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Shared\Egnyte Projects\BU 101\500 Estimating\Estimate Templates\BIMrxDBS FAB Estimator\Programming ONLY\"/>
    </mc:Choice>
  </mc:AlternateContent>
  <xr:revisionPtr revIDLastSave="0" documentId="13_ncr:1_{E68263DE-A9AC-4FFC-9378-82422B427E28}" xr6:coauthVersionLast="47" xr6:coauthVersionMax="47" xr10:uidLastSave="{00000000-0000-0000-0000-000000000000}"/>
  <bookViews>
    <workbookView xWindow="28692" yWindow="-108" windowWidth="25416" windowHeight="15972" tabRatio="942" activeTab="3" xr2:uid="{00000000-000D-0000-FFFF-FFFF00000000}"/>
  </bookViews>
  <sheets>
    <sheet name="Quote" sheetId="17" r:id="rId1"/>
    <sheet name="PD WORKSHEET" sheetId="18" r:id="rId2"/>
    <sheet name="CSV Table" sheetId="49" r:id="rId3"/>
    <sheet name="Reporting" sheetId="51" r:id="rId4"/>
    <sheet name="BOM PVF" sheetId="53" r:id="rId5"/>
    <sheet name="Cut List" sheetId="41" r:id="rId6"/>
    <sheet name="Cut List LB" sheetId="42" r:id="rId7"/>
    <sheet name="Shop Recap" sheetId="7" r:id="rId8"/>
    <sheet name="Material Handling" sheetId="1" r:id="rId9"/>
    <sheet name="Material Cutting" sheetId="4" r:id="rId10"/>
    <sheet name="Pipe End Prep" sheetId="52" r:id="rId11"/>
    <sheet name="Material Joining" sheetId="6" r:id="rId12"/>
    <sheet name="Hangers &amp; Supports" sheetId="13" r:id="rId13"/>
    <sheet name="Assemblies" sheetId="10" r:id="rId14"/>
  </sheets>
  <functionGroups builtInGroupCount="19"/>
  <definedNames>
    <definedName name="_xleta.GETPIVOTDATA" hidden="1" xlm="1">#NAME?</definedName>
    <definedName name="_xleta.IFERROR" hidden="1" xlm="1">#NAME?</definedName>
    <definedName name="_xleta.LEN" hidden="1" xlm="1">#NAME?</definedName>
    <definedName name="_xleta.MOD" hidden="1" xlm="1">#NAME?</definedName>
    <definedName name="_xleta.PI" hidden="1" xlm="1">#NAME?</definedName>
    <definedName name="_xleta.T" hidden="1" xlm="1">#NAME?</definedName>
    <definedName name="_xleta.TYPE" hidden="1" xlm="1">#NAME?</definedName>
    <definedName name="ExternalData_1" localSheetId="2" hidden="1">'CSV Table'!$A$1:$BQ$1000</definedName>
    <definedName name="_xlnm.Print_Area" localSheetId="13">Assemblies!$A$1:$Q$321</definedName>
    <definedName name="_xlnm.Print_Area" localSheetId="12">'Hangers &amp; Supports'!$A$1:$Q$69</definedName>
    <definedName name="_xlnm.Print_Area" localSheetId="9">'Material Cutting'!$A$1:$Q$146</definedName>
    <definedName name="_xlnm.Print_Area" localSheetId="8">'Material Handling'!$A$1:$S$146</definedName>
    <definedName name="_xlnm.Print_Area" localSheetId="11">'Material Joining'!$A$1:$Q$377</definedName>
    <definedName name="_xlnm.Print_Titles" localSheetId="13">Assemblies!$1:$4</definedName>
    <definedName name="_xlnm.Print_Titles" localSheetId="12">'Hangers &amp; Supports'!$1:$4</definedName>
    <definedName name="_xlnm.Print_Titles" localSheetId="9">'Material Cutting'!$1:$4</definedName>
    <definedName name="_xlnm.Print_Titles" localSheetId="8">'Material Handling'!$1:$4</definedName>
    <definedName name="_xlnm.Print_Titles" localSheetId="11">'Material Joining'!$1:$4</definedName>
    <definedName name="_xlnm.Print_Titles" localSheetId="7">'Shop Recap'!$1:$5</definedName>
  </definedNames>
  <calcPr calcId="191029"/>
  <pivotCaches>
    <pivotCache cacheId="0" r:id="rId15"/>
    <pivotCache cacheId="6" r:id="rId1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7" l="1"/>
  <c r="C9" i="7"/>
  <c r="C8" i="7"/>
  <c r="C7" i="7"/>
  <c r="C6" i="7"/>
  <c r="AH6" i="51"/>
  <c r="E97" i="10"/>
  <c r="E98" i="10"/>
  <c r="A97" i="52" l="1"/>
  <c r="A98" i="52"/>
  <c r="A99" i="52"/>
  <c r="A100" i="52"/>
  <c r="A101" i="52"/>
  <c r="F101" i="52" s="1"/>
  <c r="G101" i="52" s="1"/>
  <c r="A96" i="52"/>
  <c r="H116" i="52"/>
  <c r="M116" i="52" s="1"/>
  <c r="O116" i="52" s="1"/>
  <c r="P116" i="52" s="1"/>
  <c r="Q116" i="52" s="1"/>
  <c r="E116" i="52"/>
  <c r="F116" i="52" s="1"/>
  <c r="G116" i="52" s="1"/>
  <c r="H115" i="52"/>
  <c r="E115" i="52"/>
  <c r="F115" i="52" s="1"/>
  <c r="G115" i="52" s="1"/>
  <c r="H114" i="52"/>
  <c r="J114" i="52" s="1"/>
  <c r="K114" i="52" s="1"/>
  <c r="L114" i="52" s="1"/>
  <c r="E114" i="52"/>
  <c r="F114" i="52" s="1"/>
  <c r="G114" i="52" s="1"/>
  <c r="H113" i="52"/>
  <c r="M113" i="52" s="1"/>
  <c r="O113" i="52" s="1"/>
  <c r="P113" i="52" s="1"/>
  <c r="Q113" i="52" s="1"/>
  <c r="E113" i="52"/>
  <c r="F113" i="52" s="1"/>
  <c r="G113" i="52" s="1"/>
  <c r="H112" i="52"/>
  <c r="M112" i="52" s="1"/>
  <c r="O112" i="52" s="1"/>
  <c r="P112" i="52" s="1"/>
  <c r="Q112" i="52" s="1"/>
  <c r="E112" i="52"/>
  <c r="F112" i="52" s="1"/>
  <c r="G112" i="52" s="1"/>
  <c r="H111" i="52"/>
  <c r="M111" i="52" s="1"/>
  <c r="O111" i="52" s="1"/>
  <c r="P111" i="52" s="1"/>
  <c r="Q111" i="52" s="1"/>
  <c r="E111" i="52"/>
  <c r="F111" i="52" s="1"/>
  <c r="G111" i="52" s="1"/>
  <c r="H110" i="52"/>
  <c r="E110" i="52"/>
  <c r="F110" i="52" s="1"/>
  <c r="G110" i="52" s="1"/>
  <c r="H109" i="52"/>
  <c r="J109" i="52" s="1"/>
  <c r="K109" i="52" s="1"/>
  <c r="L109" i="52" s="1"/>
  <c r="E109" i="52"/>
  <c r="F109" i="52" s="1"/>
  <c r="G109" i="52" s="1"/>
  <c r="H108" i="52"/>
  <c r="M108" i="52" s="1"/>
  <c r="O108" i="52" s="1"/>
  <c r="P108" i="52" s="1"/>
  <c r="Q108" i="52" s="1"/>
  <c r="E108" i="52"/>
  <c r="F108" i="52" s="1"/>
  <c r="G108" i="52" s="1"/>
  <c r="H107" i="52"/>
  <c r="J107" i="52" s="1"/>
  <c r="K107" i="52" s="1"/>
  <c r="L107" i="52" s="1"/>
  <c r="E107" i="52"/>
  <c r="F107" i="52" s="1"/>
  <c r="G107" i="52" s="1"/>
  <c r="H106" i="52"/>
  <c r="J106" i="52" s="1"/>
  <c r="K106" i="52" s="1"/>
  <c r="L106" i="52" s="1"/>
  <c r="E106" i="52"/>
  <c r="F106" i="52" s="1"/>
  <c r="G106" i="52" s="1"/>
  <c r="H101" i="52"/>
  <c r="J101" i="52" s="1"/>
  <c r="E101" i="52"/>
  <c r="H100" i="52"/>
  <c r="M100" i="52" s="1"/>
  <c r="O100" i="52" s="1"/>
  <c r="E100" i="52"/>
  <c r="H99" i="52"/>
  <c r="M99" i="52" s="1"/>
  <c r="O99" i="52" s="1"/>
  <c r="E99" i="52"/>
  <c r="H98" i="52"/>
  <c r="E98" i="52"/>
  <c r="H97" i="52"/>
  <c r="J97" i="52" s="1"/>
  <c r="E97" i="52"/>
  <c r="H96" i="52"/>
  <c r="J96" i="52" s="1"/>
  <c r="E96" i="52"/>
  <c r="C91" i="52"/>
  <c r="H91" i="52" s="1"/>
  <c r="C90" i="52"/>
  <c r="H90" i="52" s="1"/>
  <c r="M90" i="52" s="1"/>
  <c r="O90" i="52" s="1"/>
  <c r="C89" i="52"/>
  <c r="E89" i="52" s="1"/>
  <c r="C88" i="52"/>
  <c r="E88" i="52" s="1"/>
  <c r="C87" i="52"/>
  <c r="E87" i="52" s="1"/>
  <c r="C86" i="52"/>
  <c r="H86" i="52" s="1"/>
  <c r="C85" i="52"/>
  <c r="H85" i="52" s="1"/>
  <c r="C84" i="52"/>
  <c r="C83" i="52"/>
  <c r="H83" i="52" s="1"/>
  <c r="M83" i="52" s="1"/>
  <c r="O83" i="52" s="1"/>
  <c r="H78" i="52"/>
  <c r="E78" i="52"/>
  <c r="H77" i="52"/>
  <c r="J77" i="52" s="1"/>
  <c r="E77" i="52"/>
  <c r="H76" i="52"/>
  <c r="M76" i="52" s="1"/>
  <c r="O76" i="52" s="1"/>
  <c r="E76" i="52"/>
  <c r="H75" i="52"/>
  <c r="E75" i="52"/>
  <c r="H74" i="52"/>
  <c r="J74" i="52" s="1"/>
  <c r="E74" i="52"/>
  <c r="H73" i="52"/>
  <c r="J73" i="52" s="1"/>
  <c r="E73" i="52"/>
  <c r="H72" i="52"/>
  <c r="M72" i="52" s="1"/>
  <c r="O72" i="52" s="1"/>
  <c r="E72" i="52"/>
  <c r="H71" i="52"/>
  <c r="E71" i="52"/>
  <c r="H70" i="52"/>
  <c r="J70" i="52" s="1"/>
  <c r="E70" i="52"/>
  <c r="H65" i="52"/>
  <c r="E65" i="52"/>
  <c r="H64" i="52"/>
  <c r="J64" i="52" s="1"/>
  <c r="E64" i="52"/>
  <c r="H63" i="52"/>
  <c r="M63" i="52" s="1"/>
  <c r="O63" i="52" s="1"/>
  <c r="E63" i="52"/>
  <c r="H62" i="52"/>
  <c r="E62" i="52"/>
  <c r="H61" i="52"/>
  <c r="J61" i="52" s="1"/>
  <c r="E61" i="52"/>
  <c r="H60" i="52"/>
  <c r="J60" i="52" s="1"/>
  <c r="E60" i="52"/>
  <c r="H59" i="52"/>
  <c r="M59" i="52" s="1"/>
  <c r="O59" i="52" s="1"/>
  <c r="E59" i="52"/>
  <c r="H58" i="52"/>
  <c r="E58" i="52"/>
  <c r="H57" i="52"/>
  <c r="J57" i="52" s="1"/>
  <c r="E57" i="52"/>
  <c r="H56" i="52"/>
  <c r="M56" i="52" s="1"/>
  <c r="O56" i="52" s="1"/>
  <c r="E56" i="52"/>
  <c r="H55" i="52"/>
  <c r="E55" i="52"/>
  <c r="H50" i="52"/>
  <c r="M50" i="52" s="1"/>
  <c r="O50" i="52" s="1"/>
  <c r="E50" i="52"/>
  <c r="H49" i="52"/>
  <c r="J49" i="52" s="1"/>
  <c r="E49" i="52"/>
  <c r="H48" i="52"/>
  <c r="M48" i="52" s="1"/>
  <c r="O48" i="52" s="1"/>
  <c r="E48" i="52"/>
  <c r="H47" i="52"/>
  <c r="M47" i="52" s="1"/>
  <c r="O47" i="52" s="1"/>
  <c r="E47" i="52"/>
  <c r="H46" i="52"/>
  <c r="M46" i="52" s="1"/>
  <c r="O46" i="52" s="1"/>
  <c r="E46" i="52"/>
  <c r="H45" i="52"/>
  <c r="M45" i="52" s="1"/>
  <c r="O45" i="52" s="1"/>
  <c r="E45" i="52"/>
  <c r="H44" i="52"/>
  <c r="M44" i="52" s="1"/>
  <c r="O44" i="52" s="1"/>
  <c r="E44" i="52"/>
  <c r="H43" i="52"/>
  <c r="M43" i="52" s="1"/>
  <c r="O43" i="52" s="1"/>
  <c r="E43" i="52"/>
  <c r="H42" i="52"/>
  <c r="J42" i="52" s="1"/>
  <c r="E42" i="52"/>
  <c r="H37" i="52"/>
  <c r="M37" i="52" s="1"/>
  <c r="O37" i="52" s="1"/>
  <c r="E37" i="52"/>
  <c r="H36" i="52"/>
  <c r="J36" i="52" s="1"/>
  <c r="E36" i="52"/>
  <c r="H35" i="52"/>
  <c r="M35" i="52" s="1"/>
  <c r="O35" i="52" s="1"/>
  <c r="E35" i="52"/>
  <c r="H34" i="52"/>
  <c r="M34" i="52" s="1"/>
  <c r="O34" i="52" s="1"/>
  <c r="E34" i="52"/>
  <c r="H33" i="52"/>
  <c r="J33" i="52" s="1"/>
  <c r="E33" i="52"/>
  <c r="H32" i="52"/>
  <c r="J32" i="52" s="1"/>
  <c r="E32" i="52"/>
  <c r="H31" i="52"/>
  <c r="M31" i="52" s="1"/>
  <c r="O31" i="52" s="1"/>
  <c r="E31" i="52"/>
  <c r="H30" i="52"/>
  <c r="M30" i="52" s="1"/>
  <c r="O30" i="52" s="1"/>
  <c r="E30" i="52"/>
  <c r="H29" i="52"/>
  <c r="J29" i="52" s="1"/>
  <c r="E29" i="52"/>
  <c r="H28" i="52"/>
  <c r="M28" i="52" s="1"/>
  <c r="O28" i="52" s="1"/>
  <c r="E28" i="52"/>
  <c r="H27" i="52"/>
  <c r="M27" i="52" s="1"/>
  <c r="O27" i="52" s="1"/>
  <c r="E27" i="52"/>
  <c r="H22" i="52"/>
  <c r="M22" i="52" s="1"/>
  <c r="O22" i="52" s="1"/>
  <c r="E22" i="52"/>
  <c r="H21" i="52"/>
  <c r="M21" i="52" s="1"/>
  <c r="O21" i="52" s="1"/>
  <c r="E21" i="52"/>
  <c r="H20" i="52"/>
  <c r="J20" i="52" s="1"/>
  <c r="E20" i="52"/>
  <c r="H19" i="52"/>
  <c r="J19" i="52" s="1"/>
  <c r="E19" i="52"/>
  <c r="H18" i="52"/>
  <c r="M18" i="52" s="1"/>
  <c r="O18" i="52" s="1"/>
  <c r="E18" i="52"/>
  <c r="H17" i="52"/>
  <c r="E17" i="52"/>
  <c r="H16" i="52"/>
  <c r="M16" i="52" s="1"/>
  <c r="O16" i="52" s="1"/>
  <c r="E16" i="52"/>
  <c r="H15" i="52"/>
  <c r="M15" i="52" s="1"/>
  <c r="O15" i="52" s="1"/>
  <c r="E15" i="52"/>
  <c r="H14" i="52"/>
  <c r="M14" i="52" s="1"/>
  <c r="O14" i="52" s="1"/>
  <c r="E14" i="52"/>
  <c r="H13" i="52"/>
  <c r="J13" i="52" s="1"/>
  <c r="E13" i="52"/>
  <c r="H12" i="52"/>
  <c r="J12" i="52" s="1"/>
  <c r="E12" i="52"/>
  <c r="H11" i="52"/>
  <c r="J11" i="52" s="1"/>
  <c r="E11" i="52"/>
  <c r="H10" i="52"/>
  <c r="E10" i="52"/>
  <c r="H9" i="52"/>
  <c r="J9" i="52" s="1"/>
  <c r="E9" i="52"/>
  <c r="H8" i="52"/>
  <c r="M8" i="52" s="1"/>
  <c r="O8" i="52" s="1"/>
  <c r="E8" i="52"/>
  <c r="H7" i="52"/>
  <c r="M7" i="52" s="1"/>
  <c r="O7" i="52" s="1"/>
  <c r="E7" i="52"/>
  <c r="J11" i="51"/>
  <c r="K27" i="51"/>
  <c r="O19" i="51"/>
  <c r="P12" i="51"/>
  <c r="B15" i="51"/>
  <c r="M23" i="51"/>
  <c r="M25" i="51"/>
  <c r="M11" i="51"/>
  <c r="M8" i="51"/>
  <c r="N7" i="51"/>
  <c r="B20" i="51"/>
  <c r="J26" i="51"/>
  <c r="P13" i="51"/>
  <c r="O26" i="51"/>
  <c r="O16" i="51"/>
  <c r="K17" i="51"/>
  <c r="J18" i="51"/>
  <c r="P14" i="51"/>
  <c r="K22" i="51"/>
  <c r="L24" i="51"/>
  <c r="O24" i="51"/>
  <c r="P18" i="51"/>
  <c r="L14" i="51"/>
  <c r="O9" i="51"/>
  <c r="K28" i="51"/>
  <c r="Q8" i="51"/>
  <c r="Q17" i="51"/>
  <c r="K24" i="51"/>
  <c r="P25" i="51"/>
  <c r="N12" i="51"/>
  <c r="J27" i="51"/>
  <c r="L18" i="51"/>
  <c r="K14" i="51"/>
  <c r="K16" i="51"/>
  <c r="K29" i="51"/>
  <c r="N27" i="51"/>
  <c r="Q19" i="51"/>
  <c r="L23" i="51"/>
  <c r="J28" i="51"/>
  <c r="J9" i="51"/>
  <c r="B16" i="51"/>
  <c r="J13" i="51"/>
  <c r="M28" i="51"/>
  <c r="M14" i="51"/>
  <c r="P23" i="51"/>
  <c r="J20" i="51"/>
  <c r="B19" i="51"/>
  <c r="P9" i="51"/>
  <c r="Q21" i="51"/>
  <c r="O14" i="51"/>
  <c r="P21" i="51"/>
  <c r="P24" i="51"/>
  <c r="Q12" i="51"/>
  <c r="N25" i="51"/>
  <c r="K23" i="51"/>
  <c r="J24" i="51"/>
  <c r="M12" i="51"/>
  <c r="O28" i="51"/>
  <c r="N9" i="51"/>
  <c r="O25" i="51"/>
  <c r="P15" i="51"/>
  <c r="J25" i="51"/>
  <c r="P11" i="51"/>
  <c r="K25" i="51"/>
  <c r="K15" i="51"/>
  <c r="Q24" i="51"/>
  <c r="B23" i="51"/>
  <c r="J21" i="51"/>
  <c r="O29" i="51"/>
  <c r="O11" i="51"/>
  <c r="J8" i="51"/>
  <c r="P10" i="51"/>
  <c r="B21" i="51"/>
  <c r="M22" i="51"/>
  <c r="P27" i="51"/>
  <c r="M26" i="51"/>
  <c r="M27" i="51"/>
  <c r="J16" i="51"/>
  <c r="O15" i="51"/>
  <c r="J17" i="51"/>
  <c r="B26" i="51"/>
  <c r="Q18" i="51"/>
  <c r="K10" i="51"/>
  <c r="O21" i="51"/>
  <c r="O20" i="51"/>
  <c r="L9" i="51"/>
  <c r="M17" i="51"/>
  <c r="L25" i="51"/>
  <c r="L19" i="51"/>
  <c r="K12" i="51"/>
  <c r="Q26" i="51"/>
  <c r="K21" i="51"/>
  <c r="B22" i="51"/>
  <c r="O8" i="51"/>
  <c r="K8" i="51"/>
  <c r="L11" i="51"/>
  <c r="N23" i="51"/>
  <c r="P7" i="51"/>
  <c r="J23" i="51"/>
  <c r="N21" i="51"/>
  <c r="B11" i="51"/>
  <c r="K13" i="51"/>
  <c r="P20" i="51"/>
  <c r="J7" i="51"/>
  <c r="L15" i="51"/>
  <c r="Q23" i="51"/>
  <c r="P29" i="51"/>
  <c r="Q11" i="51"/>
  <c r="N26" i="51"/>
  <c r="K26" i="51"/>
  <c r="Q7" i="51"/>
  <c r="Q28" i="51"/>
  <c r="N14" i="51"/>
  <c r="B7" i="51"/>
  <c r="Q9" i="51"/>
  <c r="K18" i="51"/>
  <c r="L21" i="51"/>
  <c r="N18" i="51"/>
  <c r="L17" i="51"/>
  <c r="M7" i="51"/>
  <c r="B10" i="51"/>
  <c r="O27" i="51"/>
  <c r="N20" i="51"/>
  <c r="O17" i="51"/>
  <c r="M29" i="51"/>
  <c r="L29" i="51"/>
  <c r="B18" i="51"/>
  <c r="B9" i="51"/>
  <c r="Q27" i="51"/>
  <c r="M10" i="51"/>
  <c r="J10" i="51"/>
  <c r="P22" i="51"/>
  <c r="Q25" i="51"/>
  <c r="O22" i="51"/>
  <c r="B17" i="51"/>
  <c r="Q14" i="51"/>
  <c r="L20" i="51"/>
  <c r="B28" i="51"/>
  <c r="L8" i="51"/>
  <c r="Q10" i="51"/>
  <c r="L27" i="51"/>
  <c r="L26" i="51"/>
  <c r="L10" i="51"/>
  <c r="K9" i="51"/>
  <c r="O13" i="51"/>
  <c r="J14" i="51"/>
  <c r="J29" i="51"/>
  <c r="O18" i="51"/>
  <c r="M16" i="51"/>
  <c r="L7" i="51"/>
  <c r="P16" i="51"/>
  <c r="N15" i="51"/>
  <c r="K7" i="51"/>
  <c r="K20" i="51"/>
  <c r="P8" i="51"/>
  <c r="Q20" i="51"/>
  <c r="N8" i="51"/>
  <c r="B27" i="51"/>
  <c r="B8" i="51"/>
  <c r="B14" i="51"/>
  <c r="Q16" i="51"/>
  <c r="O7" i="51"/>
  <c r="M9" i="51"/>
  <c r="L22" i="51"/>
  <c r="M18" i="51"/>
  <c r="N17" i="51"/>
  <c r="N10" i="51"/>
  <c r="J12" i="51"/>
  <c r="M20" i="51"/>
  <c r="J19" i="51"/>
  <c r="N29" i="51"/>
  <c r="O23" i="51"/>
  <c r="L13" i="51"/>
  <c r="M19" i="51"/>
  <c r="M15" i="51"/>
  <c r="O12" i="51"/>
  <c r="B24" i="51"/>
  <c r="Q22" i="51"/>
  <c r="B12" i="51"/>
  <c r="Q15" i="51"/>
  <c r="N28" i="51"/>
  <c r="J15" i="51"/>
  <c r="K11" i="51"/>
  <c r="O10" i="51"/>
  <c r="N19" i="51"/>
  <c r="B29" i="51"/>
  <c r="L12" i="51"/>
  <c r="M24" i="51"/>
  <c r="B13" i="51"/>
  <c r="K19" i="51"/>
  <c r="P28" i="51"/>
  <c r="L16" i="51"/>
  <c r="J22" i="51"/>
  <c r="N16" i="51"/>
  <c r="N22" i="51"/>
  <c r="P19" i="51"/>
  <c r="B25" i="51"/>
  <c r="M13" i="51"/>
  <c r="Q29" i="51"/>
  <c r="P26" i="51"/>
  <c r="N24" i="51"/>
  <c r="M21" i="51"/>
  <c r="P17" i="51"/>
  <c r="Q13" i="51"/>
  <c r="L28" i="51"/>
  <c r="N13" i="51"/>
  <c r="N11" i="51"/>
  <c r="M29" i="52" l="1"/>
  <c r="O29" i="52" s="1"/>
  <c r="E86" i="52"/>
  <c r="J112" i="52"/>
  <c r="K112" i="52" s="1"/>
  <c r="L112" i="52" s="1"/>
  <c r="M19" i="52"/>
  <c r="O19" i="52" s="1"/>
  <c r="J34" i="52"/>
  <c r="J28" i="52"/>
  <c r="M33" i="52"/>
  <c r="O33" i="52" s="1"/>
  <c r="M101" i="52"/>
  <c r="O101" i="52" s="1"/>
  <c r="M32" i="52"/>
  <c r="O32" i="52" s="1"/>
  <c r="M73" i="52"/>
  <c r="O73" i="52" s="1"/>
  <c r="J43" i="52"/>
  <c r="J46" i="52"/>
  <c r="M96" i="52"/>
  <c r="O96" i="52" s="1"/>
  <c r="H87" i="52"/>
  <c r="M87" i="52" s="1"/>
  <c r="O87" i="52" s="1"/>
  <c r="J50" i="52"/>
  <c r="M12" i="52"/>
  <c r="O12" i="52" s="1"/>
  <c r="J111" i="52"/>
  <c r="K111" i="52" s="1"/>
  <c r="L111" i="52" s="1"/>
  <c r="M109" i="52"/>
  <c r="O109" i="52" s="1"/>
  <c r="P109" i="52" s="1"/>
  <c r="Q109" i="52" s="1"/>
  <c r="P100" i="52"/>
  <c r="Q100" i="52" s="1"/>
  <c r="M86" i="52"/>
  <c r="O86" i="52" s="1"/>
  <c r="J86" i="52"/>
  <c r="M91" i="52"/>
  <c r="O91" i="52" s="1"/>
  <c r="J91" i="52"/>
  <c r="H88" i="52"/>
  <c r="M97" i="52"/>
  <c r="O97" i="52" s="1"/>
  <c r="P97" i="52" s="1"/>
  <c r="Q97" i="52" s="1"/>
  <c r="J44" i="52"/>
  <c r="J37" i="52"/>
  <c r="M61" i="52"/>
  <c r="O61" i="52" s="1"/>
  <c r="E91" i="52"/>
  <c r="H89" i="52"/>
  <c r="M89" i="52" s="1"/>
  <c r="O89" i="52" s="1"/>
  <c r="M42" i="52"/>
  <c r="O42" i="52" s="1"/>
  <c r="M13" i="52"/>
  <c r="O13" i="52" s="1"/>
  <c r="M20" i="52"/>
  <c r="O20" i="52" s="1"/>
  <c r="M74" i="52"/>
  <c r="O74" i="52" s="1"/>
  <c r="J116" i="52"/>
  <c r="K116" i="52" s="1"/>
  <c r="L116" i="52" s="1"/>
  <c r="J7" i="52"/>
  <c r="J47" i="52"/>
  <c r="M57" i="52"/>
  <c r="O57" i="52" s="1"/>
  <c r="J30" i="52"/>
  <c r="M49" i="52"/>
  <c r="O49" i="52" s="1"/>
  <c r="M70" i="52"/>
  <c r="O70" i="52" s="1"/>
  <c r="J45" i="52"/>
  <c r="M60" i="52"/>
  <c r="O60" i="52" s="1"/>
  <c r="E90" i="52"/>
  <c r="M9" i="52"/>
  <c r="O9" i="52" s="1"/>
  <c r="J31" i="52"/>
  <c r="J27" i="52"/>
  <c r="M36" i="52"/>
  <c r="O36" i="52" s="1"/>
  <c r="J90" i="52"/>
  <c r="F98" i="52" l="1"/>
  <c r="G98" i="52" s="1"/>
  <c r="K97" i="52"/>
  <c r="L97" i="52" s="1"/>
  <c r="F96" i="52"/>
  <c r="G96" i="52" s="1"/>
  <c r="K96" i="52"/>
  <c r="L96" i="52" s="1"/>
  <c r="F97" i="52"/>
  <c r="G97" i="52" s="1"/>
  <c r="A102" i="52"/>
  <c r="A117" i="52" s="1"/>
  <c r="F99" i="52"/>
  <c r="G99" i="52" s="1"/>
  <c r="P96" i="52"/>
  <c r="Q96" i="52" s="1"/>
  <c r="P99" i="52"/>
  <c r="Q99" i="52" s="1"/>
  <c r="F100" i="52"/>
  <c r="G100" i="52" s="1"/>
  <c r="K101" i="52"/>
  <c r="L101" i="52" s="1"/>
  <c r="P101" i="52"/>
  <c r="Q101" i="52" s="1"/>
  <c r="G117" i="52"/>
  <c r="M71" i="52"/>
  <c r="O71" i="52" s="1"/>
  <c r="J71" i="52"/>
  <c r="E85" i="52"/>
  <c r="J89" i="52"/>
  <c r="M11" i="52"/>
  <c r="O11" i="52" s="1"/>
  <c r="M58" i="52"/>
  <c r="O58" i="52" s="1"/>
  <c r="J58" i="52"/>
  <c r="M106" i="52"/>
  <c r="O106" i="52" s="1"/>
  <c r="P106" i="52" s="1"/>
  <c r="Q106" i="52" s="1"/>
  <c r="J16" i="52"/>
  <c r="J72" i="52"/>
  <c r="M98" i="52"/>
  <c r="O98" i="52" s="1"/>
  <c r="P98" i="52" s="1"/>
  <c r="Q98" i="52" s="1"/>
  <c r="J98" i="52"/>
  <c r="K98" i="52" s="1"/>
  <c r="L98" i="52" s="1"/>
  <c r="M107" i="52"/>
  <c r="O107" i="52" s="1"/>
  <c r="P107" i="52" s="1"/>
  <c r="Q107" i="52" s="1"/>
  <c r="J59" i="52"/>
  <c r="M77" i="52"/>
  <c r="O77" i="52" s="1"/>
  <c r="M75" i="52"/>
  <c r="O75" i="52" s="1"/>
  <c r="J75" i="52"/>
  <c r="J85" i="52"/>
  <c r="M85" i="52"/>
  <c r="O85" i="52" s="1"/>
  <c r="J21" i="52"/>
  <c r="M64" i="52"/>
  <c r="O64" i="52" s="1"/>
  <c r="M62" i="52"/>
  <c r="O62" i="52" s="1"/>
  <c r="J62" i="52"/>
  <c r="J17" i="52"/>
  <c r="M17" i="52"/>
  <c r="O17" i="52" s="1"/>
  <c r="M78" i="52"/>
  <c r="O78" i="52" s="1"/>
  <c r="J78" i="52"/>
  <c r="J100" i="52"/>
  <c r="K100" i="52" s="1"/>
  <c r="L100" i="52" s="1"/>
  <c r="M114" i="52"/>
  <c r="O114" i="52" s="1"/>
  <c r="P114" i="52" s="1"/>
  <c r="Q114" i="52" s="1"/>
  <c r="H84" i="52"/>
  <c r="E84" i="52"/>
  <c r="M55" i="52"/>
  <c r="O55" i="52" s="1"/>
  <c r="J55" i="52"/>
  <c r="M65" i="52"/>
  <c r="O65" i="52" s="1"/>
  <c r="J65" i="52"/>
  <c r="M115" i="52"/>
  <c r="O115" i="52" s="1"/>
  <c r="P115" i="52" s="1"/>
  <c r="Q115" i="52" s="1"/>
  <c r="J115" i="52"/>
  <c r="K115" i="52" s="1"/>
  <c r="L115" i="52" s="1"/>
  <c r="J18" i="52"/>
  <c r="J87" i="52"/>
  <c r="E83" i="52"/>
  <c r="M110" i="52"/>
  <c r="O110" i="52" s="1"/>
  <c r="P110" i="52" s="1"/>
  <c r="Q110" i="52" s="1"/>
  <c r="J110" i="52"/>
  <c r="K110" i="52" s="1"/>
  <c r="L110" i="52" s="1"/>
  <c r="J14" i="52"/>
  <c r="J83" i="52"/>
  <c r="J10" i="52"/>
  <c r="M10" i="52"/>
  <c r="O10" i="52" s="1"/>
  <c r="M88" i="52"/>
  <c r="O88" i="52" s="1"/>
  <c r="J88" i="52"/>
  <c r="J8" i="52"/>
  <c r="J15" i="52"/>
  <c r="J22" i="52"/>
  <c r="J56" i="52"/>
  <c r="J63" i="52"/>
  <c r="J76" i="52"/>
  <c r="J99" i="52"/>
  <c r="K99" i="52" s="1"/>
  <c r="L99" i="52" s="1"/>
  <c r="J113" i="52"/>
  <c r="K113" i="52" s="1"/>
  <c r="L113" i="52" s="1"/>
  <c r="J35" i="52"/>
  <c r="J48" i="52"/>
  <c r="J108" i="52"/>
  <c r="K108" i="52" s="1"/>
  <c r="L108" i="52" s="1"/>
  <c r="BP18" i="51"/>
  <c r="AV23" i="51"/>
  <c r="BU22" i="51"/>
  <c r="BL10" i="51"/>
  <c r="E11" i="51"/>
  <c r="BN9" i="51"/>
  <c r="C11" i="51"/>
  <c r="AR25" i="51"/>
  <c r="AL23" i="51"/>
  <c r="BT28" i="51"/>
  <c r="BC24" i="51"/>
  <c r="BK14" i="51"/>
  <c r="BW19" i="51"/>
  <c r="BM27" i="51"/>
  <c r="CA24" i="51"/>
  <c r="BL13" i="51"/>
  <c r="BG23" i="51"/>
  <c r="BT26" i="51"/>
  <c r="CA20" i="51"/>
  <c r="BG18" i="51"/>
  <c r="BQ9" i="51"/>
  <c r="CA25" i="51"/>
  <c r="BQ8" i="51"/>
  <c r="BB16" i="51"/>
  <c r="C18" i="51"/>
  <c r="BN15" i="51"/>
  <c r="BS16" i="51"/>
  <c r="BV25" i="51"/>
  <c r="AX24" i="51"/>
  <c r="AQ23" i="51"/>
  <c r="AL15" i="51"/>
  <c r="AS24" i="51"/>
  <c r="BQ18" i="51"/>
  <c r="AZ24" i="51"/>
  <c r="BG20" i="51"/>
  <c r="CA10" i="51"/>
  <c r="AT21" i="51"/>
  <c r="AY23" i="51"/>
  <c r="AG22" i="51"/>
  <c r="BL12" i="51"/>
  <c r="BX24" i="51"/>
  <c r="BK9" i="51"/>
  <c r="S23" i="51"/>
  <c r="AV29" i="51"/>
  <c r="BO8" i="51"/>
  <c r="AY17" i="51"/>
  <c r="BU23" i="51"/>
  <c r="BC18" i="51"/>
  <c r="C15" i="51"/>
  <c r="AL19" i="51"/>
  <c r="AQ27" i="51"/>
  <c r="BV10" i="51"/>
  <c r="BG28" i="51"/>
  <c r="BO28" i="51"/>
  <c r="BO15" i="51"/>
  <c r="BZ25" i="51"/>
  <c r="AS16" i="51"/>
  <c r="AT29" i="51"/>
  <c r="AO18" i="51"/>
  <c r="BR20" i="51"/>
  <c r="S16" i="51"/>
  <c r="BP15" i="51"/>
  <c r="BB15" i="51"/>
  <c r="BR10" i="51"/>
  <c r="E18" i="51"/>
  <c r="BY18" i="51"/>
  <c r="AP15" i="51"/>
  <c r="BR7" i="51"/>
  <c r="BC23" i="51"/>
  <c r="BX7" i="51"/>
  <c r="AW19" i="51"/>
  <c r="AX28" i="51"/>
  <c r="AO26" i="51"/>
  <c r="BN17" i="51"/>
  <c r="AL17" i="51"/>
  <c r="S19" i="51"/>
  <c r="BR17" i="51"/>
  <c r="C29" i="51"/>
  <c r="BN24" i="51"/>
  <c r="AR22" i="51"/>
  <c r="BC12" i="51"/>
  <c r="BY8" i="51"/>
  <c r="BX13" i="51"/>
  <c r="BJ8" i="51"/>
  <c r="U22" i="51"/>
  <c r="BP27" i="51"/>
  <c r="BQ13" i="51"/>
  <c r="G12" i="51"/>
  <c r="BV23" i="51"/>
  <c r="BC11" i="51"/>
  <c r="AM18" i="51"/>
  <c r="BJ13" i="51"/>
  <c r="BP11" i="51"/>
  <c r="BL28" i="51"/>
  <c r="G29" i="51"/>
  <c r="BJ20" i="51"/>
  <c r="BZ19" i="51"/>
  <c r="AQ20" i="51"/>
  <c r="AK29" i="51"/>
  <c r="I12" i="51"/>
  <c r="AY18" i="51"/>
  <c r="BT19" i="51"/>
  <c r="BL21" i="51"/>
  <c r="BU21" i="51"/>
  <c r="BK17" i="51"/>
  <c r="BR15" i="51"/>
  <c r="H11" i="51"/>
  <c r="AV21" i="51"/>
  <c r="BO7" i="51"/>
  <c r="AR17" i="51"/>
  <c r="BZ23" i="51"/>
  <c r="E27" i="51"/>
  <c r="BX18" i="51"/>
  <c r="BP17" i="51"/>
  <c r="AT24" i="51"/>
  <c r="BM14" i="51"/>
  <c r="I27" i="51"/>
  <c r="AN16" i="51"/>
  <c r="I29" i="51"/>
  <c r="BT9" i="51"/>
  <c r="AS15" i="51"/>
  <c r="AP26" i="51"/>
  <c r="D13" i="51"/>
  <c r="I20" i="51"/>
  <c r="BO23" i="51"/>
  <c r="BN12" i="51"/>
  <c r="BC16" i="51"/>
  <c r="BW27" i="51"/>
  <c r="F14" i="51"/>
  <c r="BT22" i="51"/>
  <c r="BV26" i="51"/>
  <c r="CA18" i="51"/>
  <c r="G9" i="51"/>
  <c r="BU11" i="51"/>
  <c r="BM24" i="51"/>
  <c r="BJ17" i="51"/>
  <c r="BM21" i="51"/>
  <c r="BY16" i="51"/>
  <c r="BL25" i="51"/>
  <c r="BX22" i="51"/>
  <c r="BC9" i="51"/>
  <c r="AP22" i="51"/>
  <c r="BB22" i="51"/>
  <c r="BE22" i="51"/>
  <c r="BO29" i="51"/>
  <c r="BK7" i="51"/>
  <c r="S12" i="51"/>
  <c r="BX12" i="51"/>
  <c r="AM28" i="51"/>
  <c r="D24" i="51"/>
  <c r="F26" i="51"/>
  <c r="BV27" i="51"/>
  <c r="BM23" i="51"/>
  <c r="BV22" i="51"/>
  <c r="BS13" i="51"/>
  <c r="I22" i="51"/>
  <c r="BQ12" i="51"/>
  <c r="AM21" i="51"/>
  <c r="BN16" i="51"/>
  <c r="AK23" i="51"/>
  <c r="AW29" i="51"/>
  <c r="AL21" i="51"/>
  <c r="BK27" i="51"/>
  <c r="AV19" i="51"/>
  <c r="AS26" i="51"/>
  <c r="AU23" i="51"/>
  <c r="H17" i="51"/>
  <c r="AV27" i="51"/>
  <c r="BQ21" i="51"/>
  <c r="AR23" i="51"/>
  <c r="BO24" i="51"/>
  <c r="E29" i="51"/>
  <c r="BP16" i="51"/>
  <c r="BB19" i="51"/>
  <c r="BW22" i="51"/>
  <c r="BS8" i="51"/>
  <c r="BQ11" i="51"/>
  <c r="AS19" i="51"/>
  <c r="AQ17" i="51"/>
  <c r="BV14" i="51"/>
  <c r="BS11" i="51"/>
  <c r="C7" i="51"/>
  <c r="G22" i="51"/>
  <c r="BJ10" i="51"/>
  <c r="AS21" i="51"/>
  <c r="BE26" i="51"/>
  <c r="BF19" i="51"/>
  <c r="D12" i="51"/>
  <c r="BQ28" i="51"/>
  <c r="BJ24" i="51"/>
  <c r="BS29" i="51"/>
  <c r="C27" i="51"/>
  <c r="E9" i="51"/>
  <c r="AZ26" i="51"/>
  <c r="BP28" i="51"/>
  <c r="CA22" i="51"/>
  <c r="AY24" i="51"/>
  <c r="F17" i="51"/>
  <c r="BG21" i="51"/>
  <c r="C10" i="51"/>
  <c r="F8" i="51"/>
  <c r="BU28" i="51"/>
  <c r="BQ14" i="51"/>
  <c r="BU7" i="51"/>
  <c r="AO27" i="51"/>
  <c r="AX18" i="51"/>
  <c r="BW24" i="51"/>
  <c r="BV20" i="51"/>
  <c r="H9" i="51"/>
  <c r="BX19" i="51"/>
  <c r="AP16" i="51"/>
  <c r="AX21" i="51"/>
  <c r="C9" i="51"/>
  <c r="BH15" i="51"/>
  <c r="BW21" i="51"/>
  <c r="I19" i="51"/>
  <c r="BL16" i="51"/>
  <c r="BT25" i="51"/>
  <c r="S11" i="51"/>
  <c r="S7" i="51"/>
  <c r="BG15" i="51"/>
  <c r="BW18" i="51"/>
  <c r="T22" i="51"/>
  <c r="BK18" i="51"/>
  <c r="S17" i="51"/>
  <c r="F27" i="51"/>
  <c r="BB29" i="51"/>
  <c r="S27" i="51"/>
  <c r="BW15" i="51"/>
  <c r="H21" i="51"/>
  <c r="BM7" i="51"/>
  <c r="BW11" i="51"/>
  <c r="BL17" i="51"/>
  <c r="H12" i="51"/>
  <c r="E15" i="51"/>
  <c r="AP27" i="51"/>
  <c r="D8" i="51"/>
  <c r="BZ18" i="51"/>
  <c r="C20" i="51"/>
  <c r="AW26" i="51"/>
  <c r="AP20" i="51"/>
  <c r="BE15" i="51"/>
  <c r="AX29" i="51"/>
  <c r="F10" i="51"/>
  <c r="BM12" i="51"/>
  <c r="AZ16" i="51"/>
  <c r="BT14" i="51"/>
  <c r="BL20" i="51"/>
  <c r="BV17" i="51"/>
  <c r="AS18" i="51"/>
  <c r="BQ20" i="51"/>
  <c r="BH26" i="51"/>
  <c r="AO28" i="51"/>
  <c r="BP24" i="51"/>
  <c r="CA9" i="51"/>
  <c r="AB22" i="51"/>
  <c r="BU18" i="51"/>
  <c r="G8" i="51"/>
  <c r="BV19" i="51"/>
  <c r="BR25" i="51"/>
  <c r="BH22" i="51"/>
  <c r="BB20" i="51"/>
  <c r="S8" i="51"/>
  <c r="C16" i="51"/>
  <c r="BW20" i="51"/>
  <c r="BX11" i="51"/>
  <c r="AK27" i="51"/>
  <c r="S14" i="51"/>
  <c r="D7" i="51"/>
  <c r="BA27" i="51"/>
  <c r="AW27" i="51"/>
  <c r="AQ21" i="51"/>
  <c r="BQ26" i="51"/>
  <c r="BZ16" i="51"/>
  <c r="AM29" i="51"/>
  <c r="AW23" i="51"/>
  <c r="Z22" i="51"/>
  <c r="BO19" i="51"/>
  <c r="AV20" i="51"/>
  <c r="AK15" i="51"/>
  <c r="CA15" i="51"/>
  <c r="AP19" i="51"/>
  <c r="G25" i="51"/>
  <c r="AN23" i="51"/>
  <c r="BO16" i="51"/>
  <c r="BL18" i="51"/>
  <c r="BJ7" i="51"/>
  <c r="AU25" i="51"/>
  <c r="AW20" i="51"/>
  <c r="S10" i="51"/>
  <c r="BU19" i="51"/>
  <c r="BK25" i="51"/>
  <c r="BF23" i="51"/>
  <c r="C23" i="51"/>
  <c r="BH17" i="51"/>
  <c r="BO21" i="51"/>
  <c r="BO26" i="51"/>
  <c r="BS15" i="51"/>
  <c r="BX14" i="51"/>
  <c r="BL8" i="51"/>
  <c r="BY29" i="51"/>
  <c r="F12" i="51"/>
  <c r="BF25" i="51"/>
  <c r="AR20" i="51"/>
  <c r="BX28" i="51"/>
  <c r="BQ15" i="51"/>
  <c r="E26" i="51"/>
  <c r="I26" i="51"/>
  <c r="BE24" i="51"/>
  <c r="F23" i="51"/>
  <c r="E22" i="51"/>
  <c r="S28" i="51"/>
  <c r="BS26" i="51"/>
  <c r="AT23" i="51"/>
  <c r="BU25" i="51"/>
  <c r="BL27" i="51"/>
  <c r="AZ29" i="51"/>
  <c r="I13" i="51"/>
  <c r="BZ29" i="51"/>
  <c r="BN23" i="51"/>
  <c r="AN15" i="51"/>
  <c r="AQ29" i="51"/>
  <c r="AU15" i="51"/>
  <c r="F13" i="51"/>
  <c r="AM27" i="51"/>
  <c r="E7" i="51"/>
  <c r="AN29" i="51"/>
  <c r="H26" i="51"/>
  <c r="CA12" i="51"/>
  <c r="BE28" i="51"/>
  <c r="F18" i="51"/>
  <c r="BY10" i="51"/>
  <c r="BM28" i="51"/>
  <c r="BB26" i="51"/>
  <c r="BG26" i="51"/>
  <c r="AP25" i="51"/>
  <c r="AM22" i="51"/>
  <c r="AE22" i="51"/>
  <c r="G17" i="51"/>
  <c r="BJ16" i="51"/>
  <c r="BL19" i="51"/>
  <c r="BG24" i="51"/>
  <c r="BQ22" i="51"/>
  <c r="AR19" i="51"/>
  <c r="BN21" i="51"/>
  <c r="AS25" i="51"/>
  <c r="BG22" i="51"/>
  <c r="BT17" i="51"/>
  <c r="AX23" i="51"/>
  <c r="BE21" i="51"/>
  <c r="S25" i="51"/>
  <c r="AV24" i="51"/>
  <c r="BH28" i="51"/>
  <c r="BJ11" i="51"/>
  <c r="BM10" i="51"/>
  <c r="BJ9" i="51"/>
  <c r="BV18" i="51"/>
  <c r="H14" i="51"/>
  <c r="D26" i="51"/>
  <c r="C19" i="51"/>
  <c r="AS27" i="51"/>
  <c r="AX19" i="51"/>
  <c r="BJ18" i="51"/>
  <c r="BF24" i="51"/>
  <c r="BX17" i="51"/>
  <c r="BF29" i="51"/>
  <c r="BL7" i="51"/>
  <c r="BE20" i="51"/>
  <c r="BY13" i="51"/>
  <c r="CA17" i="51"/>
  <c r="BH29" i="51"/>
  <c r="S18" i="51"/>
  <c r="BO25" i="51"/>
  <c r="F19" i="51"/>
  <c r="BO9" i="51"/>
  <c r="BY9" i="51"/>
  <c r="G23" i="51"/>
  <c r="BT12" i="51"/>
  <c r="BR28" i="51"/>
  <c r="BE27" i="51"/>
  <c r="AW15" i="51"/>
  <c r="AT28" i="51"/>
  <c r="AO23" i="51"/>
  <c r="D9" i="51"/>
  <c r="BC7" i="51"/>
  <c r="BR12" i="51"/>
  <c r="G14" i="51"/>
  <c r="BX20" i="51"/>
  <c r="BM29" i="51"/>
  <c r="BS27" i="51"/>
  <c r="BN26" i="51"/>
  <c r="CA13" i="51"/>
  <c r="AN18" i="51"/>
  <c r="AN26" i="51"/>
  <c r="BS28" i="51"/>
  <c r="BJ19" i="51"/>
  <c r="BY27" i="51"/>
  <c r="H28" i="51"/>
  <c r="AP17" i="51"/>
  <c r="BN10" i="51"/>
  <c r="AU28" i="51"/>
  <c r="AY27" i="51"/>
  <c r="BE23" i="51"/>
  <c r="BZ11" i="51"/>
  <c r="BK23" i="51"/>
  <c r="Y22" i="51"/>
  <c r="AW28" i="51"/>
  <c r="AV28" i="51"/>
  <c r="H19" i="51"/>
  <c r="C25" i="51"/>
  <c r="BU24" i="51"/>
  <c r="BC27" i="51"/>
  <c r="E8" i="51"/>
  <c r="AZ20" i="51"/>
  <c r="BZ15" i="51"/>
  <c r="AD22" i="51"/>
  <c r="AK28" i="51"/>
  <c r="F24" i="51"/>
  <c r="BA15" i="51"/>
  <c r="CA26" i="51"/>
  <c r="E14" i="51"/>
  <c r="G11" i="51"/>
  <c r="D20" i="51"/>
  <c r="BP20" i="51"/>
  <c r="BK26" i="51"/>
  <c r="AL20" i="51"/>
  <c r="E20" i="51"/>
  <c r="BZ17" i="51"/>
  <c r="G18" i="51"/>
  <c r="D19" i="51"/>
  <c r="AU21" i="51"/>
  <c r="AQ18" i="51"/>
  <c r="BM19" i="51"/>
  <c r="S22" i="51"/>
  <c r="S15" i="51"/>
  <c r="I24" i="51"/>
  <c r="AY15" i="51"/>
  <c r="AO21" i="51"/>
  <c r="BF27" i="51"/>
  <c r="H13" i="51"/>
  <c r="BJ14" i="51"/>
  <c r="AX26" i="51"/>
  <c r="AZ19" i="51"/>
  <c r="BU10" i="51"/>
  <c r="BZ10" i="51"/>
  <c r="BS7" i="51"/>
  <c r="BW23" i="51"/>
  <c r="AN25" i="51"/>
  <c r="AK21" i="51"/>
  <c r="BZ27" i="51"/>
  <c r="BV12" i="51"/>
  <c r="BJ21" i="51"/>
  <c r="BV21" i="51"/>
  <c r="BA20" i="51"/>
  <c r="BN11" i="51"/>
  <c r="E21" i="51"/>
  <c r="AL29" i="51"/>
  <c r="BW7" i="51"/>
  <c r="AL25" i="51"/>
  <c r="BJ29" i="51"/>
  <c r="AW21" i="51"/>
  <c r="G27" i="51"/>
  <c r="BN22" i="51"/>
  <c r="AL18" i="51"/>
  <c r="BR21" i="51"/>
  <c r="BN19" i="51"/>
  <c r="AQ25" i="51"/>
  <c r="AC22" i="51"/>
  <c r="AN21" i="51"/>
  <c r="D29" i="51"/>
  <c r="BC14" i="51"/>
  <c r="AZ25" i="51"/>
  <c r="BR18" i="51"/>
  <c r="C21" i="51"/>
  <c r="E28" i="51"/>
  <c r="BJ28" i="51"/>
  <c r="BG19" i="51"/>
  <c r="D10" i="51"/>
  <c r="F21" i="51"/>
  <c r="C17" i="51"/>
  <c r="BZ12" i="51"/>
  <c r="BR27" i="51"/>
  <c r="BE18" i="51"/>
  <c r="BR8" i="51"/>
  <c r="BC21" i="51"/>
  <c r="AL24" i="51"/>
  <c r="AF22" i="51"/>
  <c r="BA22" i="51"/>
  <c r="BR29" i="51"/>
  <c r="BY28" i="51"/>
  <c r="G24" i="51"/>
  <c r="AO15" i="51"/>
  <c r="AL16" i="51"/>
  <c r="AM23" i="51"/>
  <c r="D28" i="51"/>
  <c r="I21" i="51"/>
  <c r="G26" i="51"/>
  <c r="BX9" i="51"/>
  <c r="BQ16" i="51"/>
  <c r="E24" i="51"/>
  <c r="BS20" i="51"/>
  <c r="AU16" i="51"/>
  <c r="G19" i="51"/>
  <c r="BH23" i="51"/>
  <c r="BP8" i="51"/>
  <c r="AN19" i="51"/>
  <c r="BQ29" i="51"/>
  <c r="BS18" i="51"/>
  <c r="AM20" i="51"/>
  <c r="BT27" i="51"/>
  <c r="BR26" i="51"/>
  <c r="BY25" i="51"/>
  <c r="H25" i="51"/>
  <c r="BZ28" i="51"/>
  <c r="AN27" i="51"/>
  <c r="AX22" i="51"/>
  <c r="BY20" i="51"/>
  <c r="BF22" i="51"/>
  <c r="BP19" i="51"/>
  <c r="BF21" i="51"/>
  <c r="G20" i="51"/>
  <c r="AY19" i="51"/>
  <c r="BK20" i="51"/>
  <c r="BY24" i="51"/>
  <c r="BS10" i="51"/>
  <c r="AT18" i="51"/>
  <c r="AK24" i="51"/>
  <c r="AX27" i="51"/>
  <c r="BC26" i="51"/>
  <c r="BT16" i="51"/>
  <c r="BW9" i="51"/>
  <c r="BK19" i="51"/>
  <c r="D16" i="51"/>
  <c r="BA19" i="51"/>
  <c r="E23" i="51"/>
  <c r="BN18" i="51"/>
  <c r="BY23" i="51"/>
  <c r="AT15" i="51"/>
  <c r="BK21" i="51"/>
  <c r="F9" i="51"/>
  <c r="AK16" i="51"/>
  <c r="AN28" i="51"/>
  <c r="D25" i="51"/>
  <c r="AK18" i="51"/>
  <c r="CA23" i="51"/>
  <c r="AM16" i="51"/>
  <c r="AZ27" i="51"/>
  <c r="AO20" i="51"/>
  <c r="E17" i="51"/>
  <c r="H24" i="51"/>
  <c r="AR27" i="51"/>
  <c r="AM24" i="51"/>
  <c r="BY22" i="51"/>
  <c r="BW8" i="51"/>
  <c r="BT24" i="51"/>
  <c r="BL24" i="51"/>
  <c r="BK29" i="51"/>
  <c r="BM18" i="51"/>
  <c r="BL22" i="51"/>
  <c r="BS22" i="51"/>
  <c r="H22" i="51"/>
  <c r="BP21" i="51"/>
  <c r="BU15" i="51"/>
  <c r="G28" i="51"/>
  <c r="BS9" i="51"/>
  <c r="AZ17" i="51"/>
  <c r="AP18" i="51"/>
  <c r="BJ15" i="51"/>
  <c r="AT16" i="51"/>
  <c r="AT27" i="51"/>
  <c r="D23" i="51"/>
  <c r="CA14" i="51"/>
  <c r="H7" i="51"/>
  <c r="BH20" i="51"/>
  <c r="AX17" i="51"/>
  <c r="F28" i="51"/>
  <c r="BB28" i="51"/>
  <c r="BP12" i="51"/>
  <c r="G13" i="51"/>
  <c r="BT21" i="51"/>
  <c r="BA21" i="51"/>
  <c r="BA26" i="51"/>
  <c r="BO13" i="51"/>
  <c r="BZ22" i="51"/>
  <c r="I16" i="51"/>
  <c r="BF28" i="51"/>
  <c r="BN8" i="51"/>
  <c r="C14" i="51"/>
  <c r="BT11" i="51"/>
  <c r="CA28" i="51"/>
  <c r="BZ9" i="51"/>
  <c r="AX25" i="51"/>
  <c r="BY11" i="51"/>
  <c r="AV25" i="51"/>
  <c r="I8" i="51"/>
  <c r="AX20" i="51"/>
  <c r="CA16" i="51"/>
  <c r="E12" i="51"/>
  <c r="BF16" i="51"/>
  <c r="AQ15" i="51"/>
  <c r="AL22" i="51"/>
  <c r="BA24" i="51"/>
  <c r="AW24" i="51"/>
  <c r="BX29" i="51"/>
  <c r="AV26" i="51"/>
  <c r="BU26" i="51"/>
  <c r="CA8" i="51"/>
  <c r="AS29" i="51"/>
  <c r="BV29" i="51"/>
  <c r="BN13" i="51"/>
  <c r="BY26" i="51"/>
  <c r="BP14" i="51"/>
  <c r="D18" i="51"/>
  <c r="BG27" i="51"/>
  <c r="I23" i="51"/>
  <c r="BK8" i="51"/>
  <c r="CA19" i="51"/>
  <c r="AU18" i="51"/>
  <c r="F20" i="51"/>
  <c r="AY21" i="51"/>
  <c r="S20" i="51"/>
  <c r="BC22" i="51"/>
  <c r="AX16" i="51"/>
  <c r="BL15" i="51"/>
  <c r="BW12" i="51"/>
  <c r="BC8" i="51"/>
  <c r="BU9" i="51"/>
  <c r="AZ15" i="51"/>
  <c r="AQ16" i="51"/>
  <c r="BF15" i="51"/>
  <c r="BT13" i="51"/>
  <c r="BO27" i="51"/>
  <c r="AT19" i="51"/>
  <c r="BV7" i="51"/>
  <c r="BJ12" i="51"/>
  <c r="I15" i="51"/>
  <c r="BJ25" i="51"/>
  <c r="BQ23" i="51"/>
  <c r="AP28" i="51"/>
  <c r="BN7" i="51"/>
  <c r="BK15" i="51"/>
  <c r="BG25" i="51"/>
  <c r="G21" i="51"/>
  <c r="C26" i="51"/>
  <c r="BH25" i="51"/>
  <c r="BM11" i="51"/>
  <c r="C13" i="51"/>
  <c r="AP21" i="51"/>
  <c r="AR15" i="51"/>
  <c r="E25" i="51"/>
  <c r="CA27" i="51"/>
  <c r="CA29" i="51"/>
  <c r="BS14" i="51"/>
  <c r="AL26" i="51"/>
  <c r="AW25" i="51"/>
  <c r="F25" i="51"/>
  <c r="BP26" i="51"/>
  <c r="F11" i="51"/>
  <c r="H8" i="51"/>
  <c r="BH21" i="51"/>
  <c r="H20" i="51"/>
  <c r="AK20" i="51"/>
  <c r="BO11" i="51"/>
  <c r="AR26" i="51"/>
  <c r="BV11" i="51"/>
  <c r="BP23" i="51"/>
  <c r="AQ28" i="51"/>
  <c r="AQ24" i="51"/>
  <c r="BF17" i="51"/>
  <c r="BG29" i="51"/>
  <c r="H23" i="51"/>
  <c r="V22" i="51"/>
  <c r="BZ14" i="51"/>
  <c r="BX15" i="51"/>
  <c r="BP10" i="51"/>
  <c r="AZ22" i="51"/>
  <c r="I7" i="51"/>
  <c r="BL11" i="51"/>
  <c r="BM8" i="51"/>
  <c r="BQ10" i="51"/>
  <c r="AQ26" i="51"/>
  <c r="G10" i="51"/>
  <c r="AO29" i="51"/>
  <c r="BV9" i="51"/>
  <c r="BU20" i="51"/>
  <c r="BA18" i="51"/>
  <c r="AL28" i="51"/>
  <c r="AZ23" i="51"/>
  <c r="BL14" i="51"/>
  <c r="AX15" i="51"/>
  <c r="BO10" i="51"/>
  <c r="BS12" i="51"/>
  <c r="AV17" i="51"/>
  <c r="BV16" i="51"/>
  <c r="BH24" i="51"/>
  <c r="F29" i="51"/>
  <c r="BA29" i="51"/>
  <c r="AM26" i="51"/>
  <c r="AU27" i="51"/>
  <c r="BL23" i="51"/>
  <c r="AU24" i="51"/>
  <c r="AW17" i="51"/>
  <c r="BE29" i="51"/>
  <c r="BH16" i="51"/>
  <c r="BK12" i="51"/>
  <c r="BB24" i="51"/>
  <c r="AU17" i="51"/>
  <c r="BM9" i="51"/>
  <c r="I10" i="51"/>
  <c r="E13" i="51"/>
  <c r="AW16" i="51"/>
  <c r="BW29" i="51"/>
  <c r="CA11" i="51"/>
  <c r="I17" i="51"/>
  <c r="AU19" i="51"/>
  <c r="AZ18" i="51"/>
  <c r="BU17" i="51"/>
  <c r="BU12" i="51"/>
  <c r="AR28" i="51"/>
  <c r="BV13" i="51"/>
  <c r="BZ20" i="51"/>
  <c r="BN14" i="51"/>
  <c r="AO16" i="51"/>
  <c r="C24" i="51"/>
  <c r="BA16" i="51"/>
  <c r="AY29" i="51"/>
  <c r="AU26" i="51"/>
  <c r="BS24" i="51"/>
  <c r="BH19" i="51"/>
  <c r="BT20" i="51"/>
  <c r="AV15" i="51"/>
  <c r="AK17" i="51"/>
  <c r="BV24" i="51"/>
  <c r="BP25" i="51"/>
  <c r="BM22" i="51"/>
  <c r="BW17" i="51"/>
  <c r="BY7" i="51"/>
  <c r="BY12" i="51"/>
  <c r="BJ26" i="51"/>
  <c r="BA23" i="51"/>
  <c r="BY21" i="51"/>
  <c r="BJ27" i="51"/>
  <c r="BV28" i="51"/>
  <c r="AS23" i="51"/>
  <c r="BA28" i="51"/>
  <c r="D21" i="51"/>
  <c r="AM19" i="51"/>
  <c r="BM25" i="51"/>
  <c r="I18" i="51"/>
  <c r="C8" i="51"/>
  <c r="BQ17" i="51"/>
  <c r="AY16" i="51"/>
  <c r="I28" i="51"/>
  <c r="BM15" i="51"/>
  <c r="C22" i="51"/>
  <c r="BO20" i="51"/>
  <c r="BX8" i="51"/>
  <c r="H16" i="51"/>
  <c r="BL29" i="51"/>
  <c r="BP29" i="51"/>
  <c r="D17" i="51"/>
  <c r="BZ21" i="51"/>
  <c r="AV18" i="51"/>
  <c r="BR19" i="51"/>
  <c r="AU22" i="51"/>
  <c r="BU29" i="51"/>
  <c r="BW16" i="51"/>
  <c r="AR16" i="51"/>
  <c r="BS21" i="51"/>
  <c r="BC19" i="51"/>
  <c r="AK25" i="51"/>
  <c r="BK13" i="51"/>
  <c r="BK24" i="51"/>
  <c r="BO22" i="51"/>
  <c r="BZ8" i="51"/>
  <c r="BC28" i="51"/>
  <c r="BM17" i="51"/>
  <c r="G7" i="51"/>
  <c r="BN25" i="51"/>
  <c r="AM17" i="51"/>
  <c r="AN24" i="51"/>
  <c r="BO12" i="51"/>
  <c r="BT15" i="51"/>
  <c r="AY20" i="51"/>
  <c r="F16" i="51"/>
  <c r="BY15" i="51"/>
  <c r="S9" i="51"/>
  <c r="BP9" i="51"/>
  <c r="F15" i="51"/>
  <c r="AT22" i="51"/>
  <c r="BC10" i="51"/>
  <c r="C12" i="51"/>
  <c r="AO19" i="51"/>
  <c r="AT26" i="51"/>
  <c r="BR23" i="51"/>
  <c r="CA7" i="51"/>
  <c r="BE19" i="51"/>
  <c r="AQ22" i="51"/>
  <c r="H15" i="51"/>
  <c r="F7" i="51"/>
  <c r="CA21" i="51"/>
  <c r="BK10" i="51"/>
  <c r="AL27" i="51"/>
  <c r="BF18" i="51"/>
  <c r="BR9" i="51"/>
  <c r="BP13" i="51"/>
  <c r="AT20" i="51"/>
  <c r="AM15" i="51"/>
  <c r="BW10" i="51"/>
  <c r="BM26" i="51"/>
  <c r="BS25" i="51"/>
  <c r="BT23" i="51"/>
  <c r="BS19" i="51"/>
  <c r="BQ19" i="51"/>
  <c r="I25" i="51"/>
  <c r="BG16" i="51"/>
  <c r="BS23" i="51"/>
  <c r="AP23" i="51"/>
  <c r="I9" i="51"/>
  <c r="BC15" i="51"/>
  <c r="G15" i="51"/>
  <c r="BW25" i="51"/>
  <c r="BT18" i="51"/>
  <c r="BR22" i="51"/>
  <c r="G16" i="51"/>
  <c r="D15" i="51"/>
  <c r="AT17" i="51"/>
  <c r="BS17" i="51"/>
  <c r="BZ26" i="51"/>
  <c r="BN27" i="51"/>
  <c r="S21" i="51"/>
  <c r="AN17" i="51"/>
  <c r="BT7" i="51"/>
  <c r="H18" i="51"/>
  <c r="AW22" i="51"/>
  <c r="BK16" i="51"/>
  <c r="BQ24" i="51"/>
  <c r="I14" i="51"/>
  <c r="BE17" i="51"/>
  <c r="D11" i="51"/>
  <c r="BQ27" i="51"/>
  <c r="BB23" i="51"/>
  <c r="BB25" i="51"/>
  <c r="H27" i="51"/>
  <c r="BR14" i="51"/>
  <c r="BN28" i="51"/>
  <c r="AR21" i="51"/>
  <c r="BA25" i="51"/>
  <c r="BC25" i="51"/>
  <c r="BT10" i="51"/>
  <c r="AK22" i="51"/>
  <c r="BW14" i="51"/>
  <c r="BU16" i="51"/>
  <c r="BC20" i="51"/>
  <c r="BK11" i="51"/>
  <c r="BX25" i="51"/>
  <c r="S26" i="51"/>
  <c r="AM25" i="51"/>
  <c r="AU29" i="51"/>
  <c r="E10" i="51"/>
  <c r="BR24" i="51"/>
  <c r="BK28" i="51"/>
  <c r="BP22" i="51"/>
  <c r="X22" i="51"/>
  <c r="BR16" i="51"/>
  <c r="BY17" i="51"/>
  <c r="BC29" i="51"/>
  <c r="BO14" i="51"/>
  <c r="BU27" i="51"/>
  <c r="BE25" i="51"/>
  <c r="H10" i="51"/>
  <c r="AY26" i="51"/>
  <c r="BT8" i="51"/>
  <c r="S13" i="51"/>
  <c r="AN22" i="51"/>
  <c r="E19" i="51"/>
  <c r="BX26" i="51"/>
  <c r="BJ23" i="51"/>
  <c r="I11" i="51"/>
  <c r="BO18" i="51"/>
  <c r="BA17" i="51"/>
  <c r="BG17" i="51"/>
  <c r="AR18" i="51"/>
  <c r="BF26" i="51"/>
  <c r="BV15" i="51"/>
  <c r="BL9" i="51"/>
  <c r="AS22" i="51"/>
  <c r="AS20" i="51"/>
  <c r="BM20" i="51"/>
  <c r="BM16" i="51"/>
  <c r="D14" i="51"/>
  <c r="BW13" i="51"/>
  <c r="AP29" i="51"/>
  <c r="AO25" i="51"/>
  <c r="BN20" i="51"/>
  <c r="BO17" i="51"/>
  <c r="AY22" i="51"/>
  <c r="BQ25" i="51"/>
  <c r="BY14" i="51"/>
  <c r="BU13" i="51"/>
  <c r="BX16" i="51"/>
  <c r="BE16" i="51"/>
  <c r="AS17" i="51"/>
  <c r="BX10" i="51"/>
  <c r="BL26" i="51"/>
  <c r="F22" i="51"/>
  <c r="AV16" i="51"/>
  <c r="BB17" i="51"/>
  <c r="AQ19" i="51"/>
  <c r="BY19" i="51"/>
  <c r="BR11" i="51"/>
  <c r="BU14" i="51"/>
  <c r="BC13" i="51"/>
  <c r="AY25" i="51"/>
  <c r="AP24" i="51"/>
  <c r="AU20" i="51"/>
  <c r="BX27" i="51"/>
  <c r="AY28" i="51"/>
  <c r="E16" i="51"/>
  <c r="BJ22" i="51"/>
  <c r="AZ21" i="51"/>
  <c r="BH27" i="51"/>
  <c r="AO17" i="51"/>
  <c r="AO22" i="51"/>
  <c r="BH18" i="51"/>
  <c r="BM13" i="51"/>
  <c r="BK22" i="51"/>
  <c r="AW18" i="51"/>
  <c r="S24" i="51"/>
  <c r="BB18" i="51"/>
  <c r="H29" i="51"/>
  <c r="BB21" i="51"/>
  <c r="BN29" i="51"/>
  <c r="AN20" i="51"/>
  <c r="BX23" i="51"/>
  <c r="S29" i="51"/>
  <c r="BZ7" i="51"/>
  <c r="BQ7" i="51"/>
  <c r="BZ13" i="51"/>
  <c r="BT29" i="51"/>
  <c r="BZ24" i="51"/>
  <c r="AS28" i="51"/>
  <c r="BP7" i="51"/>
  <c r="AZ28" i="51"/>
  <c r="AR24" i="51"/>
  <c r="AK19" i="51"/>
  <c r="AK26" i="51"/>
  <c r="BX21" i="51"/>
  <c r="BU8" i="51"/>
  <c r="BV8" i="51"/>
  <c r="D22" i="51"/>
  <c r="AT25" i="51"/>
  <c r="C28" i="51"/>
  <c r="BR13" i="51"/>
  <c r="D27" i="51"/>
  <c r="BF20" i="51"/>
  <c r="BW28" i="51"/>
  <c r="AR29" i="51"/>
  <c r="AV22" i="51"/>
  <c r="BW26" i="51"/>
  <c r="AO24" i="51"/>
  <c r="BC17" i="51"/>
  <c r="BB27" i="51"/>
  <c r="W22" i="51"/>
  <c r="BZ6" i="51" l="1"/>
  <c r="BN6" i="51"/>
  <c r="H6" i="51"/>
  <c r="B6" i="51"/>
  <c r="S6" i="51"/>
  <c r="BT6" i="51"/>
  <c r="BS6" i="51"/>
  <c r="BM6" i="51"/>
  <c r="CA6" i="51"/>
  <c r="E6" i="51"/>
  <c r="C6" i="51"/>
  <c r="BY6" i="51"/>
  <c r="BC6" i="51"/>
  <c r="D6" i="51"/>
  <c r="G6" i="51"/>
  <c r="BO6" i="51"/>
  <c r="BJ6" i="51"/>
  <c r="BQ6" i="51"/>
  <c r="BP6" i="51"/>
  <c r="BV6" i="51"/>
  <c r="BL6" i="51"/>
  <c r="BK6" i="51"/>
  <c r="F6" i="51"/>
  <c r="BU6" i="51"/>
  <c r="BX6" i="51"/>
  <c r="BR6" i="51"/>
  <c r="I6" i="51"/>
  <c r="BW6" i="51"/>
  <c r="A262" i="6"/>
  <c r="A165" i="6"/>
  <c r="A222" i="10"/>
  <c r="A209" i="10"/>
  <c r="A223" i="10"/>
  <c r="A126" i="10"/>
  <c r="A109" i="10"/>
  <c r="A280" i="10"/>
  <c r="A300" i="10"/>
  <c r="A118" i="6"/>
  <c r="A61" i="6"/>
  <c r="A235" i="6"/>
  <c r="A97" i="10"/>
  <c r="F97" i="10" s="1"/>
  <c r="A152" i="10"/>
  <c r="A65" i="6"/>
  <c r="A111" i="6"/>
  <c r="A267" i="10"/>
  <c r="A132" i="6"/>
  <c r="A161" i="10"/>
  <c r="A295" i="10"/>
  <c r="A148" i="10"/>
  <c r="A327" i="6"/>
  <c r="A200" i="10"/>
  <c r="A189" i="10"/>
  <c r="A357" i="6"/>
  <c r="A115" i="6"/>
  <c r="A340" i="6"/>
  <c r="A360" i="6"/>
  <c r="A145" i="10"/>
  <c r="A358" i="6"/>
  <c r="A212" i="10"/>
  <c r="A26" i="6"/>
  <c r="A44" i="6"/>
  <c r="A116" i="10"/>
  <c r="A99" i="10"/>
  <c r="A173" i="10"/>
  <c r="A325" i="6"/>
  <c r="A216" i="10"/>
  <c r="A190" i="10"/>
  <c r="A201" i="10"/>
  <c r="A290" i="10"/>
  <c r="A235" i="10"/>
  <c r="A278" i="10"/>
  <c r="A237" i="10"/>
  <c r="A198" i="6"/>
  <c r="A207" i="6"/>
  <c r="A105" i="10"/>
  <c r="A122" i="10"/>
  <c r="A168" i="10"/>
  <c r="A178" i="10"/>
  <c r="A150" i="10"/>
  <c r="A20" i="6"/>
  <c r="A138" i="10"/>
  <c r="A177" i="10"/>
  <c r="A133" i="10"/>
  <c r="A86" i="1"/>
  <c r="A39" i="6"/>
  <c r="A84" i="6"/>
  <c r="A254" i="10"/>
  <c r="A175" i="10"/>
  <c r="A263" i="6"/>
  <c r="A256" i="10"/>
  <c r="A279" i="10"/>
  <c r="A201" i="6"/>
  <c r="A15" i="6"/>
  <c r="A109" i="6"/>
  <c r="A190" i="6"/>
  <c r="A246" i="10"/>
  <c r="A86" i="4"/>
  <c r="A331" i="6"/>
  <c r="A198" i="10"/>
  <c r="A245" i="10"/>
  <c r="A342" i="6"/>
  <c r="A68" i="6"/>
  <c r="A102" i="10"/>
  <c r="A119" i="10"/>
  <c r="A114" i="6"/>
  <c r="A287" i="10"/>
  <c r="A343" i="6"/>
  <c r="A123" i="10"/>
  <c r="A106" i="10"/>
  <c r="A148" i="6"/>
  <c r="A305" i="10"/>
  <c r="A167" i="10"/>
  <c r="A192" i="10"/>
  <c r="A203" i="10"/>
  <c r="A329" i="6"/>
  <c r="A40" i="6"/>
  <c r="A147" i="10"/>
  <c r="A249" i="10"/>
  <c r="A156" i="10"/>
  <c r="A356" i="6"/>
  <c r="A221" i="10"/>
  <c r="A255" i="10"/>
  <c r="A203" i="6"/>
  <c r="A274" i="10"/>
  <c r="A238" i="10"/>
  <c r="A265" i="10"/>
  <c r="A133" i="6"/>
  <c r="A100" i="10"/>
  <c r="A117" i="10"/>
  <c r="A99" i="4"/>
  <c r="A66" i="6"/>
  <c r="A328" i="6"/>
  <c r="A136" i="10"/>
  <c r="A134" i="10"/>
  <c r="A165" i="10"/>
  <c r="A45" i="6"/>
  <c r="A317" i="6"/>
  <c r="A225" i="10"/>
  <c r="A339" i="6"/>
  <c r="A112" i="6"/>
  <c r="A162" i="10"/>
  <c r="A85" i="6"/>
  <c r="A23" i="6"/>
  <c r="A107" i="6"/>
  <c r="A214" i="10"/>
  <c r="A150" i="6"/>
  <c r="A205" i="6"/>
  <c r="A179" i="10"/>
  <c r="A213" i="10"/>
  <c r="A117" i="6"/>
  <c r="A60" i="6"/>
  <c r="A116" i="6"/>
  <c r="A166" i="10"/>
  <c r="A64" i="6"/>
  <c r="A187" i="10"/>
  <c r="A298" i="10"/>
  <c r="A236" i="6"/>
  <c r="A134" i="6"/>
  <c r="A17" i="6"/>
  <c r="A232" i="10"/>
  <c r="A188" i="10"/>
  <c r="A199" i="10"/>
  <c r="A311" i="6"/>
  <c r="A268" i="10"/>
  <c r="A326" i="6"/>
  <c r="A243" i="10"/>
  <c r="A180" i="10"/>
  <c r="A67" i="6"/>
  <c r="A169" i="10"/>
  <c r="A233" i="10"/>
  <c r="A153" i="10"/>
  <c r="A110" i="6"/>
  <c r="A70" i="6"/>
  <c r="A108" i="10"/>
  <c r="A125" i="10"/>
  <c r="A139" i="10"/>
  <c r="A46" i="6"/>
  <c r="A316" i="6"/>
  <c r="A210" i="10"/>
  <c r="A59" i="6"/>
  <c r="A306" i="10"/>
  <c r="A261" i="6"/>
  <c r="A19" i="6"/>
  <c r="A248" i="10"/>
  <c r="A288" i="10"/>
  <c r="A257" i="10"/>
  <c r="A135" i="6"/>
  <c r="A249" i="6"/>
  <c r="A227" i="10"/>
  <c r="A275" i="10"/>
  <c r="A296" i="10"/>
  <c r="A202" i="10"/>
  <c r="A191" i="10"/>
  <c r="A163" i="10"/>
  <c r="A131" i="6"/>
  <c r="A244" i="10"/>
  <c r="A234" i="10"/>
  <c r="A42" i="6"/>
  <c r="A63" i="6"/>
  <c r="A303" i="6"/>
  <c r="A197" i="6"/>
  <c r="A131" i="10"/>
  <c r="A211" i="10"/>
  <c r="A132" i="10"/>
  <c r="A137" i="10"/>
  <c r="A22" i="6"/>
  <c r="A202" i="6"/>
  <c r="A309" i="10"/>
  <c r="A315" i="6"/>
  <c r="A338" i="6"/>
  <c r="A149" i="6"/>
  <c r="A215" i="10"/>
  <c r="A108" i="6"/>
  <c r="A103" i="10"/>
  <c r="A120" i="10"/>
  <c r="A18" i="6"/>
  <c r="A187" i="6"/>
  <c r="A330" i="6"/>
  <c r="A191" i="6"/>
  <c r="A164" i="10"/>
  <c r="A151" i="6"/>
  <c r="A259" i="10"/>
  <c r="A341" i="6"/>
  <c r="A98" i="6"/>
  <c r="A313" i="6"/>
  <c r="A308" i="10"/>
  <c r="A24" i="6"/>
  <c r="A220" i="6"/>
  <c r="A196" i="6"/>
  <c r="A113" i="6"/>
  <c r="A236" i="10"/>
  <c r="A285" i="10"/>
  <c r="A224" i="10"/>
  <c r="A41" i="6"/>
  <c r="A359" i="6"/>
  <c r="A206" i="6"/>
  <c r="A154" i="10"/>
  <c r="B86" i="1"/>
  <c r="A176" i="10"/>
  <c r="A146" i="10"/>
  <c r="A188" i="6"/>
  <c r="A21" i="6"/>
  <c r="A152" i="6"/>
  <c r="A204" i="6"/>
  <c r="A286" i="10"/>
  <c r="A99" i="1"/>
  <c r="A149" i="10"/>
  <c r="A276" i="10"/>
  <c r="A178" i="6"/>
  <c r="A361" i="6"/>
  <c r="A226" i="10"/>
  <c r="A277" i="10"/>
  <c r="A114" i="10"/>
  <c r="A233" i="6"/>
  <c r="A182" i="10"/>
  <c r="A69" i="6"/>
  <c r="A62" i="6"/>
  <c r="A151" i="10"/>
  <c r="A269" i="10"/>
  <c r="A174" i="10"/>
  <c r="A289" i="10"/>
  <c r="A107" i="10"/>
  <c r="A124" i="10"/>
  <c r="A362" i="6"/>
  <c r="A297" i="10"/>
  <c r="A25" i="6"/>
  <c r="A312" i="6"/>
  <c r="A260" i="6"/>
  <c r="A200" i="6"/>
  <c r="A83" i="6"/>
  <c r="A247" i="10"/>
  <c r="A144" i="10"/>
  <c r="A101" i="10"/>
  <c r="A118" i="10"/>
  <c r="A193" i="10"/>
  <c r="A204" i="10"/>
  <c r="A264" i="10"/>
  <c r="A115" i="10"/>
  <c r="A98" i="10"/>
  <c r="F98" i="10" s="1"/>
  <c r="A104" i="10"/>
  <c r="A121" i="10"/>
  <c r="A16" i="6"/>
  <c r="A181" i="10"/>
  <c r="A135" i="10"/>
  <c r="A250" i="6"/>
  <c r="A258" i="10"/>
  <c r="A310" i="10"/>
  <c r="A199" i="6"/>
  <c r="A266" i="10"/>
  <c r="A299" i="10"/>
  <c r="A251" i="6"/>
  <c r="A307" i="10"/>
  <c r="B99" i="1"/>
  <c r="A234" i="6"/>
  <c r="A189" i="6"/>
  <c r="A155" i="10"/>
  <c r="A290" i="6"/>
  <c r="A314" i="6"/>
  <c r="A43" i="6"/>
  <c r="L117" i="52"/>
  <c r="I55" i="7" s="1"/>
  <c r="G102" i="52"/>
  <c r="L102" i="52"/>
  <c r="Q102" i="52"/>
  <c r="Q117" i="52"/>
  <c r="I101" i="7" s="1"/>
  <c r="M84" i="52"/>
  <c r="O84" i="52" s="1"/>
  <c r="J84" i="52"/>
  <c r="BD22" i="51"/>
  <c r="A146" i="4" l="1"/>
  <c r="A17" i="4" l="1"/>
  <c r="A24" i="4"/>
  <c r="A91" i="1"/>
  <c r="A23" i="1"/>
  <c r="A38" i="1"/>
  <c r="A110" i="1"/>
  <c r="A56" i="1"/>
  <c r="A83" i="1"/>
  <c r="A16" i="4"/>
  <c r="A57" i="1"/>
  <c r="A84" i="1"/>
  <c r="A71" i="1"/>
  <c r="A66" i="1"/>
  <c r="A112" i="1"/>
  <c r="A94" i="1"/>
  <c r="A16" i="1"/>
  <c r="A24" i="1"/>
  <c r="A36" i="1"/>
  <c r="A40" i="1"/>
  <c r="A131" i="1"/>
  <c r="A26" i="4"/>
  <c r="A59" i="1"/>
  <c r="A80" i="1"/>
  <c r="A126" i="1"/>
  <c r="A26" i="1"/>
  <c r="A130" i="1"/>
  <c r="A64" i="1"/>
  <c r="A12" i="4"/>
  <c r="A117" i="1"/>
  <c r="A7" i="4"/>
  <c r="A98" i="1"/>
  <c r="A50" i="1"/>
  <c r="A41" i="1"/>
  <c r="A51" i="1"/>
  <c r="A10" i="4"/>
  <c r="A23" i="4"/>
  <c r="A69" i="1"/>
  <c r="A124" i="1"/>
  <c r="A14" i="1"/>
  <c r="A54" i="1"/>
  <c r="A7" i="1"/>
  <c r="A8" i="4"/>
  <c r="A42" i="1"/>
  <c r="A11" i="4"/>
  <c r="A25" i="1"/>
  <c r="A19" i="1"/>
  <c r="A70" i="1"/>
  <c r="A96" i="1"/>
  <c r="A21" i="4"/>
  <c r="A49" i="1"/>
  <c r="A31" i="1"/>
  <c r="A37" i="1"/>
  <c r="A95" i="1"/>
  <c r="A129" i="1"/>
  <c r="A104" i="1"/>
  <c r="A19" i="4"/>
  <c r="A79" i="1"/>
  <c r="A8" i="1"/>
  <c r="A17" i="1"/>
  <c r="A77" i="1"/>
  <c r="A111" i="1"/>
  <c r="A65" i="1"/>
  <c r="A15" i="4"/>
  <c r="A121" i="1"/>
  <c r="A123" i="1"/>
  <c r="A97" i="1"/>
  <c r="A52" i="1"/>
  <c r="A78" i="1"/>
  <c r="A34" i="1"/>
  <c r="A33" i="1"/>
  <c r="A12" i="1"/>
  <c r="A93" i="1"/>
  <c r="A35" i="1"/>
  <c r="A13" i="4"/>
  <c r="A18" i="1"/>
  <c r="A10" i="1"/>
  <c r="A125" i="1"/>
  <c r="A53" i="1"/>
  <c r="A82" i="1"/>
  <c r="A11" i="1"/>
  <c r="A108" i="1"/>
  <c r="A118" i="1"/>
  <c r="A128" i="1"/>
  <c r="A9" i="1"/>
  <c r="A72" i="1"/>
  <c r="A127" i="1"/>
  <c r="A81" i="1"/>
  <c r="A105" i="1"/>
  <c r="A18" i="4"/>
  <c r="A107" i="1"/>
  <c r="A55" i="1"/>
  <c r="A122" i="1"/>
  <c r="A67" i="1"/>
  <c r="A48" i="1"/>
  <c r="A32" i="1"/>
  <c r="A120" i="1"/>
  <c r="A39" i="1"/>
  <c r="A106" i="1"/>
  <c r="A14" i="4"/>
  <c r="A22" i="1"/>
  <c r="A92" i="1"/>
  <c r="A22" i="4"/>
  <c r="A25" i="4"/>
  <c r="A20" i="1"/>
  <c r="A13" i="1"/>
  <c r="A21" i="1"/>
  <c r="A68" i="1"/>
  <c r="A9" i="4"/>
  <c r="A58" i="1"/>
  <c r="A119" i="1"/>
  <c r="A20" i="4"/>
  <c r="A43" i="1"/>
  <c r="A15" i="1"/>
  <c r="A109" i="1"/>
  <c r="A85" i="1"/>
  <c r="B146" i="1"/>
  <c r="W23" i="51"/>
  <c r="Z11" i="51"/>
  <c r="AB23" i="51"/>
  <c r="AC23" i="51"/>
  <c r="X7" i="51"/>
  <c r="AZ7" i="51"/>
  <c r="Y16" i="51"/>
  <c r="AG29" i="51"/>
  <c r="BG12" i="51"/>
  <c r="T25" i="51"/>
  <c r="BG8" i="51"/>
  <c r="W11" i="51"/>
  <c r="AG23" i="51"/>
  <c r="BD24" i="51"/>
  <c r="AW14" i="51"/>
  <c r="AQ12" i="51"/>
  <c r="AC21" i="51"/>
  <c r="U13" i="51"/>
  <c r="T20" i="51"/>
  <c r="AD26" i="51"/>
  <c r="AF9" i="51"/>
  <c r="AF25" i="51"/>
  <c r="U12" i="51"/>
  <c r="AE11" i="51"/>
  <c r="AM13" i="51"/>
  <c r="AB15" i="51"/>
  <c r="Z27" i="51"/>
  <c r="AF26" i="51"/>
  <c r="Y8" i="51"/>
  <c r="AV13" i="51"/>
  <c r="AW11" i="51"/>
  <c r="V29" i="51"/>
  <c r="BE13" i="51"/>
  <c r="BD28" i="51"/>
  <c r="BB10" i="51"/>
  <c r="AU8" i="51"/>
  <c r="Z18" i="51"/>
  <c r="AV10" i="51"/>
  <c r="BA12" i="51"/>
  <c r="BF9" i="51"/>
  <c r="Y17" i="51"/>
  <c r="V16" i="51"/>
  <c r="Z16" i="51"/>
  <c r="W28" i="51"/>
  <c r="AZ10" i="51"/>
  <c r="Y19" i="51"/>
  <c r="X24" i="51"/>
  <c r="AD8" i="51"/>
  <c r="AS12" i="51"/>
  <c r="BD26" i="51"/>
  <c r="AV14" i="51"/>
  <c r="V27" i="51"/>
  <c r="AZ12" i="51"/>
  <c r="AB11" i="51"/>
  <c r="AC13" i="51"/>
  <c r="AG8" i="51"/>
  <c r="AG21" i="51"/>
  <c r="AS8" i="51"/>
  <c r="AO9" i="51"/>
  <c r="AT8" i="51"/>
  <c r="AD20" i="51"/>
  <c r="Z28" i="51"/>
  <c r="BE14" i="51"/>
  <c r="X17" i="51"/>
  <c r="BG14" i="51"/>
  <c r="X27" i="51"/>
  <c r="AF23" i="51"/>
  <c r="AR14" i="51"/>
  <c r="W10" i="51"/>
  <c r="BB12" i="51"/>
  <c r="U20" i="51"/>
  <c r="AG28" i="51"/>
  <c r="AS10" i="51"/>
  <c r="AG16" i="51"/>
  <c r="BG11" i="51"/>
  <c r="AB26" i="51"/>
  <c r="BG10" i="51"/>
  <c r="BF14" i="51"/>
  <c r="AG26" i="51"/>
  <c r="X19" i="51"/>
  <c r="BG13" i="51"/>
  <c r="Y13" i="51"/>
  <c r="T10" i="51"/>
  <c r="AX13" i="51"/>
  <c r="V11" i="51"/>
  <c r="V10" i="51"/>
  <c r="AU12" i="51"/>
  <c r="AS14" i="51"/>
  <c r="BE9" i="51"/>
  <c r="U21" i="51"/>
  <c r="AD28" i="51"/>
  <c r="AQ9" i="51"/>
  <c r="X8" i="51"/>
  <c r="V7" i="51"/>
  <c r="BD7" i="51"/>
  <c r="AU9" i="51"/>
  <c r="V15" i="51"/>
  <c r="AC11" i="51"/>
  <c r="AP13" i="51"/>
  <c r="BH13" i="51"/>
  <c r="T26" i="51"/>
  <c r="AC10" i="51"/>
  <c r="AD14" i="51"/>
  <c r="U7" i="51"/>
  <c r="U25" i="51"/>
  <c r="AR7" i="51"/>
  <c r="AB9" i="51"/>
  <c r="AD12" i="51"/>
  <c r="AE29" i="51"/>
  <c r="V9" i="51"/>
  <c r="T19" i="51"/>
  <c r="X9" i="51"/>
  <c r="AN14" i="51"/>
  <c r="AR11" i="51"/>
  <c r="AV7" i="51"/>
  <c r="AV11" i="51"/>
  <c r="BD25" i="51"/>
  <c r="AT14" i="51"/>
  <c r="BH14" i="51"/>
  <c r="BD8" i="51"/>
  <c r="T27" i="51"/>
  <c r="AD19" i="51"/>
  <c r="BF10" i="51"/>
  <c r="BH9" i="51"/>
  <c r="AY12" i="51"/>
  <c r="BD9" i="51"/>
  <c r="AP11" i="51"/>
  <c r="AY7" i="51"/>
  <c r="BB7" i="51"/>
  <c r="AO10" i="51"/>
  <c r="AT12" i="51"/>
  <c r="Y18" i="51"/>
  <c r="AP10" i="51"/>
  <c r="AG12" i="51"/>
  <c r="AC7" i="51"/>
  <c r="AF21" i="51"/>
  <c r="V12" i="51"/>
  <c r="Y25" i="51"/>
  <c r="AC24" i="51"/>
  <c r="U19" i="51"/>
  <c r="AT13" i="51"/>
  <c r="AZ11" i="51"/>
  <c r="AZ8" i="51"/>
  <c r="AN12" i="51"/>
  <c r="AC18" i="51"/>
  <c r="AM11" i="51"/>
  <c r="W19" i="51"/>
  <c r="AL7" i="51"/>
  <c r="W13" i="51"/>
  <c r="AX11" i="51"/>
  <c r="X13" i="51"/>
  <c r="Z26" i="51"/>
  <c r="AL8" i="51"/>
  <c r="AX9" i="51"/>
  <c r="BF8" i="51"/>
  <c r="BD16" i="51"/>
  <c r="AE20" i="51"/>
  <c r="V17" i="51"/>
  <c r="AD15" i="51"/>
  <c r="U24" i="51"/>
  <c r="BB14" i="51"/>
  <c r="BF13" i="51"/>
  <c r="BE7" i="51"/>
  <c r="Z20" i="51"/>
  <c r="AC14" i="51"/>
  <c r="AG20" i="51"/>
  <c r="AO11" i="51"/>
  <c r="Y11" i="51"/>
  <c r="BD19" i="51"/>
  <c r="AF24" i="51"/>
  <c r="AE28" i="51"/>
  <c r="AG18" i="51"/>
  <c r="AO8" i="51"/>
  <c r="AY13" i="51"/>
  <c r="BF12" i="51"/>
  <c r="AQ13" i="51"/>
  <c r="V18" i="51"/>
  <c r="Y28" i="51"/>
  <c r="BD23" i="51"/>
  <c r="AS13" i="51"/>
  <c r="AE12" i="51"/>
  <c r="BD18" i="51"/>
  <c r="W12" i="51"/>
  <c r="AR10" i="51"/>
  <c r="AE26" i="51"/>
  <c r="AB21" i="51"/>
  <c r="X10" i="51"/>
  <c r="V14" i="51"/>
  <c r="BD20" i="51"/>
  <c r="BA10" i="51"/>
  <c r="AM9" i="51"/>
  <c r="AC16" i="51"/>
  <c r="AT7" i="51"/>
  <c r="AL14" i="51"/>
  <c r="AE16" i="51"/>
  <c r="AT11" i="51"/>
  <c r="AL13" i="51"/>
  <c r="X29" i="51"/>
  <c r="AP7" i="51"/>
  <c r="AC29" i="51"/>
  <c r="U11" i="51"/>
  <c r="Z29" i="51"/>
  <c r="Z13" i="51"/>
  <c r="Y26" i="51"/>
  <c r="BD12" i="51"/>
  <c r="BE12" i="51"/>
  <c r="T17" i="51"/>
  <c r="AL12" i="51"/>
  <c r="AT9" i="51"/>
  <c r="X21" i="51"/>
  <c r="AG10" i="51"/>
  <c r="AF8" i="51"/>
  <c r="AN13" i="51"/>
  <c r="Z19" i="51"/>
  <c r="AF10" i="51"/>
  <c r="AG7" i="51"/>
  <c r="AV12" i="51"/>
  <c r="AB13" i="51"/>
  <c r="U14" i="51"/>
  <c r="W7" i="51"/>
  <c r="Y12" i="51"/>
  <c r="AB10" i="51"/>
  <c r="AF13" i="51"/>
  <c r="AQ7" i="51"/>
  <c r="AW9" i="51"/>
  <c r="AD16" i="51"/>
  <c r="W18" i="51"/>
  <c r="AM12" i="51"/>
  <c r="U9" i="51"/>
  <c r="X18" i="51"/>
  <c r="AV9" i="51"/>
  <c r="W26" i="51"/>
  <c r="AF15" i="51"/>
  <c r="U23" i="51"/>
  <c r="AE27" i="51"/>
  <c r="AU14" i="51"/>
  <c r="AE24" i="51"/>
  <c r="Y15" i="51"/>
  <c r="BB8" i="51"/>
  <c r="BB9" i="51"/>
  <c r="AC19" i="51"/>
  <c r="BB13" i="51"/>
  <c r="AN10" i="51"/>
  <c r="AZ9" i="51"/>
  <c r="AP9" i="51"/>
  <c r="AP14" i="51"/>
  <c r="T23" i="51"/>
  <c r="AD10" i="51"/>
  <c r="Z12" i="51"/>
  <c r="AC9" i="51"/>
  <c r="BD15" i="51"/>
  <c r="AQ8" i="51"/>
  <c r="AB24" i="51"/>
  <c r="BA11" i="51"/>
  <c r="AM14" i="51"/>
  <c r="T15" i="51"/>
  <c r="AR12" i="51"/>
  <c r="BD14" i="51"/>
  <c r="W14" i="51"/>
  <c r="AR8" i="51"/>
  <c r="W17" i="51"/>
  <c r="V20" i="51"/>
  <c r="AT10" i="51"/>
  <c r="T21" i="51"/>
  <c r="AE23" i="51"/>
  <c r="AB14" i="51"/>
  <c r="V24" i="51"/>
  <c r="Y29" i="51"/>
  <c r="AF12" i="51"/>
  <c r="AE14" i="51"/>
  <c r="AE21" i="51"/>
  <c r="AZ14" i="51"/>
  <c r="Z15" i="51"/>
  <c r="AB17" i="51"/>
  <c r="AR9" i="51"/>
  <c r="BG9" i="51"/>
  <c r="W8" i="51"/>
  <c r="BE8" i="51"/>
  <c r="AB20" i="51"/>
  <c r="AG27" i="51"/>
  <c r="T24" i="51"/>
  <c r="V25" i="51"/>
  <c r="Z10" i="51"/>
  <c r="BB11" i="51"/>
  <c r="T29" i="51"/>
  <c r="Z21" i="51"/>
  <c r="W29" i="51"/>
  <c r="W27" i="51"/>
  <c r="U26" i="51"/>
  <c r="AB27" i="51"/>
  <c r="AY10" i="51"/>
  <c r="V23" i="51"/>
  <c r="AG25" i="51"/>
  <c r="AU13" i="51"/>
  <c r="U10" i="51"/>
  <c r="T9" i="51"/>
  <c r="T8" i="51"/>
  <c r="AB12" i="51"/>
  <c r="BD17" i="51"/>
  <c r="Z14" i="51"/>
  <c r="Y14" i="51"/>
  <c r="AE10" i="51"/>
  <c r="AB8" i="51"/>
  <c r="AC20" i="51"/>
  <c r="W21" i="51"/>
  <c r="AD9" i="51"/>
  <c r="AC8" i="51"/>
  <c r="Y23" i="51"/>
  <c r="AK11" i="51"/>
  <c r="AB19" i="51"/>
  <c r="AF19" i="51"/>
  <c r="AK14" i="51"/>
  <c r="AD7" i="51"/>
  <c r="AW7" i="51"/>
  <c r="AD23" i="51"/>
  <c r="AF14" i="51"/>
  <c r="U16" i="51"/>
  <c r="X11" i="51"/>
  <c r="AY8" i="51"/>
  <c r="U29" i="51"/>
  <c r="T11" i="51"/>
  <c r="BG7" i="51"/>
  <c r="AE19" i="51"/>
  <c r="AE8" i="51"/>
  <c r="AG13" i="51"/>
  <c r="AN7" i="51"/>
  <c r="AB28" i="51"/>
  <c r="AO12" i="51"/>
  <c r="AS7" i="51"/>
  <c r="AD13" i="51"/>
  <c r="AY9" i="51"/>
  <c r="BD29" i="51"/>
  <c r="Z9" i="51"/>
  <c r="U8" i="51"/>
  <c r="AR13" i="51"/>
  <c r="U15" i="51"/>
  <c r="Y7" i="51"/>
  <c r="T18" i="51"/>
  <c r="AX14" i="51"/>
  <c r="AL11" i="51"/>
  <c r="AD29" i="51"/>
  <c r="AK13" i="51"/>
  <c r="BD13" i="51"/>
  <c r="AL10" i="51"/>
  <c r="Z25" i="51"/>
  <c r="X23" i="51"/>
  <c r="AU11" i="51"/>
  <c r="V13" i="51"/>
  <c r="AE18" i="51"/>
  <c r="V21" i="51"/>
  <c r="Z7" i="51"/>
  <c r="AK7" i="51"/>
  <c r="AV8" i="51"/>
  <c r="BH7" i="51"/>
  <c r="AM8" i="51"/>
  <c r="W9" i="51"/>
  <c r="T12" i="51"/>
  <c r="AD25" i="51"/>
  <c r="Z24" i="51"/>
  <c r="W15" i="51"/>
  <c r="AB29" i="51"/>
  <c r="X15" i="51"/>
  <c r="AN8" i="51"/>
  <c r="AS11" i="51"/>
  <c r="AC25" i="51"/>
  <c r="BA13" i="51"/>
  <c r="AM10" i="51"/>
  <c r="X14" i="51"/>
  <c r="AM7" i="51"/>
  <c r="BH11" i="51"/>
  <c r="BH8" i="51"/>
  <c r="BD10" i="51"/>
  <c r="AY11" i="51"/>
  <c r="AF28" i="51"/>
  <c r="V26" i="51"/>
  <c r="AX12" i="51"/>
  <c r="AD17" i="51"/>
  <c r="BH12" i="51"/>
  <c r="BD11" i="51"/>
  <c r="V19" i="51"/>
  <c r="AW12" i="51"/>
  <c r="AL9" i="51"/>
  <c r="AK12" i="51"/>
  <c r="BF11" i="51"/>
  <c r="AS9" i="51"/>
  <c r="W20" i="51"/>
  <c r="BA14" i="51"/>
  <c r="AE17" i="51"/>
  <c r="T16" i="51"/>
  <c r="BE10" i="51"/>
  <c r="AU10" i="51"/>
  <c r="AK8" i="51"/>
  <c r="X20" i="51"/>
  <c r="BE11" i="51"/>
  <c r="AF27" i="51"/>
  <c r="Y27" i="51"/>
  <c r="Y9" i="51"/>
  <c r="AK10" i="51"/>
  <c r="T7" i="51"/>
  <c r="AW10" i="51"/>
  <c r="AF18" i="51"/>
  <c r="BF7" i="51"/>
  <c r="AE9" i="51"/>
  <c r="AD21" i="51"/>
  <c r="AD24" i="51"/>
  <c r="AX8" i="51"/>
  <c r="BD27" i="51"/>
  <c r="BA7" i="51"/>
  <c r="AE15" i="51"/>
  <c r="AG14" i="51"/>
  <c r="X16" i="51"/>
  <c r="AG15" i="51"/>
  <c r="AD27" i="51"/>
  <c r="AG24" i="51"/>
  <c r="T14" i="51"/>
  <c r="X25" i="51"/>
  <c r="Y21" i="51"/>
  <c r="W25" i="51"/>
  <c r="AG17" i="51"/>
  <c r="AG11" i="51"/>
  <c r="BD21" i="51"/>
  <c r="AB16" i="51"/>
  <c r="AB25" i="51"/>
  <c r="AK9" i="51"/>
  <c r="AX7" i="51"/>
  <c r="Y10" i="51"/>
  <c r="Y24" i="51"/>
  <c r="AP12" i="51"/>
  <c r="AN11" i="51"/>
  <c r="BA9" i="51"/>
  <c r="AF16" i="51"/>
  <c r="X12" i="51"/>
  <c r="AY14" i="51"/>
  <c r="AC15" i="51"/>
  <c r="AO13" i="51"/>
  <c r="AC17" i="51"/>
  <c r="AC28" i="51"/>
  <c r="AE13" i="51"/>
  <c r="AW13" i="51"/>
  <c r="AC26" i="51"/>
  <c r="U28" i="51"/>
  <c r="AO7" i="51"/>
  <c r="AB18" i="51"/>
  <c r="Z23" i="51"/>
  <c r="AN9" i="51"/>
  <c r="AD11" i="51"/>
  <c r="AO14" i="51"/>
  <c r="W16" i="51"/>
  <c r="AC12" i="51"/>
  <c r="AQ11" i="51"/>
  <c r="AW8" i="51"/>
  <c r="AF29" i="51"/>
  <c r="AU7" i="51"/>
  <c r="V8" i="51"/>
  <c r="AQ14" i="51"/>
  <c r="AF11" i="51"/>
  <c r="AF7" i="51"/>
  <c r="AB7" i="51"/>
  <c r="Z17" i="51"/>
  <c r="AF17" i="51"/>
  <c r="AE25" i="51"/>
  <c r="V28" i="51"/>
  <c r="AP8" i="51"/>
  <c r="U27" i="51"/>
  <c r="T13" i="51"/>
  <c r="AD18" i="51"/>
  <c r="U17" i="51"/>
  <c r="Z8" i="51"/>
  <c r="AC27" i="51"/>
  <c r="AE7" i="51"/>
  <c r="AF20" i="51"/>
  <c r="W24" i="51"/>
  <c r="BA8" i="51"/>
  <c r="Y20" i="51"/>
  <c r="U18" i="51"/>
  <c r="AG9" i="51"/>
  <c r="AX10" i="51"/>
  <c r="T28" i="51"/>
  <c r="X26" i="51"/>
  <c r="X28" i="51"/>
  <c r="AQ10" i="51"/>
  <c r="AZ13" i="51"/>
  <c r="BH10" i="51"/>
  <c r="AG19" i="51"/>
  <c r="O6" i="51" l="1"/>
  <c r="AR6" i="51"/>
  <c r="AP6" i="51"/>
  <c r="M6" i="51"/>
  <c r="X6" i="51"/>
  <c r="AM6" i="51"/>
  <c r="BG6" i="51"/>
  <c r="AW6" i="51"/>
  <c r="AU6" i="51"/>
  <c r="J6" i="51"/>
  <c r="Z6" i="51"/>
  <c r="AZ6" i="51"/>
  <c r="K6" i="51"/>
  <c r="AL6" i="51"/>
  <c r="T6" i="51"/>
  <c r="BH6" i="51"/>
  <c r="AD6" i="51"/>
  <c r="Y6" i="51"/>
  <c r="L6" i="51"/>
  <c r="AO6" i="51"/>
  <c r="AN6" i="51"/>
  <c r="AQ6" i="51"/>
  <c r="BB6" i="51"/>
  <c r="AY6" i="51"/>
  <c r="AE6" i="51"/>
  <c r="AX6" i="51"/>
  <c r="AF6" i="51"/>
  <c r="AB6" i="51"/>
  <c r="AS6" i="51"/>
  <c r="AT6" i="51"/>
  <c r="BD6" i="51"/>
  <c r="BA6" i="51"/>
  <c r="AG6" i="51"/>
  <c r="U6" i="51"/>
  <c r="BF6" i="51"/>
  <c r="Q6" i="51"/>
  <c r="W6" i="51"/>
  <c r="AV6" i="51"/>
  <c r="N6" i="51"/>
  <c r="P6" i="51"/>
  <c r="AC6" i="51"/>
  <c r="V6" i="51"/>
  <c r="BE6" i="51"/>
  <c r="AK6" i="51"/>
  <c r="A27" i="4"/>
  <c r="A84" i="52"/>
  <c r="F84" i="52" s="1"/>
  <c r="G84" i="52" s="1"/>
  <c r="A88" i="52"/>
  <c r="F88" i="52" s="1"/>
  <c r="G88" i="52" s="1"/>
  <c r="B8" i="1"/>
  <c r="B118" i="1"/>
  <c r="A61" i="52"/>
  <c r="F61" i="52" s="1"/>
  <c r="G61" i="52" s="1"/>
  <c r="A106" i="6"/>
  <c r="A95" i="4"/>
  <c r="A176" i="6"/>
  <c r="A84" i="4"/>
  <c r="A55" i="52"/>
  <c r="F55" i="52" s="1"/>
  <c r="G55" i="52" s="1"/>
  <c r="A353" i="6"/>
  <c r="A14" i="52"/>
  <c r="P14" i="52" s="1"/>
  <c r="Q14" i="52" s="1"/>
  <c r="B26" i="1"/>
  <c r="C26" i="1" s="1"/>
  <c r="A10" i="6"/>
  <c r="A108" i="4"/>
  <c r="A93" i="4"/>
  <c r="B124" i="1"/>
  <c r="A77" i="6"/>
  <c r="B98" i="1"/>
  <c r="A38" i="4"/>
  <c r="B79" i="1"/>
  <c r="B128" i="1"/>
  <c r="A56" i="6"/>
  <c r="B19" i="1"/>
  <c r="B38" i="1"/>
  <c r="A37" i="6"/>
  <c r="B83" i="1"/>
  <c r="A76" i="6"/>
  <c r="B36" i="1"/>
  <c r="A55" i="4"/>
  <c r="A57" i="6"/>
  <c r="B126" i="1"/>
  <c r="A54" i="4"/>
  <c r="A57" i="4"/>
  <c r="B68" i="1"/>
  <c r="A34" i="52"/>
  <c r="K34" i="52" s="1"/>
  <c r="L34" i="52" s="1"/>
  <c r="A34" i="4"/>
  <c r="A354" i="6"/>
  <c r="A31" i="6"/>
  <c r="B94" i="1"/>
  <c r="A112" i="4"/>
  <c r="A83" i="4"/>
  <c r="A11" i="52"/>
  <c r="P11" i="52" s="1"/>
  <c r="Q11" i="52" s="1"/>
  <c r="A128" i="4"/>
  <c r="A129" i="4"/>
  <c r="A96" i="4"/>
  <c r="A31" i="4"/>
  <c r="A286" i="6"/>
  <c r="A285" i="6"/>
  <c r="A94" i="4"/>
  <c r="A172" i="6"/>
  <c r="A257" i="6"/>
  <c r="A144" i="6"/>
  <c r="A324" i="6"/>
  <c r="A17" i="52"/>
  <c r="K17" i="52" s="1"/>
  <c r="L17" i="52" s="1"/>
  <c r="B111" i="1"/>
  <c r="B121" i="1"/>
  <c r="A15" i="52"/>
  <c r="P15" i="52" s="1"/>
  <c r="Q15" i="52" s="1"/>
  <c r="A245" i="6"/>
  <c r="B107" i="1"/>
  <c r="B20" i="1"/>
  <c r="A127" i="4"/>
  <c r="A13" i="6"/>
  <c r="B40" i="1"/>
  <c r="A54" i="6"/>
  <c r="A124" i="6"/>
  <c r="B55" i="1"/>
  <c r="A143" i="6"/>
  <c r="A73" i="52"/>
  <c r="P73" i="52" s="1"/>
  <c r="Q73" i="52" s="1"/>
  <c r="A42" i="4"/>
  <c r="A335" i="6"/>
  <c r="A127" i="6"/>
  <c r="A295" i="6"/>
  <c r="B106" i="1"/>
  <c r="A129" i="6"/>
  <c r="A256" i="6"/>
  <c r="A22" i="52"/>
  <c r="F22" i="52" s="1"/>
  <c r="G22" i="52" s="1"/>
  <c r="A72" i="52"/>
  <c r="P72" i="52" s="1"/>
  <c r="Q72" i="52" s="1"/>
  <c r="B125" i="1"/>
  <c r="B112" i="1"/>
  <c r="A242" i="6"/>
  <c r="A350" i="6"/>
  <c r="B119" i="1"/>
  <c r="B122" i="1"/>
  <c r="A32" i="4"/>
  <c r="A63" i="52"/>
  <c r="P63" i="52" s="1"/>
  <c r="Q63" i="52" s="1"/>
  <c r="A355" i="6"/>
  <c r="A323" i="6"/>
  <c r="A58" i="52"/>
  <c r="K58" i="52" s="1"/>
  <c r="L58" i="52" s="1"/>
  <c r="A91" i="52"/>
  <c r="P91" i="52" s="1"/>
  <c r="Q91" i="52" s="1"/>
  <c r="A77" i="4"/>
  <c r="A19" i="52"/>
  <c r="K19" i="52" s="1"/>
  <c r="L19" i="52" s="1"/>
  <c r="A75" i="6"/>
  <c r="A164" i="6"/>
  <c r="A49" i="52"/>
  <c r="A218" i="6"/>
  <c r="B120" i="1"/>
  <c r="A79" i="6"/>
  <c r="A246" i="6"/>
  <c r="A86" i="52"/>
  <c r="K86" i="52" s="1"/>
  <c r="L86" i="52" s="1"/>
  <c r="A160" i="6"/>
  <c r="B56" i="1"/>
  <c r="B51" i="1"/>
  <c r="A216" i="6"/>
  <c r="A9" i="6"/>
  <c r="B49" i="1"/>
  <c r="A283" i="6"/>
  <c r="B54" i="1"/>
  <c r="A349" i="6"/>
  <c r="B108" i="1"/>
  <c r="A78" i="6"/>
  <c r="A226" i="6"/>
  <c r="A11" i="6"/>
  <c r="A131" i="4"/>
  <c r="B95" i="1"/>
  <c r="A241" i="6"/>
  <c r="A47" i="52"/>
  <c r="F47" i="52" s="1"/>
  <c r="G47" i="52" s="1"/>
  <c r="B69" i="1"/>
  <c r="A103" i="6"/>
  <c r="A98" i="4"/>
  <c r="A83" i="52"/>
  <c r="K83" i="52" s="1"/>
  <c r="L83" i="52" s="1"/>
  <c r="A161" i="6"/>
  <c r="A125" i="6"/>
  <c r="B105" i="1"/>
  <c r="A50" i="4"/>
  <c r="A70" i="52"/>
  <c r="P70" i="52" s="1"/>
  <c r="Q70" i="52" s="1"/>
  <c r="A46" i="52"/>
  <c r="F46" i="52" s="1"/>
  <c r="G46" i="52" s="1"/>
  <c r="A124" i="4"/>
  <c r="A53" i="4"/>
  <c r="A117" i="4"/>
  <c r="B129" i="1"/>
  <c r="B77" i="1"/>
  <c r="A48" i="4"/>
  <c r="A38" i="6"/>
  <c r="B96" i="1"/>
  <c r="B110" i="1"/>
  <c r="A37" i="4"/>
  <c r="A157" i="6"/>
  <c r="A58" i="4"/>
  <c r="A64" i="52"/>
  <c r="P64" i="52" s="1"/>
  <c r="Q64" i="52" s="1"/>
  <c r="A130" i="6"/>
  <c r="A91" i="4"/>
  <c r="B123" i="1"/>
  <c r="A225" i="6"/>
  <c r="A105" i="6"/>
  <c r="A44" i="52"/>
  <c r="K44" i="52" s="1"/>
  <c r="L44" i="52" s="1"/>
  <c r="A37" i="52"/>
  <c r="P37" i="52" s="1"/>
  <c r="Q37" i="52" s="1"/>
  <c r="B67" i="1"/>
  <c r="B7" i="1"/>
  <c r="A110" i="4"/>
  <c r="A175" i="6"/>
  <c r="A174" i="6"/>
  <c r="A123" i="6"/>
  <c r="A36" i="4"/>
  <c r="A71" i="4"/>
  <c r="A33" i="52"/>
  <c r="F33" i="52" s="1"/>
  <c r="G33" i="52" s="1"/>
  <c r="A284" i="6"/>
  <c r="A126" i="6"/>
  <c r="A8" i="52"/>
  <c r="P8" i="52" s="1"/>
  <c r="Q8" i="52" s="1"/>
  <c r="A43" i="52"/>
  <c r="P43" i="52" s="1"/>
  <c r="Q43" i="52" s="1"/>
  <c r="A85" i="4"/>
  <c r="B37" i="1"/>
  <c r="A78" i="4"/>
  <c r="B65" i="1"/>
  <c r="A173" i="6"/>
  <c r="A36" i="6"/>
  <c r="A89" i="52"/>
  <c r="P89" i="52" s="1"/>
  <c r="Q89" i="52" s="1"/>
  <c r="A87" i="52"/>
  <c r="F87" i="52" s="1"/>
  <c r="G87" i="52" s="1"/>
  <c r="A40" i="4"/>
  <c r="B42" i="1"/>
  <c r="A71" i="52"/>
  <c r="F71" i="52" s="1"/>
  <c r="G71" i="52" s="1"/>
  <c r="A31" i="52"/>
  <c r="P31" i="52" s="1"/>
  <c r="Q31" i="52" s="1"/>
  <c r="A310" i="6"/>
  <c r="B32" i="1"/>
  <c r="A82" i="4"/>
  <c r="B31" i="1"/>
  <c r="A97" i="4"/>
  <c r="A258" i="6"/>
  <c r="A289" i="6"/>
  <c r="A125" i="4"/>
  <c r="A33" i="4"/>
  <c r="A97" i="6"/>
  <c r="B59" i="1"/>
  <c r="A45" i="52"/>
  <c r="F45" i="52" s="1"/>
  <c r="G45" i="52" s="1"/>
  <c r="A96" i="6"/>
  <c r="A81" i="4"/>
  <c r="A21" i="52"/>
  <c r="P21" i="52" s="1"/>
  <c r="Q21" i="52" s="1"/>
  <c r="A28" i="52"/>
  <c r="F28" i="52" s="1"/>
  <c r="G28" i="52" s="1"/>
  <c r="B85" i="1"/>
  <c r="A231" i="6"/>
  <c r="A9" i="52"/>
  <c r="F9" i="52" s="1"/>
  <c r="G9" i="52" s="1"/>
  <c r="A219" i="6"/>
  <c r="A122" i="4"/>
  <c r="A35" i="6"/>
  <c r="A302" i="6"/>
  <c r="B12" i="1"/>
  <c r="B64" i="1"/>
  <c r="A170" i="6"/>
  <c r="A243" i="6"/>
  <c r="A74" i="52"/>
  <c r="K74" i="52" s="1"/>
  <c r="L74" i="52" s="1"/>
  <c r="A20" i="52"/>
  <c r="K20" i="52" s="1"/>
  <c r="L20" i="52" s="1"/>
  <c r="B13" i="1"/>
  <c r="A128" i="6"/>
  <c r="A259" i="6"/>
  <c r="A50" i="52"/>
  <c r="F50" i="52" s="1"/>
  <c r="G50" i="52" s="1"/>
  <c r="A95" i="6"/>
  <c r="A92" i="4"/>
  <c r="A352" i="6"/>
  <c r="A142" i="6"/>
  <c r="B48" i="1"/>
  <c r="B91" i="1"/>
  <c r="A42" i="52"/>
  <c r="K42" i="52" s="1"/>
  <c r="L42" i="52" s="1"/>
  <c r="A16" i="52"/>
  <c r="F16" i="52" s="1"/>
  <c r="G16" i="52" s="1"/>
  <c r="A90" i="6"/>
  <c r="A93" i="6"/>
  <c r="A8" i="6"/>
  <c r="B14" i="1"/>
  <c r="A43" i="4"/>
  <c r="A163" i="6"/>
  <c r="A120" i="4"/>
  <c r="A18" i="52"/>
  <c r="F18" i="52" s="1"/>
  <c r="G18" i="52" s="1"/>
  <c r="A10" i="52"/>
  <c r="K10" i="52" s="1"/>
  <c r="L10" i="52" s="1"/>
  <c r="B43" i="1"/>
  <c r="A227" i="6"/>
  <c r="A62" i="52"/>
  <c r="P62" i="52" s="1"/>
  <c r="Q62" i="52" s="1"/>
  <c r="A351" i="6"/>
  <c r="A282" i="6"/>
  <c r="A288" i="6"/>
  <c r="A247" i="6"/>
  <c r="A109" i="4"/>
  <c r="B16" i="1"/>
  <c r="A29" i="52"/>
  <c r="K29" i="52" s="1"/>
  <c r="L29" i="52" s="1"/>
  <c r="A107" i="4"/>
  <c r="A59" i="4"/>
  <c r="B21" i="1"/>
  <c r="B9" i="1"/>
  <c r="A75" i="52"/>
  <c r="P75" i="52" s="1"/>
  <c r="Q75" i="52" s="1"/>
  <c r="A348" i="6"/>
  <c r="A322" i="6"/>
  <c r="A14" i="6"/>
  <c r="A80" i="4"/>
  <c r="B72" i="1"/>
  <c r="B34" i="1"/>
  <c r="A35" i="52"/>
  <c r="K35" i="52" s="1"/>
  <c r="L35" i="52" s="1"/>
  <c r="B131" i="1"/>
  <c r="A186" i="6"/>
  <c r="A244" i="6"/>
  <c r="A104" i="4"/>
  <c r="B58" i="1"/>
  <c r="A106" i="4"/>
  <c r="A308" i="6"/>
  <c r="A230" i="6"/>
  <c r="A104" i="6"/>
  <c r="A78" i="52"/>
  <c r="F78" i="52" s="1"/>
  <c r="G78" i="52" s="1"/>
  <c r="A77" i="52"/>
  <c r="P77" i="52" s="1"/>
  <c r="Q77" i="52" s="1"/>
  <c r="A298" i="6"/>
  <c r="A27" i="52"/>
  <c r="F27" i="52" s="1"/>
  <c r="G27" i="52" s="1"/>
  <c r="A51" i="6"/>
  <c r="B127" i="1"/>
  <c r="A70" i="4"/>
  <c r="B15" i="1"/>
  <c r="A64" i="4"/>
  <c r="A58" i="6"/>
  <c r="B50" i="1"/>
  <c r="A94" i="6"/>
  <c r="A158" i="6"/>
  <c r="A232" i="6"/>
  <c r="A35" i="4"/>
  <c r="A123" i="4"/>
  <c r="A72" i="4"/>
  <c r="A76" i="52"/>
  <c r="K76" i="52" s="1"/>
  <c r="L76" i="52" s="1"/>
  <c r="A300" i="6"/>
  <c r="A39" i="4"/>
  <c r="A69" i="4"/>
  <c r="B35" i="1"/>
  <c r="A59" i="52"/>
  <c r="P59" i="52" s="1"/>
  <c r="Q59" i="52" s="1"/>
  <c r="A287" i="6"/>
  <c r="B41" i="1"/>
  <c r="B70" i="1"/>
  <c r="B39" i="1"/>
  <c r="A229" i="6"/>
  <c r="B10" i="1"/>
  <c r="A85" i="52"/>
  <c r="F85" i="52" s="1"/>
  <c r="G85" i="52" s="1"/>
  <c r="A184" i="6"/>
  <c r="B53" i="1"/>
  <c r="A212" i="6"/>
  <c r="A36" i="52"/>
  <c r="K36" i="52" s="1"/>
  <c r="L36" i="52" s="1"/>
  <c r="A81" i="6"/>
  <c r="B130" i="1"/>
  <c r="A67" i="4"/>
  <c r="A34" i="6"/>
  <c r="B23" i="1"/>
  <c r="C23" i="1" s="1"/>
  <c r="A80" i="6"/>
  <c r="A217" i="6"/>
  <c r="B66" i="1"/>
  <c r="A171" i="6"/>
  <c r="B92" i="1"/>
  <c r="B17" i="1"/>
  <c r="B18" i="1"/>
  <c r="B82" i="1"/>
  <c r="A13" i="52"/>
  <c r="K13" i="52" s="1"/>
  <c r="L13" i="52" s="1"/>
  <c r="A130" i="4"/>
  <c r="A121" i="4"/>
  <c r="A248" i="6"/>
  <c r="A68" i="4"/>
  <c r="A52" i="4"/>
  <c r="A33" i="6"/>
  <c r="A297" i="6"/>
  <c r="B25" i="1"/>
  <c r="C25" i="1" s="1"/>
  <c r="B104" i="1"/>
  <c r="A215" i="6"/>
  <c r="A105" i="4"/>
  <c r="A145" i="6"/>
  <c r="B109" i="1"/>
  <c r="A55" i="6"/>
  <c r="A141" i="6"/>
  <c r="A7" i="6"/>
  <c r="A41" i="4"/>
  <c r="A111" i="4"/>
  <c r="A12" i="6"/>
  <c r="A82" i="6"/>
  <c r="A228" i="6"/>
  <c r="A296" i="6"/>
  <c r="A301" i="6"/>
  <c r="A91" i="6"/>
  <c r="A12" i="52"/>
  <c r="F12" i="52" s="1"/>
  <c r="G12" i="52" s="1"/>
  <c r="A53" i="6"/>
  <c r="A90" i="52"/>
  <c r="K90" i="52" s="1"/>
  <c r="L90" i="52" s="1"/>
  <c r="A56" i="4"/>
  <c r="A119" i="4"/>
  <c r="A52" i="6"/>
  <c r="A32" i="52"/>
  <c r="P32" i="52" s="1"/>
  <c r="Q32" i="52" s="1"/>
  <c r="B22" i="1"/>
  <c r="C22" i="1" s="1"/>
  <c r="A162" i="6"/>
  <c r="A126" i="4"/>
  <c r="A118" i="4"/>
  <c r="B52" i="1"/>
  <c r="A57" i="52"/>
  <c r="P57" i="52" s="1"/>
  <c r="Q57" i="52" s="1"/>
  <c r="B81" i="1"/>
  <c r="A7" i="52"/>
  <c r="F7" i="52" s="1"/>
  <c r="G7" i="52" s="1"/>
  <c r="B24" i="1"/>
  <c r="C24" i="1" s="1"/>
  <c r="B71" i="1"/>
  <c r="A92" i="6"/>
  <c r="B78" i="1"/>
  <c r="A146" i="6"/>
  <c r="A65" i="4"/>
  <c r="A65" i="52"/>
  <c r="F65" i="52" s="1"/>
  <c r="G65" i="52" s="1"/>
  <c r="A79" i="4"/>
  <c r="A60" i="52"/>
  <c r="F60" i="52" s="1"/>
  <c r="G60" i="52" s="1"/>
  <c r="A140" i="6"/>
  <c r="A147" i="6"/>
  <c r="A337" i="6"/>
  <c r="B84" i="1"/>
  <c r="A185" i="6"/>
  <c r="B57" i="1"/>
  <c r="A51" i="4"/>
  <c r="A49" i="4"/>
  <c r="A56" i="52"/>
  <c r="F56" i="52" s="1"/>
  <c r="G56" i="52" s="1"/>
  <c r="A48" i="52"/>
  <c r="K48" i="52" s="1"/>
  <c r="L48" i="52" s="1"/>
  <c r="B80" i="1"/>
  <c r="A309" i="6"/>
  <c r="A30" i="52"/>
  <c r="K30" i="52" s="1"/>
  <c r="L30" i="52" s="1"/>
  <c r="B11" i="1"/>
  <c r="A66" i="4"/>
  <c r="A214" i="6"/>
  <c r="A177" i="6"/>
  <c r="A159" i="6"/>
  <c r="B33" i="1"/>
  <c r="A32" i="6"/>
  <c r="B93" i="1"/>
  <c r="B97" i="1"/>
  <c r="A336" i="6"/>
  <c r="A299" i="6"/>
  <c r="B117" i="1"/>
  <c r="A183" i="6"/>
  <c r="A213" i="6"/>
  <c r="A275" i="6"/>
  <c r="A269" i="6"/>
  <c r="A272" i="6"/>
  <c r="A273" i="6"/>
  <c r="A270" i="6"/>
  <c r="A268" i="6"/>
  <c r="A271" i="6"/>
  <c r="A276" i="6"/>
  <c r="A274" i="6"/>
  <c r="A277" i="6"/>
  <c r="C11" i="7"/>
  <c r="F86" i="52" l="1"/>
  <c r="G86" i="52" s="1"/>
  <c r="P86" i="52"/>
  <c r="Q86" i="52" s="1"/>
  <c r="F15" i="52"/>
  <c r="G15" i="52" s="1"/>
  <c r="F63" i="52"/>
  <c r="G63" i="52" s="1"/>
  <c r="K63" i="52"/>
  <c r="L63" i="52" s="1"/>
  <c r="P88" i="52"/>
  <c r="Q88" i="52" s="1"/>
  <c r="K88" i="52"/>
  <c r="L88" i="52" s="1"/>
  <c r="F34" i="52"/>
  <c r="G34" i="52" s="1"/>
  <c r="P16" i="52"/>
  <c r="Q16" i="52" s="1"/>
  <c r="P84" i="52"/>
  <c r="Q84" i="52" s="1"/>
  <c r="K84" i="52"/>
  <c r="L84" i="52" s="1"/>
  <c r="F74" i="52"/>
  <c r="G74" i="52" s="1"/>
  <c r="P47" i="52"/>
  <c r="Q47" i="52" s="1"/>
  <c r="K47" i="52"/>
  <c r="L47" i="52" s="1"/>
  <c r="K16" i="52"/>
  <c r="L16" i="52" s="1"/>
  <c r="K89" i="52"/>
  <c r="L89" i="52" s="1"/>
  <c r="K31" i="52"/>
  <c r="L31" i="52" s="1"/>
  <c r="K71" i="52"/>
  <c r="L71" i="52" s="1"/>
  <c r="A44" i="4"/>
  <c r="K62" i="52"/>
  <c r="L62" i="52" s="1"/>
  <c r="F62" i="52"/>
  <c r="G62" i="52" s="1"/>
  <c r="F48" i="52"/>
  <c r="G48" i="52" s="1"/>
  <c r="P71" i="52"/>
  <c r="Q71" i="52" s="1"/>
  <c r="K72" i="52"/>
  <c r="L72" i="52" s="1"/>
  <c r="F72" i="52"/>
  <c r="G72" i="52" s="1"/>
  <c r="F11" i="52"/>
  <c r="G11" i="52" s="1"/>
  <c r="F31" i="52"/>
  <c r="G31" i="52" s="1"/>
  <c r="P48" i="52"/>
  <c r="Q48" i="52" s="1"/>
  <c r="K77" i="52"/>
  <c r="L77" i="52" s="1"/>
  <c r="F77" i="52"/>
  <c r="G77" i="52" s="1"/>
  <c r="K15" i="52"/>
  <c r="L15" i="52" s="1"/>
  <c r="F36" i="52"/>
  <c r="G36" i="52" s="1"/>
  <c r="F13" i="52"/>
  <c r="G13" i="52" s="1"/>
  <c r="P13" i="52"/>
  <c r="Q13" i="52" s="1"/>
  <c r="K11" i="52"/>
  <c r="L11" i="52" s="1"/>
  <c r="P83" i="52"/>
  <c r="Q83" i="52" s="1"/>
  <c r="F83" i="52"/>
  <c r="G83" i="52" s="1"/>
  <c r="P34" i="52"/>
  <c r="Q34" i="52" s="1"/>
  <c r="K14" i="52"/>
  <c r="L14" i="52" s="1"/>
  <c r="F14" i="52"/>
  <c r="G14" i="52" s="1"/>
  <c r="P42" i="52"/>
  <c r="Q42" i="52" s="1"/>
  <c r="F20" i="52"/>
  <c r="G20" i="52" s="1"/>
  <c r="P20" i="52"/>
  <c r="Q20" i="52" s="1"/>
  <c r="F8" i="52"/>
  <c r="G8" i="52" s="1"/>
  <c r="K8" i="52"/>
  <c r="L8" i="52" s="1"/>
  <c r="P22" i="52"/>
  <c r="Q22" i="52" s="1"/>
  <c r="P27" i="52"/>
  <c r="Q27" i="52" s="1"/>
  <c r="K27" i="52"/>
  <c r="L27" i="52" s="1"/>
  <c r="K22" i="52"/>
  <c r="L22" i="52" s="1"/>
  <c r="P28" i="52"/>
  <c r="Q28" i="52" s="1"/>
  <c r="K75" i="52"/>
  <c r="L75" i="52" s="1"/>
  <c r="K60" i="52"/>
  <c r="L60" i="52" s="1"/>
  <c r="K43" i="52"/>
  <c r="L43" i="52" s="1"/>
  <c r="K12" i="52"/>
  <c r="L12" i="52" s="1"/>
  <c r="K7" i="52"/>
  <c r="L7" i="52" s="1"/>
  <c r="P60" i="52"/>
  <c r="Q60" i="52" s="1"/>
  <c r="F43" i="52"/>
  <c r="G43" i="52" s="1"/>
  <c r="P12" i="52"/>
  <c r="Q12" i="52" s="1"/>
  <c r="P46" i="52"/>
  <c r="Q46" i="52" s="1"/>
  <c r="F70" i="52"/>
  <c r="G70" i="52" s="1"/>
  <c r="K46" i="52"/>
  <c r="L46" i="52" s="1"/>
  <c r="P45" i="52"/>
  <c r="Q45" i="52" s="1"/>
  <c r="K57" i="52"/>
  <c r="L57" i="52" s="1"/>
  <c r="K70" i="52"/>
  <c r="L70" i="52" s="1"/>
  <c r="K45" i="52"/>
  <c r="L45" i="52" s="1"/>
  <c r="F57" i="52"/>
  <c r="G57" i="52" s="1"/>
  <c r="K73" i="52"/>
  <c r="L73" i="52" s="1"/>
  <c r="A38" i="52"/>
  <c r="K9" i="52"/>
  <c r="L9" i="52" s="1"/>
  <c r="F21" i="52"/>
  <c r="G21" i="52" s="1"/>
  <c r="P9" i="52"/>
  <c r="Q9" i="52" s="1"/>
  <c r="K21" i="52"/>
  <c r="L21" i="52" s="1"/>
  <c r="K28" i="52"/>
  <c r="L28" i="52" s="1"/>
  <c r="F75" i="52"/>
  <c r="G75" i="52" s="1"/>
  <c r="A51" i="52"/>
  <c r="F10" i="52"/>
  <c r="G10" i="52" s="1"/>
  <c r="P35" i="52"/>
  <c r="Q35" i="52" s="1"/>
  <c r="F73" i="52"/>
  <c r="G73" i="52" s="1"/>
  <c r="P10" i="52"/>
  <c r="Q10" i="52" s="1"/>
  <c r="F35" i="52"/>
  <c r="G35" i="52" s="1"/>
  <c r="A79" i="52"/>
  <c r="F42" i="52"/>
  <c r="G42" i="52" s="1"/>
  <c r="K33" i="52"/>
  <c r="L33" i="52" s="1"/>
  <c r="F89" i="52"/>
  <c r="G89" i="52" s="1"/>
  <c r="F17" i="52"/>
  <c r="G17" i="52" s="1"/>
  <c r="P36" i="52"/>
  <c r="Q36" i="52" s="1"/>
  <c r="P7" i="52"/>
  <c r="Q7" i="52" s="1"/>
  <c r="F19" i="52"/>
  <c r="G19" i="52" s="1"/>
  <c r="F64" i="52"/>
  <c r="G64" i="52" s="1"/>
  <c r="P19" i="52"/>
  <c r="Q19" i="52" s="1"/>
  <c r="K59" i="52"/>
  <c r="L59" i="52" s="1"/>
  <c r="P74" i="52"/>
  <c r="Q74" i="52" s="1"/>
  <c r="K64" i="52"/>
  <c r="L64" i="52" s="1"/>
  <c r="A23" i="52"/>
  <c r="P30" i="52"/>
  <c r="Q30" i="52" s="1"/>
  <c r="F49" i="52"/>
  <c r="G49" i="52" s="1"/>
  <c r="K78" i="52"/>
  <c r="L78" i="52" s="1"/>
  <c r="F29" i="52"/>
  <c r="G29" i="52" s="1"/>
  <c r="F30" i="52"/>
  <c r="G30" i="52" s="1"/>
  <c r="K87" i="52"/>
  <c r="L87" i="52" s="1"/>
  <c r="A92" i="52"/>
  <c r="P87" i="52"/>
  <c r="Q87" i="52" s="1"/>
  <c r="F59" i="52"/>
  <c r="G59" i="52" s="1"/>
  <c r="K49" i="52"/>
  <c r="L49" i="52" s="1"/>
  <c r="K85" i="52"/>
  <c r="L85" i="52" s="1"/>
  <c r="P29" i="52"/>
  <c r="Q29" i="52" s="1"/>
  <c r="K18" i="52"/>
  <c r="L18" i="52" s="1"/>
  <c r="K61" i="52"/>
  <c r="L61" i="52" s="1"/>
  <c r="F37" i="52"/>
  <c r="G37" i="52" s="1"/>
  <c r="P78" i="52"/>
  <c r="Q78" i="52" s="1"/>
  <c r="P76" i="52"/>
  <c r="Q76" i="52" s="1"/>
  <c r="P90" i="52"/>
  <c r="Q90" i="52" s="1"/>
  <c r="P18" i="52"/>
  <c r="Q18" i="52" s="1"/>
  <c r="F44" i="52"/>
  <c r="G44" i="52" s="1"/>
  <c r="P61" i="52"/>
  <c r="Q61" i="52" s="1"/>
  <c r="P44" i="52"/>
  <c r="Q44" i="52" s="1"/>
  <c r="F76" i="52"/>
  <c r="G76" i="52" s="1"/>
  <c r="K91" i="52"/>
  <c r="L91" i="52" s="1"/>
  <c r="P65" i="52"/>
  <c r="Q65" i="52" s="1"/>
  <c r="F91" i="52"/>
  <c r="G91" i="52" s="1"/>
  <c r="F32" i="52"/>
  <c r="G32" i="52" s="1"/>
  <c r="P56" i="52"/>
  <c r="Q56" i="52" s="1"/>
  <c r="P17" i="52"/>
  <c r="Q17" i="52" s="1"/>
  <c r="K65" i="52"/>
  <c r="L65" i="52" s="1"/>
  <c r="F58" i="52"/>
  <c r="G58" i="52" s="1"/>
  <c r="P85" i="52"/>
  <c r="Q85" i="52" s="1"/>
  <c r="P49" i="52"/>
  <c r="Q49" i="52" s="1"/>
  <c r="K37" i="52"/>
  <c r="L37" i="52" s="1"/>
  <c r="F90" i="52"/>
  <c r="G90" i="52" s="1"/>
  <c r="K32" i="52"/>
  <c r="L32" i="52" s="1"/>
  <c r="P33" i="52"/>
  <c r="Q33" i="52" s="1"/>
  <c r="P58" i="52"/>
  <c r="Q58" i="52" s="1"/>
  <c r="K56" i="52"/>
  <c r="L56" i="52" s="1"/>
  <c r="K55" i="52"/>
  <c r="L55" i="52" s="1"/>
  <c r="P55" i="52"/>
  <c r="Q55" i="52" s="1"/>
  <c r="A66" i="52"/>
  <c r="K50" i="52"/>
  <c r="L50" i="52" s="1"/>
  <c r="P50" i="52"/>
  <c r="Q50" i="52" s="1"/>
  <c r="H46" i="6"/>
  <c r="J46" i="6" s="1"/>
  <c r="E46" i="6"/>
  <c r="H45" i="6"/>
  <c r="M45" i="6" s="1"/>
  <c r="O45" i="6" s="1"/>
  <c r="E45" i="6"/>
  <c r="H44" i="6"/>
  <c r="J44" i="6" s="1"/>
  <c r="E44" i="6"/>
  <c r="H43" i="6"/>
  <c r="J43" i="6" s="1"/>
  <c r="E43" i="6"/>
  <c r="H42" i="6"/>
  <c r="J42" i="6" s="1"/>
  <c r="E42" i="6"/>
  <c r="H41" i="6"/>
  <c r="M41" i="6" s="1"/>
  <c r="O41" i="6" s="1"/>
  <c r="E41" i="6"/>
  <c r="H40" i="6"/>
  <c r="J40" i="6" s="1"/>
  <c r="E40" i="6"/>
  <c r="H39" i="6"/>
  <c r="J39" i="6" s="1"/>
  <c r="E39" i="6"/>
  <c r="H38" i="6"/>
  <c r="J38" i="6" s="1"/>
  <c r="E38" i="6"/>
  <c r="H37" i="6"/>
  <c r="M37" i="6" s="1"/>
  <c r="O37" i="6" s="1"/>
  <c r="E37" i="6"/>
  <c r="H36" i="6"/>
  <c r="J36" i="6" s="1"/>
  <c r="E36" i="6"/>
  <c r="H35" i="6"/>
  <c r="J35" i="6" s="1"/>
  <c r="E35" i="6"/>
  <c r="H34" i="6"/>
  <c r="J34" i="6" s="1"/>
  <c r="E34" i="6"/>
  <c r="H33" i="6"/>
  <c r="M33" i="6" s="1"/>
  <c r="O33" i="6" s="1"/>
  <c r="E33" i="6"/>
  <c r="H32" i="6"/>
  <c r="M32" i="6" s="1"/>
  <c r="O32" i="6" s="1"/>
  <c r="E32" i="6"/>
  <c r="H31" i="6"/>
  <c r="M31" i="6" s="1"/>
  <c r="O31" i="6" s="1"/>
  <c r="E31" i="6"/>
  <c r="G66" i="52" l="1"/>
  <c r="Q79" i="52"/>
  <c r="L79" i="52"/>
  <c r="L66" i="52"/>
  <c r="L38" i="52"/>
  <c r="Q92" i="52"/>
  <c r="L23" i="52"/>
  <c r="L92" i="52"/>
  <c r="Q51" i="52"/>
  <c r="A4" i="52"/>
  <c r="Q38" i="52"/>
  <c r="G38" i="52"/>
  <c r="G92" i="52"/>
  <c r="G79" i="52"/>
  <c r="G23" i="52"/>
  <c r="Q23" i="52"/>
  <c r="G51" i="52"/>
  <c r="L51" i="52"/>
  <c r="Q66" i="52"/>
  <c r="M43" i="6"/>
  <c r="O43" i="6" s="1"/>
  <c r="J41" i="6"/>
  <c r="M40" i="6"/>
  <c r="O40" i="6" s="1"/>
  <c r="J37" i="6"/>
  <c r="J45" i="6"/>
  <c r="J33" i="6"/>
  <c r="M35" i="6"/>
  <c r="O35" i="6" s="1"/>
  <c r="M36" i="6"/>
  <c r="O36" i="6" s="1"/>
  <c r="M44" i="6"/>
  <c r="O44" i="6" s="1"/>
  <c r="J31" i="6"/>
  <c r="J32" i="6"/>
  <c r="M39" i="6"/>
  <c r="O39" i="6" s="1"/>
  <c r="M34" i="6"/>
  <c r="O34" i="6" s="1"/>
  <c r="M38" i="6"/>
  <c r="O38" i="6" s="1"/>
  <c r="M42" i="6"/>
  <c r="O42" i="6" s="1"/>
  <c r="M46" i="6"/>
  <c r="O46" i="6" s="1"/>
  <c r="D14" i="17"/>
  <c r="D16" i="17"/>
  <c r="W24" i="52" l="1"/>
  <c r="C40" i="7" s="1"/>
  <c r="W52" i="52"/>
  <c r="I40" i="7" s="1"/>
  <c r="S52" i="52"/>
  <c r="I85" i="7" s="1"/>
  <c r="S24" i="52"/>
  <c r="C85" i="7" s="1"/>
  <c r="S3" i="52"/>
  <c r="C17" i="7" s="1"/>
  <c r="W79" i="52"/>
  <c r="C48" i="7" s="1"/>
  <c r="S79" i="52"/>
  <c r="C93" i="7" s="1"/>
  <c r="AA3" i="52"/>
  <c r="C74" i="7" s="1"/>
  <c r="W3" i="52"/>
  <c r="C29" i="7" s="1"/>
  <c r="A6" i="17"/>
  <c r="A5" i="17"/>
  <c r="J145" i="1" l="1"/>
  <c r="J144" i="1"/>
  <c r="J143" i="1"/>
  <c r="J142" i="1"/>
  <c r="J141" i="1"/>
  <c r="J140" i="1"/>
  <c r="J139" i="1"/>
  <c r="J138" i="1"/>
  <c r="J137" i="1"/>
  <c r="J136" i="1"/>
  <c r="P15" i="7" l="1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14" i="7"/>
  <c r="Q14" i="7" s="1"/>
  <c r="Q23" i="7" l="1"/>
  <c r="P23" i="7"/>
  <c r="H71" i="10"/>
  <c r="J71" i="10" s="1"/>
  <c r="K71" i="10" s="1"/>
  <c r="L71" i="10" s="1"/>
  <c r="H72" i="10"/>
  <c r="J72" i="10" s="1"/>
  <c r="K72" i="10" s="1"/>
  <c r="L72" i="10" s="1"/>
  <c r="H73" i="10"/>
  <c r="J73" i="10" s="1"/>
  <c r="K73" i="10" s="1"/>
  <c r="L73" i="10" s="1"/>
  <c r="H74" i="10"/>
  <c r="J74" i="10" s="1"/>
  <c r="K74" i="10" s="1"/>
  <c r="L74" i="10" s="1"/>
  <c r="H75" i="10"/>
  <c r="J75" i="10" s="1"/>
  <c r="K75" i="10" s="1"/>
  <c r="L75" i="10" s="1"/>
  <c r="H76" i="10"/>
  <c r="M76" i="10" s="1"/>
  <c r="O76" i="10" s="1"/>
  <c r="P76" i="10" s="1"/>
  <c r="Q76" i="10" s="1"/>
  <c r="H70" i="10"/>
  <c r="J70" i="10" s="1"/>
  <c r="K70" i="10" s="1"/>
  <c r="L70" i="10" s="1"/>
  <c r="F71" i="10"/>
  <c r="G71" i="10" s="1"/>
  <c r="F72" i="10"/>
  <c r="G72" i="10" s="1"/>
  <c r="F73" i="10"/>
  <c r="G73" i="10" s="1"/>
  <c r="F74" i="10"/>
  <c r="G74" i="10" s="1"/>
  <c r="F75" i="10"/>
  <c r="G75" i="10" s="1"/>
  <c r="F76" i="10"/>
  <c r="G76" i="10" s="1"/>
  <c r="F70" i="10"/>
  <c r="G70" i="10" s="1"/>
  <c r="M71" i="10" l="1"/>
  <c r="O71" i="10" s="1"/>
  <c r="P71" i="10" s="1"/>
  <c r="Q71" i="10" s="1"/>
  <c r="M75" i="10"/>
  <c r="O75" i="10" s="1"/>
  <c r="P75" i="10" s="1"/>
  <c r="Q75" i="10" s="1"/>
  <c r="M74" i="10"/>
  <c r="O74" i="10" s="1"/>
  <c r="P74" i="10" s="1"/>
  <c r="Q74" i="10" s="1"/>
  <c r="M70" i="10"/>
  <c r="O70" i="10" s="1"/>
  <c r="P70" i="10" s="1"/>
  <c r="Q70" i="10" s="1"/>
  <c r="M73" i="10"/>
  <c r="O73" i="10" s="1"/>
  <c r="P73" i="10" s="1"/>
  <c r="Q73" i="10" s="1"/>
  <c r="J76" i="10"/>
  <c r="K76" i="10" s="1"/>
  <c r="L76" i="10" s="1"/>
  <c r="L77" i="10" s="1"/>
  <c r="M72" i="10"/>
  <c r="O72" i="10" s="1"/>
  <c r="P72" i="10" s="1"/>
  <c r="Q72" i="10" s="1"/>
  <c r="C78" i="7"/>
  <c r="N18" i="18" s="1"/>
  <c r="C21" i="7"/>
  <c r="C33" i="7"/>
  <c r="G77" i="10"/>
  <c r="H318" i="10"/>
  <c r="M318" i="10" s="1"/>
  <c r="O318" i="10" s="1"/>
  <c r="P318" i="10" s="1"/>
  <c r="Q318" i="10" s="1"/>
  <c r="E318" i="10"/>
  <c r="F318" i="10" s="1"/>
  <c r="G318" i="10" s="1"/>
  <c r="Q77" i="10" l="1"/>
  <c r="J318" i="10"/>
  <c r="K318" i="10" s="1"/>
  <c r="L318" i="10" s="1"/>
  <c r="N21" i="18"/>
  <c r="K22" i="17"/>
  <c r="J21" i="17"/>
  <c r="J20" i="17"/>
  <c r="J19" i="17"/>
  <c r="J18" i="17"/>
  <c r="D9" i="17"/>
  <c r="E9" i="17" s="1"/>
  <c r="N22" i="18" l="1"/>
  <c r="N20" i="18"/>
  <c r="H145" i="4"/>
  <c r="A27" i="6" l="1"/>
  <c r="H68" i="13"/>
  <c r="M68" i="13" s="1"/>
  <c r="O68" i="13" s="1"/>
  <c r="P68" i="13" s="1"/>
  <c r="Q68" i="13" s="1"/>
  <c r="E68" i="13"/>
  <c r="F68" i="13" s="1"/>
  <c r="G68" i="13" s="1"/>
  <c r="H67" i="13"/>
  <c r="M67" i="13" s="1"/>
  <c r="O67" i="13" s="1"/>
  <c r="P67" i="13" s="1"/>
  <c r="Q67" i="13" s="1"/>
  <c r="E67" i="13"/>
  <c r="F67" i="13" s="1"/>
  <c r="G67" i="13" s="1"/>
  <c r="H66" i="13"/>
  <c r="J66" i="13" s="1"/>
  <c r="K66" i="13" s="1"/>
  <c r="L66" i="13" s="1"/>
  <c r="E66" i="13"/>
  <c r="F66" i="13" s="1"/>
  <c r="G66" i="13" s="1"/>
  <c r="H61" i="13"/>
  <c r="M61" i="13" s="1"/>
  <c r="O61" i="13" s="1"/>
  <c r="P61" i="13" s="1"/>
  <c r="Q61" i="13" s="1"/>
  <c r="E61" i="13"/>
  <c r="F61" i="13" s="1"/>
  <c r="G61" i="13" s="1"/>
  <c r="H60" i="13"/>
  <c r="J60" i="13" s="1"/>
  <c r="K60" i="13" s="1"/>
  <c r="L60" i="13" s="1"/>
  <c r="E60" i="13"/>
  <c r="F60" i="13" s="1"/>
  <c r="G60" i="13" s="1"/>
  <c r="H59" i="13"/>
  <c r="M59" i="13" s="1"/>
  <c r="O59" i="13" s="1"/>
  <c r="P59" i="13" s="1"/>
  <c r="Q59" i="13" s="1"/>
  <c r="E59" i="13"/>
  <c r="F59" i="13" s="1"/>
  <c r="G59" i="13" s="1"/>
  <c r="H54" i="13"/>
  <c r="M54" i="13" s="1"/>
  <c r="O54" i="13" s="1"/>
  <c r="P54" i="13" s="1"/>
  <c r="Q54" i="13" s="1"/>
  <c r="E54" i="13"/>
  <c r="F54" i="13" s="1"/>
  <c r="G54" i="13" s="1"/>
  <c r="H53" i="13"/>
  <c r="J53" i="13" s="1"/>
  <c r="K53" i="13" s="1"/>
  <c r="L53" i="13" s="1"/>
  <c r="E53" i="13"/>
  <c r="F53" i="13" s="1"/>
  <c r="G53" i="13" s="1"/>
  <c r="H52" i="13"/>
  <c r="J52" i="13" s="1"/>
  <c r="K52" i="13" s="1"/>
  <c r="L52" i="13" s="1"/>
  <c r="E52" i="13"/>
  <c r="F52" i="13" s="1"/>
  <c r="G52" i="13" s="1"/>
  <c r="H51" i="13"/>
  <c r="M51" i="13" s="1"/>
  <c r="O51" i="13" s="1"/>
  <c r="P51" i="13" s="1"/>
  <c r="Q51" i="13" s="1"/>
  <c r="E51" i="13"/>
  <c r="F51" i="13" s="1"/>
  <c r="G51" i="13" s="1"/>
  <c r="H50" i="13"/>
  <c r="M50" i="13" s="1"/>
  <c r="O50" i="13" s="1"/>
  <c r="P50" i="13" s="1"/>
  <c r="Q50" i="13" s="1"/>
  <c r="E50" i="13"/>
  <c r="F50" i="13" s="1"/>
  <c r="G50" i="13" s="1"/>
  <c r="H45" i="13"/>
  <c r="J45" i="13" s="1"/>
  <c r="K45" i="13" s="1"/>
  <c r="L45" i="13" s="1"/>
  <c r="E45" i="13"/>
  <c r="F45" i="13" s="1"/>
  <c r="G45" i="13" s="1"/>
  <c r="H44" i="13"/>
  <c r="M44" i="13" s="1"/>
  <c r="O44" i="13" s="1"/>
  <c r="P44" i="13" s="1"/>
  <c r="Q44" i="13" s="1"/>
  <c r="E44" i="13"/>
  <c r="F44" i="13" s="1"/>
  <c r="G44" i="13" s="1"/>
  <c r="H43" i="13"/>
  <c r="M43" i="13" s="1"/>
  <c r="O43" i="13" s="1"/>
  <c r="P43" i="13" s="1"/>
  <c r="Q43" i="13" s="1"/>
  <c r="E43" i="13"/>
  <c r="F43" i="13" s="1"/>
  <c r="G43" i="13" s="1"/>
  <c r="H42" i="13"/>
  <c r="J42" i="13" s="1"/>
  <c r="K42" i="13" s="1"/>
  <c r="L42" i="13" s="1"/>
  <c r="E42" i="13"/>
  <c r="F42" i="13" s="1"/>
  <c r="G42" i="13" s="1"/>
  <c r="H41" i="13"/>
  <c r="M41" i="13" s="1"/>
  <c r="O41" i="13" s="1"/>
  <c r="P41" i="13" s="1"/>
  <c r="Q41" i="13" s="1"/>
  <c r="E41" i="13"/>
  <c r="F41" i="13" s="1"/>
  <c r="G41" i="13" s="1"/>
  <c r="H36" i="13"/>
  <c r="J36" i="13" s="1"/>
  <c r="K36" i="13" s="1"/>
  <c r="L36" i="13" s="1"/>
  <c r="E36" i="13"/>
  <c r="F36" i="13" s="1"/>
  <c r="G36" i="13" s="1"/>
  <c r="H35" i="13"/>
  <c r="J35" i="13" s="1"/>
  <c r="K35" i="13" s="1"/>
  <c r="L35" i="13" s="1"/>
  <c r="E35" i="13"/>
  <c r="F35" i="13" s="1"/>
  <c r="G35" i="13" s="1"/>
  <c r="H34" i="13"/>
  <c r="M34" i="13" s="1"/>
  <c r="O34" i="13" s="1"/>
  <c r="P34" i="13" s="1"/>
  <c r="Q34" i="13" s="1"/>
  <c r="E34" i="13"/>
  <c r="F34" i="13" s="1"/>
  <c r="G34" i="13" s="1"/>
  <c r="H33" i="13"/>
  <c r="M33" i="13" s="1"/>
  <c r="O33" i="13" s="1"/>
  <c r="P33" i="13" s="1"/>
  <c r="Q33" i="13" s="1"/>
  <c r="E33" i="13"/>
  <c r="F33" i="13" s="1"/>
  <c r="G33" i="13" s="1"/>
  <c r="H32" i="13"/>
  <c r="J32" i="13" s="1"/>
  <c r="K32" i="13" s="1"/>
  <c r="L32" i="13" s="1"/>
  <c r="E32" i="13"/>
  <c r="F32" i="13" s="1"/>
  <c r="G32" i="13" s="1"/>
  <c r="H20" i="13"/>
  <c r="J20" i="13" s="1"/>
  <c r="K20" i="13" s="1"/>
  <c r="L20" i="13" s="1"/>
  <c r="H21" i="13"/>
  <c r="J21" i="13" s="1"/>
  <c r="K21" i="13" s="1"/>
  <c r="L21" i="13" s="1"/>
  <c r="H22" i="13"/>
  <c r="J22" i="13" s="1"/>
  <c r="K22" i="13" s="1"/>
  <c r="L22" i="13" s="1"/>
  <c r="H23" i="13"/>
  <c r="J23" i="13" s="1"/>
  <c r="K23" i="13" s="1"/>
  <c r="L23" i="13" s="1"/>
  <c r="H24" i="13"/>
  <c r="J24" i="13" s="1"/>
  <c r="K24" i="13" s="1"/>
  <c r="L24" i="13" s="1"/>
  <c r="H25" i="13"/>
  <c r="J25" i="13" s="1"/>
  <c r="K25" i="13" s="1"/>
  <c r="L25" i="13" s="1"/>
  <c r="H26" i="13"/>
  <c r="J26" i="13" s="1"/>
  <c r="K26" i="13" s="1"/>
  <c r="L26" i="13" s="1"/>
  <c r="E20" i="13"/>
  <c r="F20" i="13" s="1"/>
  <c r="G20" i="13" s="1"/>
  <c r="E21" i="13"/>
  <c r="F21" i="13" s="1"/>
  <c r="G21" i="13" s="1"/>
  <c r="E22" i="13"/>
  <c r="F22" i="13" s="1"/>
  <c r="G22" i="13" s="1"/>
  <c r="E23" i="13"/>
  <c r="F23" i="13" s="1"/>
  <c r="G23" i="13" s="1"/>
  <c r="E24" i="13"/>
  <c r="F24" i="13" s="1"/>
  <c r="G24" i="13" s="1"/>
  <c r="E25" i="13"/>
  <c r="F25" i="13" s="1"/>
  <c r="G25" i="13" s="1"/>
  <c r="E26" i="13"/>
  <c r="F26" i="13" s="1"/>
  <c r="G26" i="13" s="1"/>
  <c r="H27" i="13"/>
  <c r="J27" i="13" s="1"/>
  <c r="K27" i="13" s="1"/>
  <c r="L27" i="13" s="1"/>
  <c r="E27" i="13"/>
  <c r="F27" i="13" s="1"/>
  <c r="G27" i="13" s="1"/>
  <c r="H19" i="13"/>
  <c r="M19" i="13" s="1"/>
  <c r="O19" i="13" s="1"/>
  <c r="P19" i="13" s="1"/>
  <c r="Q19" i="13" s="1"/>
  <c r="E19" i="13"/>
  <c r="F19" i="13" s="1"/>
  <c r="G19" i="13" s="1"/>
  <c r="H18" i="13"/>
  <c r="M18" i="13" s="1"/>
  <c r="O18" i="13" s="1"/>
  <c r="P18" i="13" s="1"/>
  <c r="Q18" i="13" s="1"/>
  <c r="E18" i="13"/>
  <c r="F18" i="13" s="1"/>
  <c r="G18" i="13" s="1"/>
  <c r="H17" i="13"/>
  <c r="J17" i="13" s="1"/>
  <c r="K17" i="13" s="1"/>
  <c r="L17" i="13" s="1"/>
  <c r="E17" i="13"/>
  <c r="F17" i="13" s="1"/>
  <c r="G17" i="13" s="1"/>
  <c r="H16" i="13"/>
  <c r="M16" i="13" s="1"/>
  <c r="O16" i="13" s="1"/>
  <c r="P16" i="13" s="1"/>
  <c r="Q16" i="13" s="1"/>
  <c r="E16" i="13"/>
  <c r="F16" i="13" s="1"/>
  <c r="G16" i="13" s="1"/>
  <c r="H11" i="13"/>
  <c r="M11" i="13" s="1"/>
  <c r="O11" i="13" s="1"/>
  <c r="P11" i="13" s="1"/>
  <c r="Q11" i="13" s="1"/>
  <c r="E11" i="13"/>
  <c r="F11" i="13" s="1"/>
  <c r="G11" i="13" s="1"/>
  <c r="H10" i="13"/>
  <c r="J10" i="13" s="1"/>
  <c r="K10" i="13" s="1"/>
  <c r="L10" i="13" s="1"/>
  <c r="E10" i="13"/>
  <c r="F10" i="13" s="1"/>
  <c r="G10" i="13" s="1"/>
  <c r="H9" i="13"/>
  <c r="J9" i="13" s="1"/>
  <c r="K9" i="13" s="1"/>
  <c r="L9" i="13" s="1"/>
  <c r="E9" i="13"/>
  <c r="F9" i="13" s="1"/>
  <c r="G9" i="13" s="1"/>
  <c r="H8" i="13"/>
  <c r="M8" i="13" s="1"/>
  <c r="O8" i="13" s="1"/>
  <c r="P8" i="13" s="1"/>
  <c r="Q8" i="13" s="1"/>
  <c r="E8" i="13"/>
  <c r="F8" i="13" s="1"/>
  <c r="G8" i="13" s="1"/>
  <c r="H7" i="13"/>
  <c r="M7" i="13" s="1"/>
  <c r="O7" i="13" s="1"/>
  <c r="P7" i="13" s="1"/>
  <c r="Q7" i="13" s="1"/>
  <c r="E7" i="13"/>
  <c r="F7" i="13" s="1"/>
  <c r="G7" i="13" s="1"/>
  <c r="F43" i="6" l="1"/>
  <c r="G43" i="6" s="1"/>
  <c r="P39" i="6"/>
  <c r="Q39" i="6" s="1"/>
  <c r="F40" i="6"/>
  <c r="G40" i="6" s="1"/>
  <c r="F38" i="6"/>
  <c r="G38" i="6" s="1"/>
  <c r="K32" i="6"/>
  <c r="L32" i="6" s="1"/>
  <c r="P46" i="6"/>
  <c r="Q46" i="6" s="1"/>
  <c r="P34" i="6"/>
  <c r="Q34" i="6" s="1"/>
  <c r="P44" i="6"/>
  <c r="Q44" i="6" s="1"/>
  <c r="F36" i="6"/>
  <c r="G36" i="6" s="1"/>
  <c r="P33" i="6"/>
  <c r="Q33" i="6" s="1"/>
  <c r="K35" i="6"/>
  <c r="L35" i="6" s="1"/>
  <c r="K41" i="6"/>
  <c r="L41" i="6" s="1"/>
  <c r="M66" i="13"/>
  <c r="O66" i="13" s="1"/>
  <c r="P66" i="13" s="1"/>
  <c r="Q66" i="13" s="1"/>
  <c r="Q69" i="13" s="1"/>
  <c r="O102" i="7" s="1"/>
  <c r="G69" i="13"/>
  <c r="J67" i="13"/>
  <c r="K67" i="13" s="1"/>
  <c r="L67" i="13" s="1"/>
  <c r="J68" i="13"/>
  <c r="K68" i="13" s="1"/>
  <c r="L68" i="13" s="1"/>
  <c r="J50" i="13"/>
  <c r="K50" i="13" s="1"/>
  <c r="L50" i="13" s="1"/>
  <c r="M32" i="13"/>
  <c r="O32" i="13" s="1"/>
  <c r="P32" i="13" s="1"/>
  <c r="Q32" i="13" s="1"/>
  <c r="J61" i="13"/>
  <c r="K61" i="13" s="1"/>
  <c r="L61" i="13" s="1"/>
  <c r="J19" i="13"/>
  <c r="K19" i="13" s="1"/>
  <c r="L19" i="13" s="1"/>
  <c r="M45" i="13"/>
  <c r="O45" i="13" s="1"/>
  <c r="P45" i="13" s="1"/>
  <c r="Q45" i="13" s="1"/>
  <c r="J51" i="13"/>
  <c r="K51" i="13" s="1"/>
  <c r="L51" i="13" s="1"/>
  <c r="M26" i="13"/>
  <c r="O26" i="13" s="1"/>
  <c r="P26" i="13" s="1"/>
  <c r="Q26" i="13" s="1"/>
  <c r="M60" i="13"/>
  <c r="O60" i="13" s="1"/>
  <c r="P60" i="13" s="1"/>
  <c r="Q60" i="13" s="1"/>
  <c r="Q62" i="13" s="1"/>
  <c r="O101" i="7" s="1"/>
  <c r="P101" i="7" s="1"/>
  <c r="G62" i="13"/>
  <c r="J59" i="13"/>
  <c r="K59" i="13" s="1"/>
  <c r="L59" i="13" s="1"/>
  <c r="G55" i="13"/>
  <c r="M52" i="13"/>
  <c r="O52" i="13" s="1"/>
  <c r="P52" i="13" s="1"/>
  <c r="Q52" i="13" s="1"/>
  <c r="M53" i="13"/>
  <c r="O53" i="13" s="1"/>
  <c r="P53" i="13" s="1"/>
  <c r="Q53" i="13" s="1"/>
  <c r="J54" i="13"/>
  <c r="K54" i="13" s="1"/>
  <c r="L54" i="13" s="1"/>
  <c r="J44" i="13"/>
  <c r="K44" i="13" s="1"/>
  <c r="L44" i="13" s="1"/>
  <c r="M42" i="13"/>
  <c r="O42" i="13" s="1"/>
  <c r="P42" i="13" s="1"/>
  <c r="Q42" i="13" s="1"/>
  <c r="G46" i="13"/>
  <c r="J43" i="13"/>
  <c r="K43" i="13" s="1"/>
  <c r="L43" i="13" s="1"/>
  <c r="J41" i="13"/>
  <c r="K41" i="13" s="1"/>
  <c r="L41" i="13" s="1"/>
  <c r="M35" i="13"/>
  <c r="O35" i="13" s="1"/>
  <c r="P35" i="13" s="1"/>
  <c r="Q35" i="13" s="1"/>
  <c r="J34" i="13"/>
  <c r="K34" i="13" s="1"/>
  <c r="L34" i="13" s="1"/>
  <c r="J33" i="13"/>
  <c r="K33" i="13" s="1"/>
  <c r="L33" i="13" s="1"/>
  <c r="G37" i="13"/>
  <c r="M36" i="13"/>
  <c r="O36" i="13" s="1"/>
  <c r="P36" i="13" s="1"/>
  <c r="Q36" i="13" s="1"/>
  <c r="M27" i="13"/>
  <c r="O27" i="13" s="1"/>
  <c r="P27" i="13" s="1"/>
  <c r="Q27" i="13" s="1"/>
  <c r="M21" i="13"/>
  <c r="O21" i="13" s="1"/>
  <c r="P21" i="13" s="1"/>
  <c r="Q21" i="13" s="1"/>
  <c r="M25" i="13"/>
  <c r="O25" i="13" s="1"/>
  <c r="P25" i="13" s="1"/>
  <c r="Q25" i="13" s="1"/>
  <c r="M24" i="13"/>
  <c r="O24" i="13" s="1"/>
  <c r="P24" i="13" s="1"/>
  <c r="Q24" i="13" s="1"/>
  <c r="M23" i="13"/>
  <c r="O23" i="13" s="1"/>
  <c r="P23" i="13" s="1"/>
  <c r="Q23" i="13" s="1"/>
  <c r="M22" i="13"/>
  <c r="O22" i="13" s="1"/>
  <c r="P22" i="13" s="1"/>
  <c r="Q22" i="13" s="1"/>
  <c r="M20" i="13"/>
  <c r="O20" i="13" s="1"/>
  <c r="P20" i="13" s="1"/>
  <c r="Q20" i="13" s="1"/>
  <c r="M17" i="13"/>
  <c r="O17" i="13" s="1"/>
  <c r="P17" i="13" s="1"/>
  <c r="Q17" i="13" s="1"/>
  <c r="G28" i="13"/>
  <c r="J18" i="13"/>
  <c r="K18" i="13" s="1"/>
  <c r="L18" i="13" s="1"/>
  <c r="J16" i="13"/>
  <c r="K16" i="13" s="1"/>
  <c r="L16" i="13" s="1"/>
  <c r="M10" i="13"/>
  <c r="O10" i="13" s="1"/>
  <c r="P10" i="13" s="1"/>
  <c r="Q10" i="13" s="1"/>
  <c r="J7" i="13"/>
  <c r="K7" i="13" s="1"/>
  <c r="L7" i="13" s="1"/>
  <c r="J8" i="13"/>
  <c r="K8" i="13" s="1"/>
  <c r="L8" i="13" s="1"/>
  <c r="G12" i="13"/>
  <c r="J11" i="13"/>
  <c r="K11" i="13" s="1"/>
  <c r="L11" i="13" s="1"/>
  <c r="M9" i="13"/>
  <c r="O9" i="13" s="1"/>
  <c r="P9" i="13" s="1"/>
  <c r="Q9" i="13" s="1"/>
  <c r="I63" i="7"/>
  <c r="J63" i="7" s="1"/>
  <c r="D55" i="7"/>
  <c r="P47" i="7"/>
  <c r="J47" i="7"/>
  <c r="P40" i="7"/>
  <c r="F46" i="6" l="1"/>
  <c r="G46" i="6" s="1"/>
  <c r="K46" i="6"/>
  <c r="L46" i="6" s="1"/>
  <c r="P38" i="6"/>
  <c r="Q38" i="6" s="1"/>
  <c r="K36" i="6"/>
  <c r="L36" i="6" s="1"/>
  <c r="P36" i="6"/>
  <c r="Q36" i="6" s="1"/>
  <c r="P41" i="6"/>
  <c r="Q41" i="6" s="1"/>
  <c r="K38" i="6"/>
  <c r="L38" i="6" s="1"/>
  <c r="P35" i="6"/>
  <c r="Q35" i="6" s="1"/>
  <c r="F35" i="6"/>
  <c r="G35" i="6" s="1"/>
  <c r="P40" i="6"/>
  <c r="Q40" i="6" s="1"/>
  <c r="K40" i="6"/>
  <c r="L40" i="6" s="1"/>
  <c r="K39" i="6"/>
  <c r="L39" i="6" s="1"/>
  <c r="P43" i="6"/>
  <c r="Q43" i="6" s="1"/>
  <c r="K43" i="6"/>
  <c r="L43" i="6" s="1"/>
  <c r="F39" i="6"/>
  <c r="G39" i="6" s="1"/>
  <c r="P32" i="6"/>
  <c r="Q32" i="6" s="1"/>
  <c r="F41" i="6"/>
  <c r="G41" i="6" s="1"/>
  <c r="F32" i="6"/>
  <c r="G32" i="6" s="1"/>
  <c r="K34" i="6"/>
  <c r="L34" i="6" s="1"/>
  <c r="F34" i="6"/>
  <c r="G34" i="6" s="1"/>
  <c r="F33" i="6"/>
  <c r="G33" i="6" s="1"/>
  <c r="K33" i="6"/>
  <c r="L33" i="6" s="1"/>
  <c r="F44" i="6"/>
  <c r="G44" i="6" s="1"/>
  <c r="K44" i="6"/>
  <c r="L44" i="6" s="1"/>
  <c r="F42" i="6"/>
  <c r="G42" i="6" s="1"/>
  <c r="P42" i="6"/>
  <c r="Q42" i="6" s="1"/>
  <c r="K42" i="6"/>
  <c r="L42" i="6" s="1"/>
  <c r="A47" i="6"/>
  <c r="K31" i="6"/>
  <c r="L31" i="6" s="1"/>
  <c r="F31" i="6"/>
  <c r="G31" i="6" s="1"/>
  <c r="P31" i="6"/>
  <c r="Q31" i="6" s="1"/>
  <c r="F45" i="6"/>
  <c r="G45" i="6" s="1"/>
  <c r="K45" i="6"/>
  <c r="L45" i="6" s="1"/>
  <c r="P45" i="6"/>
  <c r="Q45" i="6" s="1"/>
  <c r="P37" i="6"/>
  <c r="Q37" i="6" s="1"/>
  <c r="F37" i="6"/>
  <c r="G37" i="6" s="1"/>
  <c r="K37" i="6"/>
  <c r="L37" i="6" s="1"/>
  <c r="P102" i="7"/>
  <c r="L69" i="13"/>
  <c r="O56" i="7" s="1"/>
  <c r="P56" i="7" s="1"/>
  <c r="L55" i="13"/>
  <c r="L46" i="13"/>
  <c r="S3" i="13"/>
  <c r="C20" i="7" s="1"/>
  <c r="L62" i="13"/>
  <c r="O55" i="7" s="1"/>
  <c r="P55" i="7" s="1"/>
  <c r="Q46" i="13"/>
  <c r="Q55" i="13"/>
  <c r="Q37" i="13"/>
  <c r="L37" i="13"/>
  <c r="Q28" i="13"/>
  <c r="L28" i="13"/>
  <c r="Q12" i="13"/>
  <c r="O99" i="7" s="1"/>
  <c r="L12" i="13"/>
  <c r="O53" i="7" s="1"/>
  <c r="H249" i="10"/>
  <c r="J249" i="10" s="1"/>
  <c r="E249" i="10"/>
  <c r="H248" i="10"/>
  <c r="M248" i="10" s="1"/>
  <c r="O248" i="10" s="1"/>
  <c r="E248" i="10"/>
  <c r="H247" i="10"/>
  <c r="J247" i="10" s="1"/>
  <c r="E247" i="10"/>
  <c r="H246" i="10"/>
  <c r="M246" i="10" s="1"/>
  <c r="O246" i="10" s="1"/>
  <c r="E246" i="10"/>
  <c r="H245" i="10"/>
  <c r="M245" i="10" s="1"/>
  <c r="O245" i="10" s="1"/>
  <c r="E245" i="10"/>
  <c r="H244" i="10"/>
  <c r="J244" i="10" s="1"/>
  <c r="E244" i="10"/>
  <c r="H243" i="10"/>
  <c r="E243" i="10"/>
  <c r="H238" i="10"/>
  <c r="M238" i="10" s="1"/>
  <c r="O238" i="10" s="1"/>
  <c r="E238" i="10"/>
  <c r="H237" i="10"/>
  <c r="J237" i="10" s="1"/>
  <c r="E237" i="10"/>
  <c r="H236" i="10"/>
  <c r="M236" i="10" s="1"/>
  <c r="O236" i="10" s="1"/>
  <c r="E236" i="10"/>
  <c r="H235" i="10"/>
  <c r="J235" i="10" s="1"/>
  <c r="E235" i="10"/>
  <c r="H234" i="10"/>
  <c r="J234" i="10" s="1"/>
  <c r="E234" i="10"/>
  <c r="H233" i="10"/>
  <c r="E233" i="10"/>
  <c r="H232" i="10"/>
  <c r="M232" i="10" s="1"/>
  <c r="O232" i="10" s="1"/>
  <c r="E232" i="10"/>
  <c r="H227" i="10"/>
  <c r="M227" i="10" s="1"/>
  <c r="O227" i="10" s="1"/>
  <c r="E227" i="10"/>
  <c r="H226" i="10"/>
  <c r="J226" i="10" s="1"/>
  <c r="E226" i="10"/>
  <c r="H225" i="10"/>
  <c r="M225" i="10" s="1"/>
  <c r="O225" i="10" s="1"/>
  <c r="E225" i="10"/>
  <c r="H224" i="10"/>
  <c r="J224" i="10" s="1"/>
  <c r="E224" i="10"/>
  <c r="H223" i="10"/>
  <c r="M223" i="10" s="1"/>
  <c r="O223" i="10" s="1"/>
  <c r="E223" i="10"/>
  <c r="H222" i="10"/>
  <c r="J222" i="10" s="1"/>
  <c r="E222" i="10"/>
  <c r="H221" i="10"/>
  <c r="J221" i="10" s="1"/>
  <c r="E221" i="10"/>
  <c r="H216" i="10"/>
  <c r="J216" i="10" s="1"/>
  <c r="E216" i="10"/>
  <c r="H215" i="10"/>
  <c r="M215" i="10" s="1"/>
  <c r="O215" i="10" s="1"/>
  <c r="E215" i="10"/>
  <c r="H214" i="10"/>
  <c r="M214" i="10" s="1"/>
  <c r="O214" i="10" s="1"/>
  <c r="E214" i="10"/>
  <c r="H213" i="10"/>
  <c r="M213" i="10" s="1"/>
  <c r="O213" i="10" s="1"/>
  <c r="E213" i="10"/>
  <c r="H212" i="10"/>
  <c r="M212" i="10" s="1"/>
  <c r="O212" i="10" s="1"/>
  <c r="E212" i="10"/>
  <c r="H211" i="10"/>
  <c r="J211" i="10" s="1"/>
  <c r="E211" i="10"/>
  <c r="H210" i="10"/>
  <c r="E210" i="10"/>
  <c r="H209" i="10"/>
  <c r="E209" i="10"/>
  <c r="H204" i="10"/>
  <c r="M204" i="10" s="1"/>
  <c r="O204" i="10" s="1"/>
  <c r="E204" i="10"/>
  <c r="H203" i="10"/>
  <c r="J203" i="10" s="1"/>
  <c r="E203" i="10"/>
  <c r="H202" i="10"/>
  <c r="J202" i="10" s="1"/>
  <c r="E202" i="10"/>
  <c r="H201" i="10"/>
  <c r="E201" i="10"/>
  <c r="H200" i="10"/>
  <c r="M200" i="10" s="1"/>
  <c r="O200" i="10" s="1"/>
  <c r="E200" i="10"/>
  <c r="H199" i="10"/>
  <c r="M199" i="10" s="1"/>
  <c r="O199" i="10" s="1"/>
  <c r="E199" i="10"/>
  <c r="H198" i="10"/>
  <c r="E198" i="10"/>
  <c r="H193" i="10"/>
  <c r="M193" i="10" s="1"/>
  <c r="O193" i="10" s="1"/>
  <c r="E193" i="10"/>
  <c r="H192" i="10"/>
  <c r="M192" i="10" s="1"/>
  <c r="O192" i="10" s="1"/>
  <c r="E192" i="10"/>
  <c r="H191" i="10"/>
  <c r="M191" i="10" s="1"/>
  <c r="O191" i="10" s="1"/>
  <c r="E191" i="10"/>
  <c r="H190" i="10"/>
  <c r="E190" i="10"/>
  <c r="H189" i="10"/>
  <c r="M189" i="10" s="1"/>
  <c r="O189" i="10" s="1"/>
  <c r="E189" i="10"/>
  <c r="H188" i="10"/>
  <c r="J188" i="10" s="1"/>
  <c r="E188" i="10"/>
  <c r="H187" i="10"/>
  <c r="M187" i="10" s="1"/>
  <c r="O187" i="10" s="1"/>
  <c r="E187" i="10"/>
  <c r="I109" i="7"/>
  <c r="H54" i="10"/>
  <c r="J54" i="10" s="1"/>
  <c r="K54" i="10" s="1"/>
  <c r="L54" i="10" s="1"/>
  <c r="E54" i="10"/>
  <c r="F54" i="10" s="1"/>
  <c r="G54" i="10" s="1"/>
  <c r="H53" i="10"/>
  <c r="M53" i="10" s="1"/>
  <c r="O53" i="10" s="1"/>
  <c r="P53" i="10" s="1"/>
  <c r="Q53" i="10" s="1"/>
  <c r="E53" i="10"/>
  <c r="F53" i="10" s="1"/>
  <c r="G53" i="10" s="1"/>
  <c r="H52" i="10"/>
  <c r="M52" i="10" s="1"/>
  <c r="O52" i="10" s="1"/>
  <c r="P52" i="10" s="1"/>
  <c r="Q52" i="10" s="1"/>
  <c r="E52" i="10"/>
  <c r="F52" i="10" s="1"/>
  <c r="G52" i="10" s="1"/>
  <c r="H51" i="10"/>
  <c r="J51" i="10" s="1"/>
  <c r="K51" i="10" s="1"/>
  <c r="L51" i="10" s="1"/>
  <c r="E51" i="10"/>
  <c r="F51" i="10" s="1"/>
  <c r="G51" i="10" s="1"/>
  <c r="H50" i="10"/>
  <c r="M50" i="10" s="1"/>
  <c r="O50" i="10" s="1"/>
  <c r="P50" i="10" s="1"/>
  <c r="Q50" i="10" s="1"/>
  <c r="E50" i="10"/>
  <c r="F50" i="10" s="1"/>
  <c r="G50" i="10" s="1"/>
  <c r="H49" i="10"/>
  <c r="M49" i="10" s="1"/>
  <c r="O49" i="10" s="1"/>
  <c r="P49" i="10" s="1"/>
  <c r="Q49" i="10" s="1"/>
  <c r="E49" i="10"/>
  <c r="F49" i="10" s="1"/>
  <c r="G49" i="10" s="1"/>
  <c r="H48" i="10"/>
  <c r="M48" i="10" s="1"/>
  <c r="O48" i="10" s="1"/>
  <c r="P48" i="10" s="1"/>
  <c r="Q48" i="10" s="1"/>
  <c r="E48" i="10"/>
  <c r="F48" i="10" s="1"/>
  <c r="G48" i="10" s="1"/>
  <c r="H303" i="6"/>
  <c r="J303" i="6" s="1"/>
  <c r="E303" i="6"/>
  <c r="H302" i="6"/>
  <c r="E302" i="6"/>
  <c r="H301" i="6"/>
  <c r="M301" i="6" s="1"/>
  <c r="O301" i="6" s="1"/>
  <c r="E301" i="6"/>
  <c r="H300" i="6"/>
  <c r="M300" i="6" s="1"/>
  <c r="O300" i="6" s="1"/>
  <c r="E300" i="6"/>
  <c r="H299" i="6"/>
  <c r="M299" i="6" s="1"/>
  <c r="O299" i="6" s="1"/>
  <c r="E299" i="6"/>
  <c r="H298" i="6"/>
  <c r="J298" i="6" s="1"/>
  <c r="E298" i="6"/>
  <c r="H297" i="6"/>
  <c r="M297" i="6" s="1"/>
  <c r="O297" i="6" s="1"/>
  <c r="E297" i="6"/>
  <c r="H296" i="6"/>
  <c r="M296" i="6" s="1"/>
  <c r="O296" i="6" s="1"/>
  <c r="E296" i="6"/>
  <c r="H295" i="6"/>
  <c r="J295" i="6" s="1"/>
  <c r="E295" i="6"/>
  <c r="H290" i="6"/>
  <c r="J290" i="6" s="1"/>
  <c r="E290" i="6"/>
  <c r="H289" i="6"/>
  <c r="E289" i="6"/>
  <c r="H288" i="6"/>
  <c r="M288" i="6" s="1"/>
  <c r="O288" i="6" s="1"/>
  <c r="E288" i="6"/>
  <c r="H287" i="6"/>
  <c r="J287" i="6" s="1"/>
  <c r="E287" i="6"/>
  <c r="H286" i="6"/>
  <c r="M286" i="6" s="1"/>
  <c r="O286" i="6" s="1"/>
  <c r="E286" i="6"/>
  <c r="H285" i="6"/>
  <c r="M285" i="6" s="1"/>
  <c r="O285" i="6" s="1"/>
  <c r="E285" i="6"/>
  <c r="H284" i="6"/>
  <c r="J284" i="6" s="1"/>
  <c r="E284" i="6"/>
  <c r="H283" i="6"/>
  <c r="M283" i="6" s="1"/>
  <c r="O283" i="6" s="1"/>
  <c r="E283" i="6"/>
  <c r="H282" i="6"/>
  <c r="J282" i="6" s="1"/>
  <c r="E282" i="6"/>
  <c r="H276" i="6"/>
  <c r="M276" i="6" s="1"/>
  <c r="O276" i="6" s="1"/>
  <c r="E276" i="6"/>
  <c r="H275" i="6"/>
  <c r="J275" i="6" s="1"/>
  <c r="E275" i="6"/>
  <c r="H274" i="6"/>
  <c r="M274" i="6" s="1"/>
  <c r="O274" i="6" s="1"/>
  <c r="E274" i="6"/>
  <c r="H273" i="6"/>
  <c r="J273" i="6" s="1"/>
  <c r="E273" i="6"/>
  <c r="H272" i="6"/>
  <c r="M272" i="6" s="1"/>
  <c r="O272" i="6" s="1"/>
  <c r="E272" i="6"/>
  <c r="H271" i="6"/>
  <c r="J271" i="6" s="1"/>
  <c r="E271" i="6"/>
  <c r="H270" i="6"/>
  <c r="M270" i="6" s="1"/>
  <c r="O270" i="6" s="1"/>
  <c r="E270" i="6"/>
  <c r="H269" i="6"/>
  <c r="J269" i="6" s="1"/>
  <c r="E269" i="6"/>
  <c r="H268" i="6"/>
  <c r="M268" i="6" s="1"/>
  <c r="O268" i="6" s="1"/>
  <c r="E268" i="6"/>
  <c r="H191" i="6"/>
  <c r="M191" i="6" s="1"/>
  <c r="O191" i="6" s="1"/>
  <c r="E191" i="6"/>
  <c r="H190" i="6"/>
  <c r="J190" i="6" s="1"/>
  <c r="E190" i="6"/>
  <c r="H189" i="6"/>
  <c r="M189" i="6" s="1"/>
  <c r="O189" i="6" s="1"/>
  <c r="E189" i="6"/>
  <c r="H188" i="6"/>
  <c r="M188" i="6" s="1"/>
  <c r="O188" i="6" s="1"/>
  <c r="E188" i="6"/>
  <c r="H187" i="6"/>
  <c r="M187" i="6" s="1"/>
  <c r="O187" i="6" s="1"/>
  <c r="E187" i="6"/>
  <c r="H186" i="6"/>
  <c r="M186" i="6" s="1"/>
  <c r="O186" i="6" s="1"/>
  <c r="E186" i="6"/>
  <c r="H185" i="6"/>
  <c r="M185" i="6" s="1"/>
  <c r="O185" i="6" s="1"/>
  <c r="E185" i="6"/>
  <c r="H184" i="6"/>
  <c r="J184" i="6" s="1"/>
  <c r="E184" i="6"/>
  <c r="H183" i="6"/>
  <c r="M183" i="6" s="1"/>
  <c r="O183" i="6" s="1"/>
  <c r="E183" i="6"/>
  <c r="H178" i="6"/>
  <c r="E178" i="6"/>
  <c r="H177" i="6"/>
  <c r="M177" i="6" s="1"/>
  <c r="O177" i="6" s="1"/>
  <c r="E177" i="6"/>
  <c r="H176" i="6"/>
  <c r="M176" i="6" s="1"/>
  <c r="O176" i="6" s="1"/>
  <c r="E176" i="6"/>
  <c r="H175" i="6"/>
  <c r="M175" i="6" s="1"/>
  <c r="O175" i="6" s="1"/>
  <c r="E175" i="6"/>
  <c r="H174" i="6"/>
  <c r="J174" i="6" s="1"/>
  <c r="E174" i="6"/>
  <c r="H173" i="6"/>
  <c r="J173" i="6" s="1"/>
  <c r="E173" i="6"/>
  <c r="H172" i="6"/>
  <c r="M172" i="6" s="1"/>
  <c r="O172" i="6" s="1"/>
  <c r="E172" i="6"/>
  <c r="H171" i="6"/>
  <c r="J171" i="6" s="1"/>
  <c r="E171" i="6"/>
  <c r="H170" i="6"/>
  <c r="E170" i="6"/>
  <c r="H165" i="6"/>
  <c r="J165" i="6" s="1"/>
  <c r="E165" i="6"/>
  <c r="H164" i="6"/>
  <c r="J164" i="6" s="1"/>
  <c r="E164" i="6"/>
  <c r="H163" i="6"/>
  <c r="M163" i="6" s="1"/>
  <c r="O163" i="6" s="1"/>
  <c r="E163" i="6"/>
  <c r="H162" i="6"/>
  <c r="J162" i="6" s="1"/>
  <c r="E162" i="6"/>
  <c r="H161" i="6"/>
  <c r="E161" i="6"/>
  <c r="H160" i="6"/>
  <c r="M160" i="6" s="1"/>
  <c r="O160" i="6" s="1"/>
  <c r="E160" i="6"/>
  <c r="H159" i="6"/>
  <c r="M159" i="6" s="1"/>
  <c r="O159" i="6" s="1"/>
  <c r="E159" i="6"/>
  <c r="H158" i="6"/>
  <c r="M158" i="6" s="1"/>
  <c r="O158" i="6" s="1"/>
  <c r="E158" i="6"/>
  <c r="H157" i="6"/>
  <c r="M157" i="6" s="1"/>
  <c r="O157" i="6" s="1"/>
  <c r="E157" i="6"/>
  <c r="H152" i="6"/>
  <c r="J152" i="6" s="1"/>
  <c r="E152" i="6"/>
  <c r="H151" i="6"/>
  <c r="M151" i="6" s="1"/>
  <c r="O151" i="6" s="1"/>
  <c r="E151" i="6"/>
  <c r="H150" i="6"/>
  <c r="J150" i="6" s="1"/>
  <c r="E150" i="6"/>
  <c r="H149" i="6"/>
  <c r="J149" i="6" s="1"/>
  <c r="E149" i="6"/>
  <c r="H148" i="6"/>
  <c r="J148" i="6" s="1"/>
  <c r="E148" i="6"/>
  <c r="H147" i="6"/>
  <c r="J147" i="6" s="1"/>
  <c r="E147" i="6"/>
  <c r="H146" i="6"/>
  <c r="M146" i="6" s="1"/>
  <c r="O146" i="6" s="1"/>
  <c r="E146" i="6"/>
  <c r="H145" i="6"/>
  <c r="J145" i="6" s="1"/>
  <c r="E145" i="6"/>
  <c r="H144" i="6"/>
  <c r="E144" i="6"/>
  <c r="H143" i="6"/>
  <c r="M143" i="6" s="1"/>
  <c r="O143" i="6" s="1"/>
  <c r="E143" i="6"/>
  <c r="H142" i="6"/>
  <c r="M142" i="6" s="1"/>
  <c r="O142" i="6" s="1"/>
  <c r="E142" i="6"/>
  <c r="H141" i="6"/>
  <c r="M141" i="6" s="1"/>
  <c r="O141" i="6" s="1"/>
  <c r="E141" i="6"/>
  <c r="H140" i="6"/>
  <c r="J140" i="6" s="1"/>
  <c r="E140" i="6"/>
  <c r="H135" i="6"/>
  <c r="M135" i="6" s="1"/>
  <c r="O135" i="6" s="1"/>
  <c r="E135" i="6"/>
  <c r="H134" i="6"/>
  <c r="J134" i="6" s="1"/>
  <c r="E134" i="6"/>
  <c r="H133" i="6"/>
  <c r="M133" i="6" s="1"/>
  <c r="O133" i="6" s="1"/>
  <c r="E133" i="6"/>
  <c r="H132" i="6"/>
  <c r="J132" i="6" s="1"/>
  <c r="E132" i="6"/>
  <c r="H131" i="6"/>
  <c r="J131" i="6" s="1"/>
  <c r="E131" i="6"/>
  <c r="H130" i="6"/>
  <c r="M130" i="6" s="1"/>
  <c r="O130" i="6" s="1"/>
  <c r="E130" i="6"/>
  <c r="H129" i="6"/>
  <c r="M129" i="6" s="1"/>
  <c r="O129" i="6" s="1"/>
  <c r="E129" i="6"/>
  <c r="H128" i="6"/>
  <c r="J128" i="6" s="1"/>
  <c r="E128" i="6"/>
  <c r="H127" i="6"/>
  <c r="M127" i="6" s="1"/>
  <c r="O127" i="6" s="1"/>
  <c r="E127" i="6"/>
  <c r="H126" i="6"/>
  <c r="J126" i="6" s="1"/>
  <c r="E126" i="6"/>
  <c r="H125" i="6"/>
  <c r="M125" i="6" s="1"/>
  <c r="O125" i="6" s="1"/>
  <c r="E125" i="6"/>
  <c r="H124" i="6"/>
  <c r="E124" i="6"/>
  <c r="H123" i="6"/>
  <c r="J123" i="6" s="1"/>
  <c r="E123" i="6"/>
  <c r="H72" i="4"/>
  <c r="M72" i="4" s="1"/>
  <c r="O72" i="4" s="1"/>
  <c r="E72" i="4"/>
  <c r="H71" i="4"/>
  <c r="J71" i="4" s="1"/>
  <c r="E71" i="4"/>
  <c r="H70" i="4"/>
  <c r="M70" i="4" s="1"/>
  <c r="O70" i="4" s="1"/>
  <c r="E70" i="4"/>
  <c r="H69" i="4"/>
  <c r="J69" i="4" s="1"/>
  <c r="E69" i="4"/>
  <c r="H68" i="4"/>
  <c r="M68" i="4" s="1"/>
  <c r="O68" i="4" s="1"/>
  <c r="E68" i="4"/>
  <c r="H67" i="4"/>
  <c r="E67" i="4"/>
  <c r="H66" i="4"/>
  <c r="J66" i="4" s="1"/>
  <c r="E66" i="4"/>
  <c r="H65" i="4"/>
  <c r="M65" i="4" s="1"/>
  <c r="O65" i="4" s="1"/>
  <c r="E65" i="4"/>
  <c r="H64" i="4"/>
  <c r="M64" i="4" s="1"/>
  <c r="O64" i="4" s="1"/>
  <c r="E64" i="4"/>
  <c r="H43" i="4"/>
  <c r="J43" i="4" s="1"/>
  <c r="E43" i="4"/>
  <c r="H42" i="4"/>
  <c r="M42" i="4" s="1"/>
  <c r="O42" i="4" s="1"/>
  <c r="E42" i="4"/>
  <c r="H41" i="4"/>
  <c r="J41" i="4" s="1"/>
  <c r="E41" i="4"/>
  <c r="H40" i="4"/>
  <c r="E40" i="4"/>
  <c r="H39" i="4"/>
  <c r="M39" i="4" s="1"/>
  <c r="O39" i="4" s="1"/>
  <c r="E39" i="4"/>
  <c r="H38" i="4"/>
  <c r="J38" i="4" s="1"/>
  <c r="E38" i="4"/>
  <c r="H37" i="4"/>
  <c r="M37" i="4" s="1"/>
  <c r="O37" i="4" s="1"/>
  <c r="E37" i="4"/>
  <c r="H36" i="4"/>
  <c r="J36" i="4" s="1"/>
  <c r="E36" i="4"/>
  <c r="H35" i="4"/>
  <c r="J35" i="4" s="1"/>
  <c r="E35" i="4"/>
  <c r="H34" i="4"/>
  <c r="M34" i="4" s="1"/>
  <c r="O34" i="4" s="1"/>
  <c r="E34" i="4"/>
  <c r="H33" i="4"/>
  <c r="J33" i="4" s="1"/>
  <c r="E33" i="4"/>
  <c r="H32" i="4"/>
  <c r="M32" i="4" s="1"/>
  <c r="O32" i="4" s="1"/>
  <c r="E32" i="4"/>
  <c r="H31" i="4"/>
  <c r="M31" i="4" s="1"/>
  <c r="O31" i="4" s="1"/>
  <c r="E31" i="4"/>
  <c r="D101" i="7"/>
  <c r="P93" i="7"/>
  <c r="J72" i="1"/>
  <c r="L72" i="1" s="1"/>
  <c r="G72" i="1"/>
  <c r="J71" i="1"/>
  <c r="G71" i="1"/>
  <c r="J70" i="1"/>
  <c r="L70" i="1" s="1"/>
  <c r="G70" i="1"/>
  <c r="J69" i="1"/>
  <c r="G69" i="1"/>
  <c r="J68" i="1"/>
  <c r="L68" i="1" s="1"/>
  <c r="G68" i="1"/>
  <c r="J67" i="1"/>
  <c r="G67" i="1"/>
  <c r="J66" i="1"/>
  <c r="L66" i="1" s="1"/>
  <c r="G66" i="1"/>
  <c r="J65" i="1"/>
  <c r="G65" i="1"/>
  <c r="J64" i="1"/>
  <c r="L64" i="1" s="1"/>
  <c r="G64" i="1"/>
  <c r="J43" i="1"/>
  <c r="O43" i="1" s="1"/>
  <c r="Q43" i="1" s="1"/>
  <c r="G43" i="1"/>
  <c r="J42" i="1"/>
  <c r="L42" i="1" s="1"/>
  <c r="G42" i="1"/>
  <c r="J41" i="1"/>
  <c r="O41" i="1" s="1"/>
  <c r="Q41" i="1" s="1"/>
  <c r="G41" i="1"/>
  <c r="J40" i="1"/>
  <c r="L40" i="1" s="1"/>
  <c r="G40" i="1"/>
  <c r="J39" i="1"/>
  <c r="O39" i="1" s="1"/>
  <c r="Q39" i="1" s="1"/>
  <c r="G39" i="1"/>
  <c r="J38" i="1"/>
  <c r="L38" i="1" s="1"/>
  <c r="G38" i="1"/>
  <c r="J37" i="1"/>
  <c r="O37" i="1" s="1"/>
  <c r="Q37" i="1" s="1"/>
  <c r="G37" i="1"/>
  <c r="J36" i="1"/>
  <c r="L36" i="1" s="1"/>
  <c r="G36" i="1"/>
  <c r="J35" i="1"/>
  <c r="O35" i="1" s="1"/>
  <c r="Q35" i="1" s="1"/>
  <c r="G35" i="1"/>
  <c r="J34" i="1"/>
  <c r="L34" i="1" s="1"/>
  <c r="G34" i="1"/>
  <c r="J33" i="1"/>
  <c r="O33" i="1" s="1"/>
  <c r="Q33" i="1" s="1"/>
  <c r="G33" i="1"/>
  <c r="J32" i="1"/>
  <c r="L32" i="1" s="1"/>
  <c r="G32" i="1"/>
  <c r="J31" i="1"/>
  <c r="O31" i="1" s="1"/>
  <c r="Q31" i="1" s="1"/>
  <c r="G31" i="1"/>
  <c r="Q47" i="6" l="1"/>
  <c r="S38" i="6" s="1"/>
  <c r="C87" i="7" s="1"/>
  <c r="L47" i="6"/>
  <c r="W38" i="6" s="1"/>
  <c r="C42" i="7" s="1"/>
  <c r="G47" i="6"/>
  <c r="W23" i="13"/>
  <c r="O54" i="7" s="1"/>
  <c r="J64" i="4"/>
  <c r="S23" i="13"/>
  <c r="O100" i="7" s="1"/>
  <c r="L16" i="18" s="1"/>
  <c r="P53" i="7"/>
  <c r="P99" i="7"/>
  <c r="W3" i="13"/>
  <c r="C32" i="7" s="1"/>
  <c r="M284" i="6"/>
  <c r="O284" i="6" s="1"/>
  <c r="M38" i="4"/>
  <c r="O38" i="4" s="1"/>
  <c r="M33" i="4"/>
  <c r="O33" i="4" s="1"/>
  <c r="M36" i="4"/>
  <c r="O36" i="4" s="1"/>
  <c r="AA3" i="13"/>
  <c r="C77" i="7" s="1"/>
  <c r="J246" i="10"/>
  <c r="M224" i="10"/>
  <c r="O224" i="10" s="1"/>
  <c r="M234" i="10"/>
  <c r="O234" i="10" s="1"/>
  <c r="M244" i="10"/>
  <c r="O244" i="10" s="1"/>
  <c r="M237" i="10"/>
  <c r="O237" i="10" s="1"/>
  <c r="J204" i="10"/>
  <c r="J238" i="10"/>
  <c r="J199" i="10"/>
  <c r="M247" i="10"/>
  <c r="O247" i="10" s="1"/>
  <c r="M222" i="10"/>
  <c r="O222" i="10" s="1"/>
  <c r="J214" i="10"/>
  <c r="J227" i="10"/>
  <c r="J232" i="10"/>
  <c r="M211" i="10"/>
  <c r="O211" i="10" s="1"/>
  <c r="J189" i="10"/>
  <c r="J191" i="10"/>
  <c r="J192" i="10"/>
  <c r="M221" i="10"/>
  <c r="O221" i="10" s="1"/>
  <c r="J223" i="10"/>
  <c r="M203" i="10"/>
  <c r="O203" i="10" s="1"/>
  <c r="J213" i="10"/>
  <c r="M216" i="10"/>
  <c r="O216" i="10" s="1"/>
  <c r="J193" i="10"/>
  <c r="J236" i="10"/>
  <c r="M188" i="10"/>
  <c r="O188" i="10" s="1"/>
  <c r="J190" i="10"/>
  <c r="M190" i="10"/>
  <c r="O190" i="10" s="1"/>
  <c r="M209" i="10"/>
  <c r="O209" i="10" s="1"/>
  <c r="J209" i="10"/>
  <c r="J201" i="10"/>
  <c r="M201" i="10"/>
  <c r="O201" i="10" s="1"/>
  <c r="M202" i="10"/>
  <c r="O202" i="10" s="1"/>
  <c r="M198" i="10"/>
  <c r="O198" i="10" s="1"/>
  <c r="J198" i="10"/>
  <c r="M235" i="10"/>
  <c r="O235" i="10" s="1"/>
  <c r="J187" i="10"/>
  <c r="J212" i="10"/>
  <c r="J225" i="10"/>
  <c r="J245" i="10"/>
  <c r="M249" i="10"/>
  <c r="O249" i="10" s="1"/>
  <c r="M210" i="10"/>
  <c r="O210" i="10" s="1"/>
  <c r="J210" i="10"/>
  <c r="J215" i="10"/>
  <c r="M243" i="10"/>
  <c r="O243" i="10" s="1"/>
  <c r="J243" i="10"/>
  <c r="J248" i="10"/>
  <c r="M233" i="10"/>
  <c r="O233" i="10" s="1"/>
  <c r="J233" i="10"/>
  <c r="J200" i="10"/>
  <c r="M226" i="10"/>
  <c r="O226" i="10" s="1"/>
  <c r="J49" i="10"/>
  <c r="K49" i="10" s="1"/>
  <c r="L49" i="10" s="1"/>
  <c r="M51" i="10"/>
  <c r="O51" i="10" s="1"/>
  <c r="P51" i="10" s="1"/>
  <c r="Q51" i="10" s="1"/>
  <c r="J48" i="10"/>
  <c r="K48" i="10" s="1"/>
  <c r="L48" i="10" s="1"/>
  <c r="M54" i="10"/>
  <c r="O54" i="10" s="1"/>
  <c r="P54" i="10" s="1"/>
  <c r="Q54" i="10" s="1"/>
  <c r="J52" i="10"/>
  <c r="K52" i="10" s="1"/>
  <c r="L52" i="10" s="1"/>
  <c r="G55" i="10"/>
  <c r="J50" i="10"/>
  <c r="K50" i="10" s="1"/>
  <c r="L50" i="10" s="1"/>
  <c r="J53" i="10"/>
  <c r="K53" i="10" s="1"/>
  <c r="L53" i="10" s="1"/>
  <c r="M282" i="6"/>
  <c r="O282" i="6" s="1"/>
  <c r="J285" i="6"/>
  <c r="J301" i="6"/>
  <c r="M275" i="6"/>
  <c r="O275" i="6" s="1"/>
  <c r="M290" i="6"/>
  <c r="O290" i="6" s="1"/>
  <c r="J276" i="6"/>
  <c r="J300" i="6"/>
  <c r="J270" i="6"/>
  <c r="J272" i="6"/>
  <c r="J288" i="6"/>
  <c r="J296" i="6"/>
  <c r="M298" i="6"/>
  <c r="O298" i="6" s="1"/>
  <c r="M271" i="6"/>
  <c r="O271" i="6" s="1"/>
  <c r="M269" i="6"/>
  <c r="O269" i="6" s="1"/>
  <c r="J274" i="6"/>
  <c r="J299" i="6"/>
  <c r="M273" i="6"/>
  <c r="O273" i="6" s="1"/>
  <c r="M303" i="6"/>
  <c r="O303" i="6" s="1"/>
  <c r="M287" i="6"/>
  <c r="O287" i="6" s="1"/>
  <c r="M295" i="6"/>
  <c r="O295" i="6" s="1"/>
  <c r="J268" i="6"/>
  <c r="J283" i="6"/>
  <c r="J286" i="6"/>
  <c r="M302" i="6"/>
  <c r="O302" i="6" s="1"/>
  <c r="J302" i="6"/>
  <c r="M289" i="6"/>
  <c r="O289" i="6" s="1"/>
  <c r="J289" i="6"/>
  <c r="J297" i="6"/>
  <c r="M165" i="6"/>
  <c r="O165" i="6" s="1"/>
  <c r="M174" i="6"/>
  <c r="O174" i="6" s="1"/>
  <c r="J177" i="6"/>
  <c r="J185" i="6"/>
  <c r="J142" i="6"/>
  <c r="J157" i="6"/>
  <c r="M148" i="6"/>
  <c r="O148" i="6" s="1"/>
  <c r="J158" i="6"/>
  <c r="J160" i="6"/>
  <c r="M164" i="6"/>
  <c r="O164" i="6" s="1"/>
  <c r="J186" i="6"/>
  <c r="M140" i="6"/>
  <c r="O140" i="6" s="1"/>
  <c r="M150" i="6"/>
  <c r="O150" i="6" s="1"/>
  <c r="M147" i="6"/>
  <c r="O147" i="6" s="1"/>
  <c r="J163" i="6"/>
  <c r="M171" i="6"/>
  <c r="O171" i="6" s="1"/>
  <c r="J176" i="6"/>
  <c r="M184" i="6"/>
  <c r="O184" i="6" s="1"/>
  <c r="J187" i="6"/>
  <c r="J143" i="6"/>
  <c r="M152" i="6"/>
  <c r="O152" i="6" s="1"/>
  <c r="J159" i="6"/>
  <c r="M145" i="6"/>
  <c r="O145" i="6" s="1"/>
  <c r="J151" i="6"/>
  <c r="J172" i="6"/>
  <c r="J175" i="6"/>
  <c r="J183" i="6"/>
  <c r="M173" i="6"/>
  <c r="O173" i="6" s="1"/>
  <c r="J188" i="6"/>
  <c r="M190" i="6"/>
  <c r="O190" i="6" s="1"/>
  <c r="J191" i="6"/>
  <c r="J141" i="6"/>
  <c r="M149" i="6"/>
  <c r="O149" i="6" s="1"/>
  <c r="M162" i="6"/>
  <c r="O162" i="6" s="1"/>
  <c r="J146" i="6"/>
  <c r="M170" i="6"/>
  <c r="O170" i="6" s="1"/>
  <c r="J170" i="6"/>
  <c r="M161" i="6"/>
  <c r="O161" i="6" s="1"/>
  <c r="J161" i="6"/>
  <c r="M144" i="6"/>
  <c r="O144" i="6" s="1"/>
  <c r="J144" i="6"/>
  <c r="M178" i="6"/>
  <c r="O178" i="6" s="1"/>
  <c r="J178" i="6"/>
  <c r="J189" i="6"/>
  <c r="M134" i="6"/>
  <c r="O134" i="6" s="1"/>
  <c r="M131" i="6"/>
  <c r="O131" i="6" s="1"/>
  <c r="J129" i="6"/>
  <c r="M128" i="6"/>
  <c r="O128" i="6" s="1"/>
  <c r="M123" i="6"/>
  <c r="O123" i="6" s="1"/>
  <c r="M126" i="6"/>
  <c r="O126" i="6" s="1"/>
  <c r="J127" i="6"/>
  <c r="J135" i="6"/>
  <c r="J124" i="6"/>
  <c r="M124" i="6"/>
  <c r="O124" i="6" s="1"/>
  <c r="J130" i="6"/>
  <c r="J125" i="6"/>
  <c r="M132" i="6"/>
  <c r="O132" i="6" s="1"/>
  <c r="J133" i="6"/>
  <c r="M71" i="4"/>
  <c r="O71" i="4" s="1"/>
  <c r="M43" i="4"/>
  <c r="O43" i="4" s="1"/>
  <c r="M69" i="4"/>
  <c r="O69" i="4" s="1"/>
  <c r="J72" i="4"/>
  <c r="M41" i="4"/>
  <c r="O41" i="4" s="1"/>
  <c r="M66" i="4"/>
  <c r="O66" i="4" s="1"/>
  <c r="M67" i="4"/>
  <c r="O67" i="4" s="1"/>
  <c r="J67" i="4"/>
  <c r="J70" i="4"/>
  <c r="J65" i="4"/>
  <c r="J68" i="4"/>
  <c r="J37" i="4"/>
  <c r="J42" i="4"/>
  <c r="J34" i="4"/>
  <c r="M35" i="4"/>
  <c r="O35" i="4" s="1"/>
  <c r="J31" i="4"/>
  <c r="J32" i="4"/>
  <c r="M40" i="4"/>
  <c r="O40" i="4" s="1"/>
  <c r="J40" i="4"/>
  <c r="J39" i="4"/>
  <c r="O72" i="1"/>
  <c r="Q72" i="1" s="1"/>
  <c r="O70" i="1"/>
  <c r="Q70" i="1" s="1"/>
  <c r="O68" i="1"/>
  <c r="Q68" i="1" s="1"/>
  <c r="O64" i="1"/>
  <c r="Q64" i="1" s="1"/>
  <c r="O66" i="1"/>
  <c r="Q66" i="1" s="1"/>
  <c r="O65" i="1"/>
  <c r="Q65" i="1" s="1"/>
  <c r="L65" i="1"/>
  <c r="O67" i="1"/>
  <c r="Q67" i="1" s="1"/>
  <c r="L67" i="1"/>
  <c r="O69" i="1"/>
  <c r="Q69" i="1" s="1"/>
  <c r="L69" i="1"/>
  <c r="O71" i="1"/>
  <c r="Q71" i="1" s="1"/>
  <c r="L71" i="1"/>
  <c r="O32" i="1"/>
  <c r="Q32" i="1" s="1"/>
  <c r="O34" i="1"/>
  <c r="Q34" i="1" s="1"/>
  <c r="O36" i="1"/>
  <c r="Q36" i="1" s="1"/>
  <c r="O38" i="1"/>
  <c r="Q38" i="1" s="1"/>
  <c r="O40" i="1"/>
  <c r="Q40" i="1" s="1"/>
  <c r="O42" i="1"/>
  <c r="Q42" i="1" s="1"/>
  <c r="L31" i="1"/>
  <c r="L33" i="1"/>
  <c r="L35" i="1"/>
  <c r="L37" i="1"/>
  <c r="L39" i="1"/>
  <c r="L41" i="1"/>
  <c r="L43" i="1"/>
  <c r="H310" i="10"/>
  <c r="J310" i="10" s="1"/>
  <c r="E310" i="10"/>
  <c r="H309" i="10"/>
  <c r="M309" i="10" s="1"/>
  <c r="O309" i="10" s="1"/>
  <c r="E309" i="10"/>
  <c r="H308" i="10"/>
  <c r="J308" i="10" s="1"/>
  <c r="E308" i="10"/>
  <c r="H307" i="10"/>
  <c r="M307" i="10" s="1"/>
  <c r="O307" i="10" s="1"/>
  <c r="E307" i="10"/>
  <c r="H306" i="10"/>
  <c r="E306" i="10"/>
  <c r="H305" i="10"/>
  <c r="J305" i="10" s="1"/>
  <c r="E305" i="10"/>
  <c r="H300" i="10"/>
  <c r="M300" i="10" s="1"/>
  <c r="O300" i="10" s="1"/>
  <c r="E300" i="10"/>
  <c r="H299" i="10"/>
  <c r="J299" i="10" s="1"/>
  <c r="E299" i="10"/>
  <c r="H298" i="10"/>
  <c r="J298" i="10" s="1"/>
  <c r="E298" i="10"/>
  <c r="H297" i="10"/>
  <c r="J297" i="10" s="1"/>
  <c r="E297" i="10"/>
  <c r="H296" i="10"/>
  <c r="M296" i="10" s="1"/>
  <c r="O296" i="10" s="1"/>
  <c r="E296" i="10"/>
  <c r="H295" i="10"/>
  <c r="J295" i="10" s="1"/>
  <c r="E295" i="10"/>
  <c r="H290" i="10"/>
  <c r="M290" i="10" s="1"/>
  <c r="O290" i="10" s="1"/>
  <c r="E290" i="10"/>
  <c r="H289" i="10"/>
  <c r="M289" i="10" s="1"/>
  <c r="O289" i="10" s="1"/>
  <c r="E289" i="10"/>
  <c r="H288" i="10"/>
  <c r="J288" i="10" s="1"/>
  <c r="E288" i="10"/>
  <c r="H287" i="10"/>
  <c r="M287" i="10" s="1"/>
  <c r="O287" i="10" s="1"/>
  <c r="E287" i="10"/>
  <c r="H286" i="10"/>
  <c r="M286" i="10" s="1"/>
  <c r="O286" i="10" s="1"/>
  <c r="E286" i="10"/>
  <c r="H285" i="10"/>
  <c r="J285" i="10" s="1"/>
  <c r="E285" i="10"/>
  <c r="H280" i="10"/>
  <c r="M280" i="10" s="1"/>
  <c r="O280" i="10" s="1"/>
  <c r="E280" i="10"/>
  <c r="H279" i="10"/>
  <c r="J279" i="10" s="1"/>
  <c r="E279" i="10"/>
  <c r="H278" i="10"/>
  <c r="J278" i="10" s="1"/>
  <c r="E278" i="10"/>
  <c r="H277" i="10"/>
  <c r="J277" i="10" s="1"/>
  <c r="E277" i="10"/>
  <c r="H276" i="10"/>
  <c r="J276" i="10" s="1"/>
  <c r="E276" i="10"/>
  <c r="H275" i="10"/>
  <c r="J275" i="10" s="1"/>
  <c r="E275" i="10"/>
  <c r="H274" i="10"/>
  <c r="J274" i="10" s="1"/>
  <c r="E274" i="10"/>
  <c r="H269" i="10"/>
  <c r="M269" i="10" s="1"/>
  <c r="O269" i="10" s="1"/>
  <c r="E269" i="10"/>
  <c r="H268" i="10"/>
  <c r="M268" i="10" s="1"/>
  <c r="O268" i="10" s="1"/>
  <c r="E268" i="10"/>
  <c r="H267" i="10"/>
  <c r="J267" i="10" s="1"/>
  <c r="E267" i="10"/>
  <c r="H266" i="10"/>
  <c r="M266" i="10" s="1"/>
  <c r="O266" i="10" s="1"/>
  <c r="E266" i="10"/>
  <c r="H265" i="10"/>
  <c r="M265" i="10" s="1"/>
  <c r="O265" i="10" s="1"/>
  <c r="E265" i="10"/>
  <c r="H264" i="10"/>
  <c r="J264" i="10" s="1"/>
  <c r="E264" i="10"/>
  <c r="H259" i="10"/>
  <c r="M259" i="10" s="1"/>
  <c r="O259" i="10" s="1"/>
  <c r="E259" i="10"/>
  <c r="H258" i="10"/>
  <c r="M258" i="10" s="1"/>
  <c r="O258" i="10" s="1"/>
  <c r="E258" i="10"/>
  <c r="H257" i="10"/>
  <c r="J257" i="10" s="1"/>
  <c r="E257" i="10"/>
  <c r="H256" i="10"/>
  <c r="M256" i="10" s="1"/>
  <c r="O256" i="10" s="1"/>
  <c r="E256" i="10"/>
  <c r="H255" i="10"/>
  <c r="J255" i="10" s="1"/>
  <c r="E255" i="10"/>
  <c r="H254" i="10"/>
  <c r="M254" i="10" s="1"/>
  <c r="O254" i="10" s="1"/>
  <c r="E254" i="10"/>
  <c r="H83" i="10"/>
  <c r="M83" i="10" s="1"/>
  <c r="O83" i="10" s="1"/>
  <c r="P83" i="10" s="1"/>
  <c r="Q83" i="10" s="1"/>
  <c r="E83" i="10"/>
  <c r="F83" i="10" s="1"/>
  <c r="G83" i="10" s="1"/>
  <c r="H82" i="10"/>
  <c r="E82" i="10"/>
  <c r="F82" i="10" s="1"/>
  <c r="G82" i="10" s="1"/>
  <c r="H81" i="10"/>
  <c r="J81" i="10" s="1"/>
  <c r="K81" i="10" s="1"/>
  <c r="L81" i="10" s="1"/>
  <c r="E81" i="10"/>
  <c r="F81" i="10" s="1"/>
  <c r="G81" i="10" s="1"/>
  <c r="P100" i="7" l="1"/>
  <c r="P54" i="7"/>
  <c r="O57" i="7"/>
  <c r="P57" i="7" s="1"/>
  <c r="O103" i="7"/>
  <c r="D77" i="7"/>
  <c r="D32" i="7"/>
  <c r="Q55" i="10"/>
  <c r="L55" i="10"/>
  <c r="I61" i="7" s="1"/>
  <c r="J300" i="10"/>
  <c r="M310" i="10"/>
  <c r="O310" i="10" s="1"/>
  <c r="M308" i="10"/>
  <c r="O308" i="10" s="1"/>
  <c r="M305" i="10"/>
  <c r="O305" i="10" s="1"/>
  <c r="M306" i="10"/>
  <c r="O306" i="10" s="1"/>
  <c r="J306" i="10"/>
  <c r="J309" i="10"/>
  <c r="J307" i="10"/>
  <c r="M298" i="10"/>
  <c r="O298" i="10" s="1"/>
  <c r="M285" i="10"/>
  <c r="O285" i="10" s="1"/>
  <c r="M295" i="10"/>
  <c r="O295" i="10" s="1"/>
  <c r="M299" i="10"/>
  <c r="O299" i="10" s="1"/>
  <c r="M297" i="10"/>
  <c r="O297" i="10" s="1"/>
  <c r="J296" i="10"/>
  <c r="J286" i="10"/>
  <c r="M288" i="10"/>
  <c r="O288" i="10" s="1"/>
  <c r="M276" i="10"/>
  <c r="O276" i="10" s="1"/>
  <c r="J289" i="10"/>
  <c r="J287" i="10"/>
  <c r="J290" i="10"/>
  <c r="M275" i="10"/>
  <c r="O275" i="10" s="1"/>
  <c r="J280" i="10"/>
  <c r="M278" i="10"/>
  <c r="O278" i="10" s="1"/>
  <c r="M279" i="10"/>
  <c r="O279" i="10" s="1"/>
  <c r="M274" i="10"/>
  <c r="O274" i="10" s="1"/>
  <c r="M277" i="10"/>
  <c r="O277" i="10" s="1"/>
  <c r="M264" i="10"/>
  <c r="O264" i="10" s="1"/>
  <c r="J258" i="10"/>
  <c r="M267" i="10"/>
  <c r="O267" i="10" s="1"/>
  <c r="J265" i="10"/>
  <c r="J269" i="10"/>
  <c r="J268" i="10"/>
  <c r="J266" i="10"/>
  <c r="M257" i="10"/>
  <c r="O257" i="10" s="1"/>
  <c r="M255" i="10"/>
  <c r="O255" i="10" s="1"/>
  <c r="J256" i="10"/>
  <c r="J259" i="10"/>
  <c r="J254" i="10"/>
  <c r="M81" i="10"/>
  <c r="O81" i="10" s="1"/>
  <c r="P81" i="10" s="1"/>
  <c r="Q81" i="10" s="1"/>
  <c r="M82" i="10"/>
  <c r="O82" i="10" s="1"/>
  <c r="P82" i="10" s="1"/>
  <c r="Q82" i="10" s="1"/>
  <c r="J82" i="10"/>
  <c r="K82" i="10" s="1"/>
  <c r="L82" i="10" s="1"/>
  <c r="G84" i="10"/>
  <c r="J83" i="10"/>
  <c r="K83" i="10" s="1"/>
  <c r="L83" i="10" s="1"/>
  <c r="L20" i="18" l="1"/>
  <c r="L22" i="18"/>
  <c r="P103" i="7"/>
  <c r="L21" i="18"/>
  <c r="I107" i="7"/>
  <c r="J61" i="7"/>
  <c r="L84" i="10"/>
  <c r="I64" i="7" s="1"/>
  <c r="Q84" i="10"/>
  <c r="H65" i="10"/>
  <c r="M65" i="10" s="1"/>
  <c r="O65" i="10" s="1"/>
  <c r="P65" i="10" s="1"/>
  <c r="Q65" i="10" s="1"/>
  <c r="E65" i="10"/>
  <c r="F65" i="10" s="1"/>
  <c r="G65" i="10" s="1"/>
  <c r="H64" i="10"/>
  <c r="M64" i="10" s="1"/>
  <c r="O64" i="10" s="1"/>
  <c r="P64" i="10" s="1"/>
  <c r="Q64" i="10" s="1"/>
  <c r="E64" i="10"/>
  <c r="F64" i="10" s="1"/>
  <c r="G64" i="10" s="1"/>
  <c r="H63" i="10"/>
  <c r="J63" i="10" s="1"/>
  <c r="K63" i="10" s="1"/>
  <c r="L63" i="10" s="1"/>
  <c r="E63" i="10"/>
  <c r="F63" i="10" s="1"/>
  <c r="G63" i="10" s="1"/>
  <c r="H62" i="10"/>
  <c r="M62" i="10" s="1"/>
  <c r="O62" i="10" s="1"/>
  <c r="P62" i="10" s="1"/>
  <c r="Q62" i="10" s="1"/>
  <c r="E62" i="10"/>
  <c r="F62" i="10" s="1"/>
  <c r="G62" i="10" s="1"/>
  <c r="H61" i="10"/>
  <c r="J61" i="10" s="1"/>
  <c r="K61" i="10" s="1"/>
  <c r="L61" i="10" s="1"/>
  <c r="E61" i="10"/>
  <c r="F61" i="10" s="1"/>
  <c r="G61" i="10" s="1"/>
  <c r="H60" i="10"/>
  <c r="M60" i="10" s="1"/>
  <c r="O60" i="10" s="1"/>
  <c r="P60" i="10" s="1"/>
  <c r="Q60" i="10" s="1"/>
  <c r="E60" i="10"/>
  <c r="F60" i="10" s="1"/>
  <c r="G60" i="10" s="1"/>
  <c r="H59" i="10"/>
  <c r="M59" i="10" s="1"/>
  <c r="O59" i="10" s="1"/>
  <c r="P59" i="10" s="1"/>
  <c r="Q59" i="10" s="1"/>
  <c r="E59" i="10"/>
  <c r="F59" i="10" s="1"/>
  <c r="G59" i="10" s="1"/>
  <c r="E38" i="10"/>
  <c r="F38" i="10" s="1"/>
  <c r="G38" i="10" s="1"/>
  <c r="H38" i="10"/>
  <c r="M38" i="10" s="1"/>
  <c r="O38" i="10" s="1"/>
  <c r="P38" i="10" s="1"/>
  <c r="Q38" i="10" s="1"/>
  <c r="E39" i="10"/>
  <c r="F39" i="10" s="1"/>
  <c r="G39" i="10" s="1"/>
  <c r="H39" i="10"/>
  <c r="M39" i="10" s="1"/>
  <c r="O39" i="10" s="1"/>
  <c r="P39" i="10" s="1"/>
  <c r="Q39" i="10" s="1"/>
  <c r="E40" i="10"/>
  <c r="F40" i="10" s="1"/>
  <c r="G40" i="10" s="1"/>
  <c r="H40" i="10"/>
  <c r="M40" i="10" s="1"/>
  <c r="O40" i="10" s="1"/>
  <c r="P40" i="10" s="1"/>
  <c r="Q40" i="10" s="1"/>
  <c r="E41" i="10"/>
  <c r="F41" i="10" s="1"/>
  <c r="G41" i="10" s="1"/>
  <c r="H41" i="10"/>
  <c r="M41" i="10" s="1"/>
  <c r="O41" i="10" s="1"/>
  <c r="P41" i="10" s="1"/>
  <c r="Q41" i="10" s="1"/>
  <c r="F285" i="6" l="1"/>
  <c r="G285" i="6" s="1"/>
  <c r="P275" i="10"/>
  <c r="Q275" i="10" s="1"/>
  <c r="F309" i="10"/>
  <c r="G309" i="10" s="1"/>
  <c r="C67" i="1"/>
  <c r="M67" i="1" s="1"/>
  <c r="N67" i="1" s="1"/>
  <c r="F269" i="10"/>
  <c r="G269" i="10" s="1"/>
  <c r="P233" i="10"/>
  <c r="Q233" i="10" s="1"/>
  <c r="P267" i="10"/>
  <c r="Q267" i="10" s="1"/>
  <c r="F133" i="6"/>
  <c r="G133" i="6" s="1"/>
  <c r="C33" i="1"/>
  <c r="K301" i="6"/>
  <c r="L301" i="6" s="1"/>
  <c r="P269" i="6"/>
  <c r="Q269" i="6" s="1"/>
  <c r="C40" i="1"/>
  <c r="F144" i="6"/>
  <c r="G144" i="6" s="1"/>
  <c r="C39" i="1"/>
  <c r="H39" i="1" s="1"/>
  <c r="I39" i="1" s="1"/>
  <c r="F71" i="4"/>
  <c r="G71" i="4" s="1"/>
  <c r="C32" i="1"/>
  <c r="C31" i="1"/>
  <c r="C43" i="1"/>
  <c r="K302" i="6"/>
  <c r="L302" i="6" s="1"/>
  <c r="K175" i="6"/>
  <c r="L175" i="6" s="1"/>
  <c r="K178" i="6"/>
  <c r="L178" i="6" s="1"/>
  <c r="K130" i="6"/>
  <c r="L130" i="6" s="1"/>
  <c r="K266" i="10"/>
  <c r="L266" i="10" s="1"/>
  <c r="K129" i="6"/>
  <c r="L129" i="6" s="1"/>
  <c r="F177" i="6"/>
  <c r="G177" i="6" s="1"/>
  <c r="K280" i="10"/>
  <c r="L280" i="10" s="1"/>
  <c r="F40" i="4"/>
  <c r="G40" i="4" s="1"/>
  <c r="P222" i="10"/>
  <c r="Q222" i="10" s="1"/>
  <c r="F221" i="10"/>
  <c r="G221" i="10" s="1"/>
  <c r="F271" i="6"/>
  <c r="G271" i="6" s="1"/>
  <c r="P288" i="10"/>
  <c r="Q288" i="10" s="1"/>
  <c r="K157" i="6"/>
  <c r="L157" i="6" s="1"/>
  <c r="F158" i="6"/>
  <c r="G158" i="6" s="1"/>
  <c r="F191" i="10"/>
  <c r="G191" i="10" s="1"/>
  <c r="K190" i="10"/>
  <c r="L190" i="10" s="1"/>
  <c r="F131" i="6"/>
  <c r="G131" i="6" s="1"/>
  <c r="K224" i="10"/>
  <c r="L224" i="10" s="1"/>
  <c r="P67" i="4"/>
  <c r="Q67" i="4" s="1"/>
  <c r="C64" i="1"/>
  <c r="C65" i="1"/>
  <c r="K258" i="10"/>
  <c r="L258" i="10" s="1"/>
  <c r="P202" i="10"/>
  <c r="Q202" i="10" s="1"/>
  <c r="P209" i="10"/>
  <c r="Q209" i="10" s="1"/>
  <c r="K210" i="10"/>
  <c r="L210" i="10" s="1"/>
  <c r="K214" i="10"/>
  <c r="L214" i="10" s="1"/>
  <c r="K126" i="6"/>
  <c r="L126" i="6" s="1"/>
  <c r="K226" i="10"/>
  <c r="L226" i="10" s="1"/>
  <c r="K70" i="4"/>
  <c r="L70" i="4" s="1"/>
  <c r="C72" i="1"/>
  <c r="C66" i="1"/>
  <c r="P245" i="10"/>
  <c r="Q245" i="10" s="1"/>
  <c r="C69" i="1"/>
  <c r="M69" i="1" s="1"/>
  <c r="N69" i="1" s="1"/>
  <c r="P310" i="10"/>
  <c r="Q310" i="10" s="1"/>
  <c r="C35" i="1"/>
  <c r="M35" i="1" s="1"/>
  <c r="N35" i="1" s="1"/>
  <c r="K42" i="4"/>
  <c r="L42" i="4" s="1"/>
  <c r="K270" i="6"/>
  <c r="L270" i="6" s="1"/>
  <c r="C41" i="1"/>
  <c r="P284" i="6"/>
  <c r="Q284" i="6" s="1"/>
  <c r="K170" i="6"/>
  <c r="L170" i="6" s="1"/>
  <c r="K290" i="10"/>
  <c r="L290" i="10" s="1"/>
  <c r="F227" i="10"/>
  <c r="G227" i="10" s="1"/>
  <c r="K189" i="10"/>
  <c r="L189" i="10" s="1"/>
  <c r="P300" i="6"/>
  <c r="Q300" i="6" s="1"/>
  <c r="K124" i="6"/>
  <c r="L124" i="6" s="1"/>
  <c r="K276" i="10"/>
  <c r="L276" i="10" s="1"/>
  <c r="C36" i="1"/>
  <c r="C71" i="1"/>
  <c r="K265" i="10"/>
  <c r="L265" i="10" s="1"/>
  <c r="F188" i="10"/>
  <c r="G188" i="10" s="1"/>
  <c r="P235" i="10"/>
  <c r="Q235" i="10" s="1"/>
  <c r="F198" i="10"/>
  <c r="G198" i="10" s="1"/>
  <c r="K256" i="10"/>
  <c r="L256" i="10" s="1"/>
  <c r="K268" i="10"/>
  <c r="L268" i="10" s="1"/>
  <c r="P125" i="6"/>
  <c r="Q125" i="6" s="1"/>
  <c r="K143" i="6"/>
  <c r="L143" i="6" s="1"/>
  <c r="F273" i="6"/>
  <c r="G273" i="6" s="1"/>
  <c r="P204" i="10"/>
  <c r="Q204" i="10" s="1"/>
  <c r="F305" i="10"/>
  <c r="G305" i="10" s="1"/>
  <c r="F306" i="10"/>
  <c r="G306" i="10" s="1"/>
  <c r="P255" i="10"/>
  <c r="Q255" i="10" s="1"/>
  <c r="P150" i="6"/>
  <c r="Q150" i="6" s="1"/>
  <c r="P259" i="10"/>
  <c r="Q259" i="10" s="1"/>
  <c r="C34" i="1"/>
  <c r="H34" i="1" s="1"/>
  <c r="I34" i="1" s="1"/>
  <c r="P297" i="10"/>
  <c r="Q297" i="10" s="1"/>
  <c r="C68" i="1"/>
  <c r="R68" i="1" s="1"/>
  <c r="S68" i="1" s="1"/>
  <c r="K276" i="6"/>
  <c r="L276" i="6" s="1"/>
  <c r="K297" i="6"/>
  <c r="L297" i="6" s="1"/>
  <c r="K300" i="10"/>
  <c r="L300" i="10" s="1"/>
  <c r="C38" i="1"/>
  <c r="H38" i="1" s="1"/>
  <c r="I38" i="1" s="1"/>
  <c r="K246" i="10"/>
  <c r="L246" i="10" s="1"/>
  <c r="F176" i="6"/>
  <c r="G176" i="6" s="1"/>
  <c r="C70" i="1"/>
  <c r="F295" i="10"/>
  <c r="G295" i="10" s="1"/>
  <c r="P277" i="10"/>
  <c r="Q277" i="10" s="1"/>
  <c r="P147" i="6"/>
  <c r="Q147" i="6" s="1"/>
  <c r="C42" i="1"/>
  <c r="C37" i="1"/>
  <c r="R37" i="1" s="1"/>
  <c r="S37" i="1" s="1"/>
  <c r="P133" i="6"/>
  <c r="Q133" i="6" s="1"/>
  <c r="K133" i="6"/>
  <c r="L133" i="6" s="1"/>
  <c r="K269" i="10"/>
  <c r="L269" i="10" s="1"/>
  <c r="P269" i="10"/>
  <c r="Q269" i="10" s="1"/>
  <c r="J64" i="7"/>
  <c r="J38" i="10"/>
  <c r="K38" i="10" s="1"/>
  <c r="L38" i="10" s="1"/>
  <c r="J109" i="7"/>
  <c r="I110" i="7"/>
  <c r="M17" i="18" s="1"/>
  <c r="J40" i="10"/>
  <c r="K40" i="10" s="1"/>
  <c r="L40" i="10" s="1"/>
  <c r="M63" i="10"/>
  <c r="O63" i="10" s="1"/>
  <c r="P63" i="10" s="1"/>
  <c r="Q63" i="10" s="1"/>
  <c r="M61" i="10"/>
  <c r="O61" i="10" s="1"/>
  <c r="P61" i="10" s="1"/>
  <c r="Q61" i="10" s="1"/>
  <c r="J64" i="10"/>
  <c r="K64" i="10" s="1"/>
  <c r="L64" i="10" s="1"/>
  <c r="J39" i="10"/>
  <c r="K39" i="10" s="1"/>
  <c r="L39" i="10" s="1"/>
  <c r="G66" i="10"/>
  <c r="J59" i="10"/>
  <c r="K59" i="10" s="1"/>
  <c r="L59" i="10" s="1"/>
  <c r="J62" i="10"/>
  <c r="K62" i="10" s="1"/>
  <c r="L62" i="10" s="1"/>
  <c r="J65" i="10"/>
  <c r="K65" i="10" s="1"/>
  <c r="L65" i="10" s="1"/>
  <c r="J60" i="10"/>
  <c r="K60" i="10" s="1"/>
  <c r="L60" i="10" s="1"/>
  <c r="J41" i="10"/>
  <c r="K41" i="10" s="1"/>
  <c r="L41" i="10" s="1"/>
  <c r="F175" i="6" l="1"/>
  <c r="G175" i="6" s="1"/>
  <c r="K309" i="10"/>
  <c r="L309" i="10" s="1"/>
  <c r="P309" i="10"/>
  <c r="Q309" i="10" s="1"/>
  <c r="F301" i="6"/>
  <c r="G301" i="6" s="1"/>
  <c r="K310" i="10"/>
  <c r="L310" i="10" s="1"/>
  <c r="F222" i="10"/>
  <c r="G222" i="10" s="1"/>
  <c r="K222" i="10"/>
  <c r="L222" i="10" s="1"/>
  <c r="P302" i="6"/>
  <c r="Q302" i="6" s="1"/>
  <c r="P221" i="10"/>
  <c r="Q221" i="10" s="1"/>
  <c r="F310" i="10"/>
  <c r="G310" i="10" s="1"/>
  <c r="F178" i="6"/>
  <c r="G178" i="6" s="1"/>
  <c r="P258" i="10"/>
  <c r="Q258" i="10" s="1"/>
  <c r="F288" i="10"/>
  <c r="G288" i="10" s="1"/>
  <c r="P276" i="10"/>
  <c r="Q276" i="10" s="1"/>
  <c r="R39" i="1"/>
  <c r="S39" i="1" s="1"/>
  <c r="M39" i="1"/>
  <c r="N39" i="1" s="1"/>
  <c r="P271" i="6"/>
  <c r="Q271" i="6" s="1"/>
  <c r="P178" i="6"/>
  <c r="Q178" i="6" s="1"/>
  <c r="K271" i="6"/>
  <c r="L271" i="6" s="1"/>
  <c r="F233" i="10"/>
  <c r="G233" i="10" s="1"/>
  <c r="F302" i="6"/>
  <c r="G302" i="6" s="1"/>
  <c r="F275" i="10"/>
  <c r="G275" i="10" s="1"/>
  <c r="K269" i="6"/>
  <c r="L269" i="6" s="1"/>
  <c r="K275" i="10"/>
  <c r="L275" i="10" s="1"/>
  <c r="K233" i="10"/>
  <c r="L233" i="10" s="1"/>
  <c r="K297" i="10"/>
  <c r="L297" i="10" s="1"/>
  <c r="K177" i="6"/>
  <c r="L177" i="6" s="1"/>
  <c r="K227" i="10"/>
  <c r="L227" i="10" s="1"/>
  <c r="P177" i="6"/>
  <c r="Q177" i="6" s="1"/>
  <c r="P285" i="6"/>
  <c r="Q285" i="6" s="1"/>
  <c r="K285" i="6"/>
  <c r="L285" i="6" s="1"/>
  <c r="F129" i="6"/>
  <c r="G129" i="6" s="1"/>
  <c r="F266" i="10"/>
  <c r="G266" i="10" s="1"/>
  <c r="P266" i="10"/>
  <c r="Q266" i="10" s="1"/>
  <c r="F280" i="10"/>
  <c r="G280" i="10" s="1"/>
  <c r="P280" i="10"/>
  <c r="Q280" i="10" s="1"/>
  <c r="K221" i="10"/>
  <c r="L221" i="10" s="1"/>
  <c r="P268" i="10"/>
  <c r="Q268" i="10" s="1"/>
  <c r="P301" i="6"/>
  <c r="Q301" i="6" s="1"/>
  <c r="P130" i="6"/>
  <c r="Q130" i="6" s="1"/>
  <c r="P158" i="6"/>
  <c r="Q158" i="6" s="1"/>
  <c r="K288" i="10"/>
  <c r="L288" i="10" s="1"/>
  <c r="K255" i="10"/>
  <c r="L255" i="10" s="1"/>
  <c r="F256" i="10"/>
  <c r="G256" i="10" s="1"/>
  <c r="H68" i="1"/>
  <c r="I68" i="1" s="1"/>
  <c r="F270" i="6"/>
  <c r="G270" i="6" s="1"/>
  <c r="P306" i="10"/>
  <c r="Q306" i="10" s="1"/>
  <c r="K147" i="6"/>
  <c r="L147" i="6" s="1"/>
  <c r="P157" i="6"/>
  <c r="Q157" i="6" s="1"/>
  <c r="F143" i="6"/>
  <c r="G143" i="6" s="1"/>
  <c r="F297" i="10"/>
  <c r="G297" i="10" s="1"/>
  <c r="F276" i="6"/>
  <c r="G276" i="6" s="1"/>
  <c r="K209" i="10"/>
  <c r="L209" i="10" s="1"/>
  <c r="P224" i="10"/>
  <c r="Q224" i="10" s="1"/>
  <c r="K150" i="6"/>
  <c r="L150" i="6" s="1"/>
  <c r="F224" i="10"/>
  <c r="G224" i="10" s="1"/>
  <c r="K306" i="10"/>
  <c r="L306" i="10" s="1"/>
  <c r="F276" i="10"/>
  <c r="G276" i="10" s="1"/>
  <c r="A110" i="10"/>
  <c r="A179" i="6"/>
  <c r="P297" i="6"/>
  <c r="Q297" i="6" s="1"/>
  <c r="P210" i="10"/>
  <c r="Q210" i="10" s="1"/>
  <c r="P189" i="10"/>
  <c r="Q189" i="10" s="1"/>
  <c r="A99" i="6"/>
  <c r="P175" i="6"/>
  <c r="Q175" i="6" s="1"/>
  <c r="F290" i="10"/>
  <c r="G290" i="10" s="1"/>
  <c r="K158" i="6"/>
  <c r="L158" i="6" s="1"/>
  <c r="A153" i="6"/>
  <c r="A127" i="10"/>
  <c r="F210" i="10"/>
  <c r="G210" i="10" s="1"/>
  <c r="F147" i="6"/>
  <c r="G147" i="6" s="1"/>
  <c r="P290" i="10"/>
  <c r="Q290" i="10" s="1"/>
  <c r="F150" i="6"/>
  <c r="G150" i="6" s="1"/>
  <c r="P144" i="6"/>
  <c r="Q144" i="6" s="1"/>
  <c r="K144" i="6"/>
  <c r="L144" i="6" s="1"/>
  <c r="P143" i="6"/>
  <c r="Q143" i="6" s="1"/>
  <c r="A304" i="6"/>
  <c r="H35" i="1"/>
  <c r="I35" i="1" s="1"/>
  <c r="A140" i="10"/>
  <c r="F269" i="6"/>
  <c r="G269" i="6" s="1"/>
  <c r="A100" i="4"/>
  <c r="H67" i="1"/>
  <c r="I67" i="1" s="1"/>
  <c r="P198" i="10"/>
  <c r="Q198" i="10" s="1"/>
  <c r="F267" i="10"/>
  <c r="G267" i="10" s="1"/>
  <c r="K198" i="10"/>
  <c r="L198" i="10" s="1"/>
  <c r="P129" i="6"/>
  <c r="Q129" i="6" s="1"/>
  <c r="R67" i="1"/>
  <c r="S67" i="1" s="1"/>
  <c r="A86" i="6"/>
  <c r="R69" i="1"/>
  <c r="S69" i="1" s="1"/>
  <c r="H69" i="1"/>
  <c r="I69" i="1" s="1"/>
  <c r="K305" i="10"/>
  <c r="L305" i="10" s="1"/>
  <c r="A73" i="4"/>
  <c r="F130" i="6"/>
  <c r="G130" i="6" s="1"/>
  <c r="F189" i="10"/>
  <c r="G189" i="10" s="1"/>
  <c r="F258" i="10"/>
  <c r="G258" i="10" s="1"/>
  <c r="F297" i="6"/>
  <c r="G297" i="6" s="1"/>
  <c r="B132" i="1"/>
  <c r="A221" i="6"/>
  <c r="A119" i="6"/>
  <c r="F268" i="10"/>
  <c r="G268" i="10" s="1"/>
  <c r="R35" i="1"/>
  <c r="S35" i="1" s="1"/>
  <c r="A363" i="6"/>
  <c r="A377" i="6" s="1"/>
  <c r="P300" i="10"/>
  <c r="Q300" i="10" s="1"/>
  <c r="K40" i="4"/>
  <c r="L40" i="4" s="1"/>
  <c r="K267" i="10"/>
  <c r="L267" i="10" s="1"/>
  <c r="B113" i="1"/>
  <c r="A60" i="4"/>
  <c r="A113" i="4"/>
  <c r="A132" i="4"/>
  <c r="A208" i="6"/>
  <c r="A250" i="10"/>
  <c r="A71" i="6"/>
  <c r="A136" i="6"/>
  <c r="B27" i="1"/>
  <c r="A344" i="6"/>
  <c r="F300" i="10"/>
  <c r="G300" i="10" s="1"/>
  <c r="P40" i="4"/>
  <c r="Q40" i="4" s="1"/>
  <c r="B100" i="1"/>
  <c r="A228" i="10"/>
  <c r="K277" i="10"/>
  <c r="L277" i="10" s="1"/>
  <c r="F42" i="4"/>
  <c r="G42" i="4" s="1"/>
  <c r="P42" i="4"/>
  <c r="Q42" i="4" s="1"/>
  <c r="A239" i="10"/>
  <c r="M68" i="1"/>
  <c r="N68" i="1" s="1"/>
  <c r="F255" i="10"/>
  <c r="G255" i="10" s="1"/>
  <c r="K202" i="10"/>
  <c r="L202" i="10" s="1"/>
  <c r="A237" i="6"/>
  <c r="F265" i="10"/>
  <c r="G265" i="10" s="1"/>
  <c r="P176" i="6"/>
  <c r="Q176" i="6" s="1"/>
  <c r="P282" i="6"/>
  <c r="Q282" i="6" s="1"/>
  <c r="F282" i="6"/>
  <c r="G282" i="6" s="1"/>
  <c r="K282" i="6"/>
  <c r="L282" i="6" s="1"/>
  <c r="R36" i="1"/>
  <c r="S36" i="1" s="1"/>
  <c r="H36" i="1"/>
  <c r="I36" i="1" s="1"/>
  <c r="M36" i="1"/>
  <c r="N36" i="1" s="1"/>
  <c r="K300" i="6"/>
  <c r="L300" i="6" s="1"/>
  <c r="F300" i="6"/>
  <c r="G300" i="6" s="1"/>
  <c r="P148" i="6"/>
  <c r="Q148" i="6" s="1"/>
  <c r="F148" i="6"/>
  <c r="G148" i="6" s="1"/>
  <c r="K148" i="6"/>
  <c r="L148" i="6" s="1"/>
  <c r="P36" i="4"/>
  <c r="Q36" i="4" s="1"/>
  <c r="K36" i="4"/>
  <c r="L36" i="4" s="1"/>
  <c r="F36" i="4"/>
  <c r="G36" i="4" s="1"/>
  <c r="P43" i="4"/>
  <c r="Q43" i="4" s="1"/>
  <c r="F43" i="4"/>
  <c r="G43" i="4" s="1"/>
  <c r="K43" i="4"/>
  <c r="L43" i="4" s="1"/>
  <c r="K34" i="4"/>
  <c r="L34" i="4" s="1"/>
  <c r="P34" i="4"/>
  <c r="Q34" i="4" s="1"/>
  <c r="F34" i="4"/>
  <c r="G34" i="4" s="1"/>
  <c r="P237" i="10"/>
  <c r="Q237" i="10" s="1"/>
  <c r="F237" i="10"/>
  <c r="G237" i="10" s="1"/>
  <c r="K237" i="10"/>
  <c r="L237" i="10" s="1"/>
  <c r="P41" i="4"/>
  <c r="Q41" i="4" s="1"/>
  <c r="K41" i="4"/>
  <c r="L41" i="4" s="1"/>
  <c r="F41" i="4"/>
  <c r="G41" i="4" s="1"/>
  <c r="F254" i="10"/>
  <c r="G254" i="10" s="1"/>
  <c r="K254" i="10"/>
  <c r="L254" i="10" s="1"/>
  <c r="A260" i="10"/>
  <c r="P254" i="10"/>
  <c r="Q254" i="10" s="1"/>
  <c r="A264" i="6"/>
  <c r="K257" i="10"/>
  <c r="L257" i="10" s="1"/>
  <c r="P257" i="10"/>
  <c r="Q257" i="10" s="1"/>
  <c r="F257" i="10"/>
  <c r="G257" i="10" s="1"/>
  <c r="K295" i="10"/>
  <c r="L295" i="10" s="1"/>
  <c r="K191" i="6"/>
  <c r="L191" i="6" s="1"/>
  <c r="F191" i="6"/>
  <c r="G191" i="6" s="1"/>
  <c r="P191" i="6"/>
  <c r="Q191" i="6" s="1"/>
  <c r="K283" i="6"/>
  <c r="L283" i="6" s="1"/>
  <c r="P283" i="6"/>
  <c r="Q283" i="6" s="1"/>
  <c r="K189" i="6"/>
  <c r="L189" i="6" s="1"/>
  <c r="F189" i="6"/>
  <c r="G189" i="6" s="1"/>
  <c r="P189" i="6"/>
  <c r="Q189" i="6" s="1"/>
  <c r="F209" i="10"/>
  <c r="G209" i="10" s="1"/>
  <c r="P265" i="10"/>
  <c r="Q265" i="10" s="1"/>
  <c r="P305" i="10"/>
  <c r="Q305" i="10" s="1"/>
  <c r="M70" i="1"/>
  <c r="N70" i="1" s="1"/>
  <c r="H70" i="1"/>
  <c r="I70" i="1" s="1"/>
  <c r="R70" i="1"/>
  <c r="S70" i="1" s="1"/>
  <c r="R38" i="1"/>
  <c r="S38" i="1" s="1"/>
  <c r="M38" i="1"/>
  <c r="N38" i="1" s="1"/>
  <c r="K238" i="10"/>
  <c r="L238" i="10" s="1"/>
  <c r="P238" i="10"/>
  <c r="Q238" i="10" s="1"/>
  <c r="F238" i="10"/>
  <c r="G238" i="10" s="1"/>
  <c r="F308" i="10"/>
  <c r="G308" i="10" s="1"/>
  <c r="P308" i="10"/>
  <c r="Q308" i="10" s="1"/>
  <c r="K308" i="10"/>
  <c r="L308" i="10" s="1"/>
  <c r="F201" i="10"/>
  <c r="G201" i="10" s="1"/>
  <c r="P201" i="10"/>
  <c r="Q201" i="10" s="1"/>
  <c r="K201" i="10"/>
  <c r="L201" i="10" s="1"/>
  <c r="P226" i="10"/>
  <c r="Q226" i="10" s="1"/>
  <c r="F226" i="10"/>
  <c r="G226" i="10" s="1"/>
  <c r="P127" i="6"/>
  <c r="Q127" i="6" s="1"/>
  <c r="F127" i="6"/>
  <c r="G127" i="6" s="1"/>
  <c r="K127" i="6"/>
  <c r="L127" i="6" s="1"/>
  <c r="P164" i="6"/>
  <c r="Q164" i="6" s="1"/>
  <c r="K164" i="6"/>
  <c r="L164" i="6" s="1"/>
  <c r="F164" i="6"/>
  <c r="G164" i="6" s="1"/>
  <c r="P249" i="10"/>
  <c r="Q249" i="10" s="1"/>
  <c r="F249" i="10"/>
  <c r="G249" i="10" s="1"/>
  <c r="K249" i="10"/>
  <c r="L249" i="10" s="1"/>
  <c r="F287" i="10"/>
  <c r="G287" i="10" s="1"/>
  <c r="K287" i="10"/>
  <c r="L287" i="10" s="1"/>
  <c r="P287" i="10"/>
  <c r="Q287" i="10" s="1"/>
  <c r="K176" i="6"/>
  <c r="L176" i="6" s="1"/>
  <c r="P276" i="6"/>
  <c r="Q276" i="6" s="1"/>
  <c r="F214" i="10"/>
  <c r="G214" i="10" s="1"/>
  <c r="H71" i="1"/>
  <c r="I71" i="1" s="1"/>
  <c r="M71" i="1"/>
  <c r="N71" i="1" s="1"/>
  <c r="R71" i="1"/>
  <c r="S71" i="1" s="1"/>
  <c r="A291" i="6"/>
  <c r="P270" i="6"/>
  <c r="Q270" i="6" s="1"/>
  <c r="F283" i="6"/>
  <c r="G283" i="6" s="1"/>
  <c r="P256" i="10"/>
  <c r="Q256" i="10" s="1"/>
  <c r="P227" i="10"/>
  <c r="Q227" i="10" s="1"/>
  <c r="M37" i="1"/>
  <c r="N37" i="1" s="1"/>
  <c r="H37" i="1"/>
  <c r="I37" i="1" s="1"/>
  <c r="K174" i="6"/>
  <c r="L174" i="6" s="1"/>
  <c r="P174" i="6"/>
  <c r="Q174" i="6" s="1"/>
  <c r="F174" i="6"/>
  <c r="G174" i="6" s="1"/>
  <c r="K199" i="10"/>
  <c r="L199" i="10" s="1"/>
  <c r="P199" i="10"/>
  <c r="Q199" i="10" s="1"/>
  <c r="F199" i="10"/>
  <c r="G199" i="10" s="1"/>
  <c r="F170" i="6"/>
  <c r="G170" i="6" s="1"/>
  <c r="P170" i="6"/>
  <c r="Q170" i="6" s="1"/>
  <c r="P307" i="10"/>
  <c r="Q307" i="10" s="1"/>
  <c r="K307" i="10"/>
  <c r="L307" i="10" s="1"/>
  <c r="F307" i="10"/>
  <c r="G307" i="10" s="1"/>
  <c r="P126" i="6"/>
  <c r="Q126" i="6" s="1"/>
  <c r="F126" i="6"/>
  <c r="G126" i="6" s="1"/>
  <c r="P191" i="10"/>
  <c r="Q191" i="10" s="1"/>
  <c r="K191" i="10"/>
  <c r="L191" i="10" s="1"/>
  <c r="P211" i="10"/>
  <c r="Q211" i="10" s="1"/>
  <c r="F211" i="10"/>
  <c r="G211" i="10" s="1"/>
  <c r="K211" i="10"/>
  <c r="L211" i="10" s="1"/>
  <c r="K225" i="10"/>
  <c r="L225" i="10" s="1"/>
  <c r="F225" i="10"/>
  <c r="G225" i="10" s="1"/>
  <c r="P225" i="10"/>
  <c r="Q225" i="10" s="1"/>
  <c r="F289" i="10"/>
  <c r="G289" i="10" s="1"/>
  <c r="P289" i="10"/>
  <c r="Q289" i="10" s="1"/>
  <c r="K289" i="10"/>
  <c r="L289" i="10" s="1"/>
  <c r="K37" i="4"/>
  <c r="L37" i="4" s="1"/>
  <c r="P37" i="4"/>
  <c r="Q37" i="4" s="1"/>
  <c r="F37" i="4"/>
  <c r="G37" i="4" s="1"/>
  <c r="P149" i="6"/>
  <c r="Q149" i="6" s="1"/>
  <c r="F149" i="6"/>
  <c r="G149" i="6" s="1"/>
  <c r="K149" i="6"/>
  <c r="L149" i="6" s="1"/>
  <c r="P272" i="6"/>
  <c r="Q272" i="6" s="1"/>
  <c r="F272" i="6"/>
  <c r="G272" i="6" s="1"/>
  <c r="K272" i="6"/>
  <c r="L272" i="6" s="1"/>
  <c r="P38" i="4"/>
  <c r="Q38" i="4" s="1"/>
  <c r="K38" i="4"/>
  <c r="L38" i="4" s="1"/>
  <c r="F38" i="4"/>
  <c r="G38" i="4" s="1"/>
  <c r="B73" i="1"/>
  <c r="K279" i="10"/>
  <c r="L279" i="10" s="1"/>
  <c r="P279" i="10"/>
  <c r="Q279" i="10" s="1"/>
  <c r="F279" i="10"/>
  <c r="G279" i="10" s="1"/>
  <c r="P171" i="6"/>
  <c r="Q171" i="6" s="1"/>
  <c r="K171" i="6"/>
  <c r="L171" i="6" s="1"/>
  <c r="F171" i="6"/>
  <c r="G171" i="6" s="1"/>
  <c r="K173" i="6"/>
  <c r="L173" i="6" s="1"/>
  <c r="F173" i="6"/>
  <c r="G173" i="6" s="1"/>
  <c r="B44" i="1"/>
  <c r="A217" i="10"/>
  <c r="P286" i="10"/>
  <c r="Q286" i="10" s="1"/>
  <c r="F286" i="10"/>
  <c r="G286" i="10" s="1"/>
  <c r="K286" i="10"/>
  <c r="L286" i="10" s="1"/>
  <c r="K125" i="6"/>
  <c r="L125" i="6" s="1"/>
  <c r="F125" i="6"/>
  <c r="G125" i="6" s="1"/>
  <c r="P290" i="6"/>
  <c r="Q290" i="6" s="1"/>
  <c r="K290" i="6"/>
  <c r="L290" i="6" s="1"/>
  <c r="F290" i="6"/>
  <c r="G290" i="6" s="1"/>
  <c r="F284" i="6"/>
  <c r="G284" i="6" s="1"/>
  <c r="K284" i="6"/>
  <c r="L284" i="6" s="1"/>
  <c r="K288" i="6"/>
  <c r="L288" i="6" s="1"/>
  <c r="F288" i="6"/>
  <c r="G288" i="6" s="1"/>
  <c r="R66" i="1"/>
  <c r="S66" i="1" s="1"/>
  <c r="M66" i="1"/>
  <c r="N66" i="1" s="1"/>
  <c r="H66" i="1"/>
  <c r="I66" i="1" s="1"/>
  <c r="F39" i="4"/>
  <c r="G39" i="4" s="1"/>
  <c r="P39" i="4"/>
  <c r="Q39" i="4" s="1"/>
  <c r="K39" i="4"/>
  <c r="L39" i="4" s="1"/>
  <c r="F299" i="10"/>
  <c r="G299" i="10" s="1"/>
  <c r="P299" i="10"/>
  <c r="Q299" i="10" s="1"/>
  <c r="K299" i="10"/>
  <c r="L299" i="10" s="1"/>
  <c r="K213" i="10"/>
  <c r="L213" i="10" s="1"/>
  <c r="F213" i="10"/>
  <c r="G213" i="10" s="1"/>
  <c r="P213" i="10"/>
  <c r="Q213" i="10" s="1"/>
  <c r="P71" i="4"/>
  <c r="Q71" i="4" s="1"/>
  <c r="K71" i="4"/>
  <c r="L71" i="4" s="1"/>
  <c r="K274" i="6"/>
  <c r="L274" i="6" s="1"/>
  <c r="P274" i="6"/>
  <c r="Q274" i="6" s="1"/>
  <c r="F274" i="6"/>
  <c r="G274" i="6" s="1"/>
  <c r="F274" i="10"/>
  <c r="G274" i="10" s="1"/>
  <c r="P274" i="10"/>
  <c r="Q274" i="10" s="1"/>
  <c r="K274" i="10"/>
  <c r="L274" i="10" s="1"/>
  <c r="A281" i="10"/>
  <c r="F285" i="10"/>
  <c r="G285" i="10" s="1"/>
  <c r="K285" i="10"/>
  <c r="L285" i="10" s="1"/>
  <c r="A291" i="10"/>
  <c r="P285" i="10"/>
  <c r="Q285" i="10" s="1"/>
  <c r="K193" i="10"/>
  <c r="L193" i="10" s="1"/>
  <c r="F193" i="10"/>
  <c r="G193" i="10" s="1"/>
  <c r="P193" i="10"/>
  <c r="Q193" i="10" s="1"/>
  <c r="P152" i="6"/>
  <c r="Q152" i="6" s="1"/>
  <c r="F152" i="6"/>
  <c r="G152" i="6" s="1"/>
  <c r="K152" i="6"/>
  <c r="L152" i="6" s="1"/>
  <c r="M40" i="1"/>
  <c r="N40" i="1" s="1"/>
  <c r="H40" i="1"/>
  <c r="I40" i="1" s="1"/>
  <c r="R40" i="1"/>
  <c r="S40" i="1" s="1"/>
  <c r="F157" i="6"/>
  <c r="G157" i="6" s="1"/>
  <c r="F202" i="10"/>
  <c r="G202" i="10" s="1"/>
  <c r="F243" i="10"/>
  <c r="G243" i="10" s="1"/>
  <c r="A166" i="6"/>
  <c r="F235" i="10"/>
  <c r="G235" i="10" s="1"/>
  <c r="A87" i="4"/>
  <c r="K223" i="10"/>
  <c r="L223" i="10" s="1"/>
  <c r="P223" i="10"/>
  <c r="Q223" i="10" s="1"/>
  <c r="F223" i="10"/>
  <c r="G223" i="10" s="1"/>
  <c r="P123" i="6"/>
  <c r="Q123" i="6" s="1"/>
  <c r="K123" i="6"/>
  <c r="L123" i="6" s="1"/>
  <c r="F123" i="6"/>
  <c r="G123" i="6" s="1"/>
  <c r="F31" i="4"/>
  <c r="G31" i="4" s="1"/>
  <c r="P31" i="4"/>
  <c r="Q31" i="4" s="1"/>
  <c r="K31" i="4"/>
  <c r="L31" i="4" s="1"/>
  <c r="P234" i="10"/>
  <c r="Q234" i="10" s="1"/>
  <c r="K234" i="10"/>
  <c r="L234" i="10" s="1"/>
  <c r="F234" i="10"/>
  <c r="G234" i="10" s="1"/>
  <c r="K248" i="10"/>
  <c r="L248" i="10" s="1"/>
  <c r="F248" i="10"/>
  <c r="G248" i="10" s="1"/>
  <c r="P248" i="10"/>
  <c r="Q248" i="10" s="1"/>
  <c r="K200" i="10"/>
  <c r="L200" i="10" s="1"/>
  <c r="F200" i="10"/>
  <c r="G200" i="10" s="1"/>
  <c r="P200" i="10"/>
  <c r="Q200" i="10" s="1"/>
  <c r="H65" i="1"/>
  <c r="I65" i="1" s="1"/>
  <c r="M65" i="1"/>
  <c r="N65" i="1" s="1"/>
  <c r="R65" i="1"/>
  <c r="S65" i="1" s="1"/>
  <c r="M43" i="1"/>
  <c r="N43" i="1" s="1"/>
  <c r="H43" i="1"/>
  <c r="I43" i="1" s="1"/>
  <c r="R43" i="1"/>
  <c r="S43" i="1" s="1"/>
  <c r="R42" i="1"/>
  <c r="S42" i="1" s="1"/>
  <c r="H42" i="1"/>
  <c r="I42" i="1" s="1"/>
  <c r="M42" i="1"/>
  <c r="N42" i="1" s="1"/>
  <c r="P247" i="10"/>
  <c r="Q247" i="10" s="1"/>
  <c r="K247" i="10"/>
  <c r="L247" i="10" s="1"/>
  <c r="F247" i="10"/>
  <c r="G247" i="10" s="1"/>
  <c r="A311" i="10"/>
  <c r="P288" i="6"/>
  <c r="Q288" i="6" s="1"/>
  <c r="K296" i="6"/>
  <c r="L296" i="6" s="1"/>
  <c r="P296" i="6"/>
  <c r="Q296" i="6" s="1"/>
  <c r="F296" i="6"/>
  <c r="G296" i="6" s="1"/>
  <c r="K132" i="6"/>
  <c r="L132" i="6" s="1"/>
  <c r="F132" i="6"/>
  <c r="G132" i="6" s="1"/>
  <c r="P132" i="6"/>
  <c r="Q132" i="6" s="1"/>
  <c r="K32" i="4"/>
  <c r="L32" i="4" s="1"/>
  <c r="F32" i="4"/>
  <c r="G32" i="4" s="1"/>
  <c r="P32" i="4"/>
  <c r="Q32" i="4" s="1"/>
  <c r="K192" i="10"/>
  <c r="L192" i="10" s="1"/>
  <c r="P192" i="10"/>
  <c r="Q192" i="10" s="1"/>
  <c r="F192" i="10"/>
  <c r="G192" i="10" s="1"/>
  <c r="R64" i="1"/>
  <c r="S64" i="1" s="1"/>
  <c r="H64" i="1"/>
  <c r="I64" i="1" s="1"/>
  <c r="M64" i="1"/>
  <c r="N64" i="1" s="1"/>
  <c r="F161" i="6"/>
  <c r="G161" i="6" s="1"/>
  <c r="P161" i="6"/>
  <c r="Q161" i="6" s="1"/>
  <c r="K161" i="6"/>
  <c r="L161" i="6" s="1"/>
  <c r="M31" i="1"/>
  <c r="N31" i="1" s="1"/>
  <c r="H31" i="1"/>
  <c r="I31" i="1" s="1"/>
  <c r="R31" i="1"/>
  <c r="S31" i="1" s="1"/>
  <c r="B60" i="1"/>
  <c r="F172" i="6"/>
  <c r="G172" i="6" s="1"/>
  <c r="P172" i="6"/>
  <c r="Q172" i="6" s="1"/>
  <c r="K172" i="6"/>
  <c r="L172" i="6" s="1"/>
  <c r="P162" i="6"/>
  <c r="Q162" i="6" s="1"/>
  <c r="F162" i="6"/>
  <c r="G162" i="6" s="1"/>
  <c r="K162" i="6"/>
  <c r="L162" i="6" s="1"/>
  <c r="P243" i="10"/>
  <c r="Q243" i="10" s="1"/>
  <c r="K243" i="10"/>
  <c r="L243" i="10" s="1"/>
  <c r="P295" i="6"/>
  <c r="Q295" i="6" s="1"/>
  <c r="K295" i="6"/>
  <c r="L295" i="6" s="1"/>
  <c r="F295" i="6"/>
  <c r="G295" i="6" s="1"/>
  <c r="F296" i="10"/>
  <c r="G296" i="10" s="1"/>
  <c r="P296" i="10"/>
  <c r="Q296" i="10" s="1"/>
  <c r="K296" i="10"/>
  <c r="L296" i="10" s="1"/>
  <c r="R34" i="1"/>
  <c r="S34" i="1" s="1"/>
  <c r="M34" i="1"/>
  <c r="N34" i="1" s="1"/>
  <c r="K204" i="10"/>
  <c r="L204" i="10" s="1"/>
  <c r="F204" i="10"/>
  <c r="G204" i="10" s="1"/>
  <c r="F264" i="10"/>
  <c r="G264" i="10" s="1"/>
  <c r="K264" i="10"/>
  <c r="L264" i="10" s="1"/>
  <c r="P264" i="10"/>
  <c r="Q264" i="10" s="1"/>
  <c r="H32" i="1"/>
  <c r="I32" i="1" s="1"/>
  <c r="M32" i="1"/>
  <c r="N32" i="1" s="1"/>
  <c r="R32" i="1"/>
  <c r="S32" i="1" s="1"/>
  <c r="K286" i="6"/>
  <c r="L286" i="6" s="1"/>
  <c r="P286" i="6"/>
  <c r="Q286" i="6" s="1"/>
  <c r="F286" i="6"/>
  <c r="G286" i="6" s="1"/>
  <c r="P35" i="4"/>
  <c r="Q35" i="4" s="1"/>
  <c r="K35" i="4"/>
  <c r="L35" i="4" s="1"/>
  <c r="F35" i="4"/>
  <c r="G35" i="4" s="1"/>
  <c r="P275" i="6"/>
  <c r="Q275" i="6" s="1"/>
  <c r="F275" i="6"/>
  <c r="G275" i="6" s="1"/>
  <c r="K275" i="6"/>
  <c r="L275" i="6" s="1"/>
  <c r="K187" i="10"/>
  <c r="L187" i="10" s="1"/>
  <c r="F187" i="10"/>
  <c r="G187" i="10" s="1"/>
  <c r="A194" i="10"/>
  <c r="P187" i="10"/>
  <c r="Q187" i="10" s="1"/>
  <c r="P33" i="4"/>
  <c r="Q33" i="4" s="1"/>
  <c r="K33" i="4"/>
  <c r="L33" i="4" s="1"/>
  <c r="F33" i="4"/>
  <c r="G33" i="4" s="1"/>
  <c r="P244" i="10"/>
  <c r="Q244" i="10" s="1"/>
  <c r="K244" i="10"/>
  <c r="L244" i="10" s="1"/>
  <c r="F244" i="10"/>
  <c r="G244" i="10" s="1"/>
  <c r="K68" i="4"/>
  <c r="L68" i="4" s="1"/>
  <c r="F68" i="4"/>
  <c r="G68" i="4" s="1"/>
  <c r="P68" i="4"/>
  <c r="Q68" i="4" s="1"/>
  <c r="F289" i="6"/>
  <c r="G289" i="6" s="1"/>
  <c r="K289" i="6"/>
  <c r="L289" i="6" s="1"/>
  <c r="P289" i="6"/>
  <c r="Q289" i="6" s="1"/>
  <c r="P145" i="6"/>
  <c r="Q145" i="6" s="1"/>
  <c r="K145" i="6"/>
  <c r="L145" i="6" s="1"/>
  <c r="F145" i="6"/>
  <c r="G145" i="6" s="1"/>
  <c r="K163" i="6"/>
  <c r="L163" i="6" s="1"/>
  <c r="F163" i="6"/>
  <c r="G163" i="6" s="1"/>
  <c r="P163" i="6"/>
  <c r="Q163" i="6" s="1"/>
  <c r="K188" i="10"/>
  <c r="L188" i="10" s="1"/>
  <c r="P188" i="10"/>
  <c r="Q188" i="10" s="1"/>
  <c r="R72" i="1"/>
  <c r="S72" i="1" s="1"/>
  <c r="M72" i="1"/>
  <c r="N72" i="1" s="1"/>
  <c r="P134" i="6"/>
  <c r="Q134" i="6" s="1"/>
  <c r="F134" i="6"/>
  <c r="G134" i="6" s="1"/>
  <c r="K134" i="6"/>
  <c r="L134" i="6" s="1"/>
  <c r="H72" i="1"/>
  <c r="I72" i="1" s="1"/>
  <c r="K146" i="6"/>
  <c r="L146" i="6" s="1"/>
  <c r="P146" i="6"/>
  <c r="Q146" i="6" s="1"/>
  <c r="F146" i="6"/>
  <c r="G146" i="6" s="1"/>
  <c r="A278" i="6"/>
  <c r="P214" i="10"/>
  <c r="Q214" i="10" s="1"/>
  <c r="K268" i="6"/>
  <c r="L268" i="6" s="1"/>
  <c r="F268" i="6"/>
  <c r="G268" i="6" s="1"/>
  <c r="P268" i="6"/>
  <c r="Q268" i="6" s="1"/>
  <c r="K232" i="10"/>
  <c r="L232" i="10" s="1"/>
  <c r="F232" i="10"/>
  <c r="G232" i="10" s="1"/>
  <c r="P232" i="10"/>
  <c r="Q232" i="10" s="1"/>
  <c r="P298" i="6"/>
  <c r="Q298" i="6" s="1"/>
  <c r="F298" i="6"/>
  <c r="G298" i="6" s="1"/>
  <c r="K298" i="6"/>
  <c r="L298" i="6" s="1"/>
  <c r="A301" i="10"/>
  <c r="P295" i="10"/>
  <c r="Q295" i="10" s="1"/>
  <c r="K151" i="6"/>
  <c r="L151" i="6" s="1"/>
  <c r="F151" i="6"/>
  <c r="G151" i="6" s="1"/>
  <c r="P151" i="6"/>
  <c r="Q151" i="6" s="1"/>
  <c r="K160" i="6"/>
  <c r="L160" i="6" s="1"/>
  <c r="P160" i="6"/>
  <c r="Q160" i="6" s="1"/>
  <c r="F160" i="6"/>
  <c r="G160" i="6" s="1"/>
  <c r="K298" i="10"/>
  <c r="L298" i="10" s="1"/>
  <c r="P298" i="10"/>
  <c r="Q298" i="10" s="1"/>
  <c r="F298" i="10"/>
  <c r="G298" i="10" s="1"/>
  <c r="K186" i="6"/>
  <c r="L186" i="6" s="1"/>
  <c r="F186" i="6"/>
  <c r="G186" i="6" s="1"/>
  <c r="P186" i="6"/>
  <c r="Q186" i="6" s="1"/>
  <c r="P165" i="6"/>
  <c r="Q165" i="6" s="1"/>
  <c r="F165" i="6"/>
  <c r="G165" i="6" s="1"/>
  <c r="K165" i="6"/>
  <c r="L165" i="6" s="1"/>
  <c r="K299" i="6"/>
  <c r="L299" i="6" s="1"/>
  <c r="P299" i="6"/>
  <c r="Q299" i="6" s="1"/>
  <c r="F299" i="6"/>
  <c r="G299" i="6" s="1"/>
  <c r="F212" i="10"/>
  <c r="G212" i="10" s="1"/>
  <c r="K212" i="10"/>
  <c r="L212" i="10" s="1"/>
  <c r="P212" i="10"/>
  <c r="Q212" i="10" s="1"/>
  <c r="K236" i="10"/>
  <c r="L236" i="10" s="1"/>
  <c r="F236" i="10"/>
  <c r="G236" i="10" s="1"/>
  <c r="P236" i="10"/>
  <c r="Q236" i="10" s="1"/>
  <c r="P159" i="6"/>
  <c r="Q159" i="6" s="1"/>
  <c r="F159" i="6"/>
  <c r="G159" i="6" s="1"/>
  <c r="K159" i="6"/>
  <c r="L159" i="6" s="1"/>
  <c r="F303" i="6"/>
  <c r="G303" i="6" s="1"/>
  <c r="K303" i="6"/>
  <c r="L303" i="6" s="1"/>
  <c r="P303" i="6"/>
  <c r="Q303" i="6" s="1"/>
  <c r="P69" i="4"/>
  <c r="Q69" i="4" s="1"/>
  <c r="K69" i="4"/>
  <c r="L69" i="4" s="1"/>
  <c r="F69" i="4"/>
  <c r="G69" i="4" s="1"/>
  <c r="A318" i="6"/>
  <c r="A205" i="10"/>
  <c r="P124" i="6"/>
  <c r="Q124" i="6" s="1"/>
  <c r="K235" i="10"/>
  <c r="L235" i="10" s="1"/>
  <c r="P173" i="6"/>
  <c r="Q173" i="6" s="1"/>
  <c r="P246" i="10"/>
  <c r="Q246" i="10" s="1"/>
  <c r="F246" i="10"/>
  <c r="G246" i="10" s="1"/>
  <c r="F259" i="10"/>
  <c r="G259" i="10" s="1"/>
  <c r="K259" i="10"/>
  <c r="L259" i="10" s="1"/>
  <c r="A252" i="6"/>
  <c r="K72" i="4"/>
  <c r="L72" i="4" s="1"/>
  <c r="F72" i="4"/>
  <c r="G72" i="4" s="1"/>
  <c r="P72" i="4"/>
  <c r="Q72" i="4" s="1"/>
  <c r="F277" i="10"/>
  <c r="G277" i="10" s="1"/>
  <c r="A270" i="10"/>
  <c r="F124" i="6"/>
  <c r="G124" i="6" s="1"/>
  <c r="P216" i="10"/>
  <c r="Q216" i="10" s="1"/>
  <c r="F216" i="10"/>
  <c r="G216" i="10" s="1"/>
  <c r="K216" i="10"/>
  <c r="L216" i="10" s="1"/>
  <c r="A157" i="10"/>
  <c r="M41" i="1"/>
  <c r="N41" i="1" s="1"/>
  <c r="H41" i="1"/>
  <c r="I41" i="1" s="1"/>
  <c r="R41" i="1"/>
  <c r="S41" i="1" s="1"/>
  <c r="F245" i="10"/>
  <c r="G245" i="10" s="1"/>
  <c r="K245" i="10"/>
  <c r="L245" i="10" s="1"/>
  <c r="F67" i="4"/>
  <c r="G67" i="4" s="1"/>
  <c r="K67" i="4"/>
  <c r="L67" i="4" s="1"/>
  <c r="P131" i="6"/>
  <c r="Q131" i="6" s="1"/>
  <c r="K131" i="6"/>
  <c r="L131" i="6" s="1"/>
  <c r="P287" i="6"/>
  <c r="Q287" i="6" s="1"/>
  <c r="F287" i="6"/>
  <c r="G287" i="6" s="1"/>
  <c r="K287" i="6"/>
  <c r="L287" i="6" s="1"/>
  <c r="K215" i="10"/>
  <c r="L215" i="10" s="1"/>
  <c r="F215" i="10"/>
  <c r="G215" i="10" s="1"/>
  <c r="P215" i="10"/>
  <c r="Q215" i="10" s="1"/>
  <c r="P184" i="6"/>
  <c r="Q184" i="6" s="1"/>
  <c r="F184" i="6"/>
  <c r="G184" i="6" s="1"/>
  <c r="K184" i="6"/>
  <c r="L184" i="6" s="1"/>
  <c r="K273" i="6"/>
  <c r="L273" i="6" s="1"/>
  <c r="P273" i="6"/>
  <c r="Q273" i="6" s="1"/>
  <c r="F203" i="10"/>
  <c r="G203" i="10" s="1"/>
  <c r="K203" i="10"/>
  <c r="L203" i="10" s="1"/>
  <c r="P203" i="10"/>
  <c r="Q203" i="10" s="1"/>
  <c r="A183" i="10"/>
  <c r="K65" i="4"/>
  <c r="L65" i="4" s="1"/>
  <c r="P65" i="4"/>
  <c r="Q65" i="4" s="1"/>
  <c r="F65" i="4"/>
  <c r="G65" i="4" s="1"/>
  <c r="P142" i="6"/>
  <c r="Q142" i="6" s="1"/>
  <c r="F142" i="6"/>
  <c r="G142" i="6" s="1"/>
  <c r="K142" i="6"/>
  <c r="L142" i="6" s="1"/>
  <c r="P190" i="6"/>
  <c r="Q190" i="6" s="1"/>
  <c r="K190" i="6"/>
  <c r="L190" i="6" s="1"/>
  <c r="F190" i="6"/>
  <c r="G190" i="6" s="1"/>
  <c r="P66" i="4"/>
  <c r="Q66" i="4" s="1"/>
  <c r="K66" i="4"/>
  <c r="L66" i="4" s="1"/>
  <c r="F66" i="4"/>
  <c r="G66" i="4" s="1"/>
  <c r="K185" i="6"/>
  <c r="L185" i="6" s="1"/>
  <c r="P185" i="6"/>
  <c r="Q185" i="6" s="1"/>
  <c r="F185" i="6"/>
  <c r="G185" i="6" s="1"/>
  <c r="M33" i="1"/>
  <c r="N33" i="1" s="1"/>
  <c r="H33" i="1"/>
  <c r="I33" i="1" s="1"/>
  <c r="R33" i="1"/>
  <c r="S33" i="1" s="1"/>
  <c r="K141" i="6"/>
  <c r="L141" i="6" s="1"/>
  <c r="F141" i="6"/>
  <c r="G141" i="6" s="1"/>
  <c r="P141" i="6"/>
  <c r="Q141" i="6" s="1"/>
  <c r="K187" i="6"/>
  <c r="L187" i="6" s="1"/>
  <c r="P187" i="6"/>
  <c r="Q187" i="6" s="1"/>
  <c r="F187" i="6"/>
  <c r="G187" i="6" s="1"/>
  <c r="K64" i="4"/>
  <c r="L64" i="4" s="1"/>
  <c r="F64" i="4"/>
  <c r="G64" i="4" s="1"/>
  <c r="P64" i="4"/>
  <c r="Q64" i="4" s="1"/>
  <c r="F70" i="4"/>
  <c r="G70" i="4" s="1"/>
  <c r="P70" i="4"/>
  <c r="Q70" i="4" s="1"/>
  <c r="P188" i="6"/>
  <c r="Q188" i="6" s="1"/>
  <c r="F188" i="6"/>
  <c r="G188" i="6" s="1"/>
  <c r="K188" i="6"/>
  <c r="L188" i="6" s="1"/>
  <c r="B87" i="1"/>
  <c r="F190" i="10"/>
  <c r="G190" i="10" s="1"/>
  <c r="P190" i="10"/>
  <c r="Q190" i="10" s="1"/>
  <c r="K135" i="6"/>
  <c r="L135" i="6" s="1"/>
  <c r="P135" i="6"/>
  <c r="Q135" i="6" s="1"/>
  <c r="F135" i="6"/>
  <c r="G135" i="6" s="1"/>
  <c r="P128" i="6"/>
  <c r="Q128" i="6" s="1"/>
  <c r="K128" i="6"/>
  <c r="L128" i="6" s="1"/>
  <c r="F128" i="6"/>
  <c r="G128" i="6" s="1"/>
  <c r="P140" i="6"/>
  <c r="Q140" i="6" s="1"/>
  <c r="K140" i="6"/>
  <c r="L140" i="6" s="1"/>
  <c r="F140" i="6"/>
  <c r="G140" i="6" s="1"/>
  <c r="K278" i="10"/>
  <c r="L278" i="10" s="1"/>
  <c r="P278" i="10"/>
  <c r="Q278" i="10" s="1"/>
  <c r="F278" i="10"/>
  <c r="G278" i="10" s="1"/>
  <c r="J110" i="7"/>
  <c r="Q66" i="10"/>
  <c r="L66" i="10"/>
  <c r="I62" i="7" s="1"/>
  <c r="H98" i="6"/>
  <c r="J98" i="6" s="1"/>
  <c r="K98" i="6" s="1"/>
  <c r="L98" i="6" s="1"/>
  <c r="E98" i="6"/>
  <c r="F98" i="6" s="1"/>
  <c r="G98" i="6" s="1"/>
  <c r="H97" i="6"/>
  <c r="M97" i="6" s="1"/>
  <c r="O97" i="6" s="1"/>
  <c r="P97" i="6" s="1"/>
  <c r="Q97" i="6" s="1"/>
  <c r="E97" i="6"/>
  <c r="F97" i="6" s="1"/>
  <c r="G97" i="6" s="1"/>
  <c r="H96" i="6"/>
  <c r="M96" i="6" s="1"/>
  <c r="O96" i="6" s="1"/>
  <c r="P96" i="6" s="1"/>
  <c r="Q96" i="6" s="1"/>
  <c r="E96" i="6"/>
  <c r="F96" i="6" s="1"/>
  <c r="G96" i="6" s="1"/>
  <c r="H95" i="6"/>
  <c r="J95" i="6" s="1"/>
  <c r="K95" i="6" s="1"/>
  <c r="L95" i="6" s="1"/>
  <c r="E95" i="6"/>
  <c r="F95" i="6" s="1"/>
  <c r="G95" i="6" s="1"/>
  <c r="H94" i="6"/>
  <c r="M94" i="6" s="1"/>
  <c r="O94" i="6" s="1"/>
  <c r="P94" i="6" s="1"/>
  <c r="Q94" i="6" s="1"/>
  <c r="E94" i="6"/>
  <c r="F94" i="6" s="1"/>
  <c r="G94" i="6" s="1"/>
  <c r="H93" i="6"/>
  <c r="M93" i="6" s="1"/>
  <c r="O93" i="6" s="1"/>
  <c r="P93" i="6" s="1"/>
  <c r="Q93" i="6" s="1"/>
  <c r="E93" i="6"/>
  <c r="F93" i="6" s="1"/>
  <c r="G93" i="6" s="1"/>
  <c r="H92" i="6"/>
  <c r="M92" i="6" s="1"/>
  <c r="O92" i="6" s="1"/>
  <c r="P92" i="6" s="1"/>
  <c r="Q92" i="6" s="1"/>
  <c r="E92" i="6"/>
  <c r="F92" i="6" s="1"/>
  <c r="G92" i="6" s="1"/>
  <c r="H91" i="6"/>
  <c r="M91" i="6" s="1"/>
  <c r="O91" i="6" s="1"/>
  <c r="P91" i="6" s="1"/>
  <c r="Q91" i="6" s="1"/>
  <c r="E91" i="6"/>
  <c r="F91" i="6" s="1"/>
  <c r="G91" i="6" s="1"/>
  <c r="H90" i="6"/>
  <c r="J90" i="6" s="1"/>
  <c r="K90" i="6" s="1"/>
  <c r="L90" i="6" s="1"/>
  <c r="E90" i="6"/>
  <c r="F90" i="6" s="1"/>
  <c r="G90" i="6" s="1"/>
  <c r="H263" i="6"/>
  <c r="J263" i="6" s="1"/>
  <c r="K263" i="6" s="1"/>
  <c r="L263" i="6" s="1"/>
  <c r="E263" i="6"/>
  <c r="F263" i="6" s="1"/>
  <c r="G263" i="6" s="1"/>
  <c r="H262" i="6"/>
  <c r="M262" i="6" s="1"/>
  <c r="O262" i="6" s="1"/>
  <c r="P262" i="6" s="1"/>
  <c r="Q262" i="6" s="1"/>
  <c r="E262" i="6"/>
  <c r="F262" i="6" s="1"/>
  <c r="G262" i="6" s="1"/>
  <c r="H261" i="6"/>
  <c r="J261" i="6" s="1"/>
  <c r="K261" i="6" s="1"/>
  <c r="L261" i="6" s="1"/>
  <c r="E261" i="6"/>
  <c r="F261" i="6" s="1"/>
  <c r="G261" i="6" s="1"/>
  <c r="H260" i="6"/>
  <c r="M260" i="6" s="1"/>
  <c r="O260" i="6" s="1"/>
  <c r="P260" i="6" s="1"/>
  <c r="Q260" i="6" s="1"/>
  <c r="E260" i="6"/>
  <c r="F260" i="6" s="1"/>
  <c r="G260" i="6" s="1"/>
  <c r="H259" i="6"/>
  <c r="J259" i="6" s="1"/>
  <c r="K259" i="6" s="1"/>
  <c r="L259" i="6" s="1"/>
  <c r="E259" i="6"/>
  <c r="F259" i="6" s="1"/>
  <c r="G259" i="6" s="1"/>
  <c r="H258" i="6"/>
  <c r="J258" i="6" s="1"/>
  <c r="K258" i="6" s="1"/>
  <c r="L258" i="6" s="1"/>
  <c r="E258" i="6"/>
  <c r="F258" i="6" s="1"/>
  <c r="G258" i="6" s="1"/>
  <c r="H257" i="6"/>
  <c r="M257" i="6" s="1"/>
  <c r="O257" i="6" s="1"/>
  <c r="P257" i="6" s="1"/>
  <c r="Q257" i="6" s="1"/>
  <c r="E257" i="6"/>
  <c r="F257" i="6" s="1"/>
  <c r="G257" i="6" s="1"/>
  <c r="H256" i="6"/>
  <c r="J256" i="6" s="1"/>
  <c r="E256" i="6"/>
  <c r="H251" i="6"/>
  <c r="M251" i="6" s="1"/>
  <c r="O251" i="6" s="1"/>
  <c r="P251" i="6" s="1"/>
  <c r="Q251" i="6" s="1"/>
  <c r="E251" i="6"/>
  <c r="F251" i="6" s="1"/>
  <c r="G251" i="6" s="1"/>
  <c r="H250" i="6"/>
  <c r="J250" i="6" s="1"/>
  <c r="K250" i="6" s="1"/>
  <c r="L250" i="6" s="1"/>
  <c r="E250" i="6"/>
  <c r="F250" i="6" s="1"/>
  <c r="G250" i="6" s="1"/>
  <c r="H249" i="6"/>
  <c r="M249" i="6" s="1"/>
  <c r="O249" i="6" s="1"/>
  <c r="P249" i="6" s="1"/>
  <c r="Q249" i="6" s="1"/>
  <c r="E249" i="6"/>
  <c r="F249" i="6" s="1"/>
  <c r="G249" i="6" s="1"/>
  <c r="H248" i="6"/>
  <c r="J248" i="6" s="1"/>
  <c r="K248" i="6" s="1"/>
  <c r="L248" i="6" s="1"/>
  <c r="E248" i="6"/>
  <c r="F248" i="6" s="1"/>
  <c r="G248" i="6" s="1"/>
  <c r="H247" i="6"/>
  <c r="J247" i="6" s="1"/>
  <c r="K247" i="6" s="1"/>
  <c r="L247" i="6" s="1"/>
  <c r="E247" i="6"/>
  <c r="F247" i="6" s="1"/>
  <c r="G247" i="6" s="1"/>
  <c r="H246" i="6"/>
  <c r="M246" i="6" s="1"/>
  <c r="O246" i="6" s="1"/>
  <c r="P246" i="6" s="1"/>
  <c r="Q246" i="6" s="1"/>
  <c r="E246" i="6"/>
  <c r="F246" i="6" s="1"/>
  <c r="G246" i="6" s="1"/>
  <c r="H245" i="6"/>
  <c r="J245" i="6" s="1"/>
  <c r="K245" i="6" s="1"/>
  <c r="L245" i="6" s="1"/>
  <c r="E245" i="6"/>
  <c r="F245" i="6" s="1"/>
  <c r="G245" i="6" s="1"/>
  <c r="H244" i="6"/>
  <c r="M244" i="6" s="1"/>
  <c r="O244" i="6" s="1"/>
  <c r="P244" i="6" s="1"/>
  <c r="Q244" i="6" s="1"/>
  <c r="E244" i="6"/>
  <c r="F244" i="6" s="1"/>
  <c r="G244" i="6" s="1"/>
  <c r="H243" i="6"/>
  <c r="M243" i="6" s="1"/>
  <c r="O243" i="6" s="1"/>
  <c r="P243" i="6" s="1"/>
  <c r="Q243" i="6" s="1"/>
  <c r="E243" i="6"/>
  <c r="F243" i="6" s="1"/>
  <c r="G243" i="6" s="1"/>
  <c r="H242" i="6"/>
  <c r="J242" i="6" s="1"/>
  <c r="K242" i="6" s="1"/>
  <c r="L242" i="6" s="1"/>
  <c r="E242" i="6"/>
  <c r="F242" i="6" s="1"/>
  <c r="G242" i="6" s="1"/>
  <c r="H241" i="6"/>
  <c r="M241" i="6" s="1"/>
  <c r="O241" i="6" s="1"/>
  <c r="P241" i="6" s="1"/>
  <c r="Q241" i="6" s="1"/>
  <c r="E241" i="6"/>
  <c r="F241" i="6" s="1"/>
  <c r="G241" i="6" s="1"/>
  <c r="H236" i="6"/>
  <c r="J236" i="6" s="1"/>
  <c r="K236" i="6" s="1"/>
  <c r="L236" i="6" s="1"/>
  <c r="E236" i="6"/>
  <c r="F236" i="6" s="1"/>
  <c r="G236" i="6" s="1"/>
  <c r="H235" i="6"/>
  <c r="M235" i="6" s="1"/>
  <c r="O235" i="6" s="1"/>
  <c r="P235" i="6" s="1"/>
  <c r="Q235" i="6" s="1"/>
  <c r="E235" i="6"/>
  <c r="F235" i="6" s="1"/>
  <c r="G235" i="6" s="1"/>
  <c r="H234" i="6"/>
  <c r="J234" i="6" s="1"/>
  <c r="K234" i="6" s="1"/>
  <c r="L234" i="6" s="1"/>
  <c r="E234" i="6"/>
  <c r="F234" i="6" s="1"/>
  <c r="G234" i="6" s="1"/>
  <c r="H233" i="6"/>
  <c r="E233" i="6"/>
  <c r="F233" i="6" s="1"/>
  <c r="G233" i="6" s="1"/>
  <c r="H232" i="6"/>
  <c r="M232" i="6" s="1"/>
  <c r="O232" i="6" s="1"/>
  <c r="P232" i="6" s="1"/>
  <c r="Q232" i="6" s="1"/>
  <c r="E232" i="6"/>
  <c r="F232" i="6" s="1"/>
  <c r="G232" i="6" s="1"/>
  <c r="H231" i="6"/>
  <c r="J231" i="6" s="1"/>
  <c r="K231" i="6" s="1"/>
  <c r="L231" i="6" s="1"/>
  <c r="E231" i="6"/>
  <c r="F231" i="6" s="1"/>
  <c r="G231" i="6" s="1"/>
  <c r="H230" i="6"/>
  <c r="M230" i="6" s="1"/>
  <c r="O230" i="6" s="1"/>
  <c r="P230" i="6" s="1"/>
  <c r="Q230" i="6" s="1"/>
  <c r="E230" i="6"/>
  <c r="F230" i="6" s="1"/>
  <c r="G230" i="6" s="1"/>
  <c r="H229" i="6"/>
  <c r="M229" i="6" s="1"/>
  <c r="O229" i="6" s="1"/>
  <c r="P229" i="6" s="1"/>
  <c r="Q229" i="6" s="1"/>
  <c r="E229" i="6"/>
  <c r="F229" i="6" s="1"/>
  <c r="G229" i="6" s="1"/>
  <c r="H228" i="6"/>
  <c r="J228" i="6" s="1"/>
  <c r="K228" i="6" s="1"/>
  <c r="L228" i="6" s="1"/>
  <c r="E228" i="6"/>
  <c r="F228" i="6" s="1"/>
  <c r="G228" i="6" s="1"/>
  <c r="H227" i="6"/>
  <c r="M227" i="6" s="1"/>
  <c r="O227" i="6" s="1"/>
  <c r="P227" i="6" s="1"/>
  <c r="Q227" i="6" s="1"/>
  <c r="E227" i="6"/>
  <c r="F227" i="6" s="1"/>
  <c r="G227" i="6" s="1"/>
  <c r="H226" i="6"/>
  <c r="J226" i="6" s="1"/>
  <c r="K226" i="6" s="1"/>
  <c r="L226" i="6" s="1"/>
  <c r="E226" i="6"/>
  <c r="F226" i="6" s="1"/>
  <c r="G226" i="6" s="1"/>
  <c r="H225" i="6"/>
  <c r="M225" i="6" s="1"/>
  <c r="O225" i="6" s="1"/>
  <c r="P225" i="6" s="1"/>
  <c r="Q225" i="6" s="1"/>
  <c r="E225" i="6"/>
  <c r="F225" i="6" s="1"/>
  <c r="G225" i="6" s="1"/>
  <c r="K256" i="6" l="1"/>
  <c r="L256" i="6" s="1"/>
  <c r="Q270" i="10"/>
  <c r="L270" i="10"/>
  <c r="A193" i="6"/>
  <c r="G301" i="10"/>
  <c r="L301" i="10"/>
  <c r="G278" i="6"/>
  <c r="Q311" i="10"/>
  <c r="Q260" i="10"/>
  <c r="Q301" i="10"/>
  <c r="L194" i="10"/>
  <c r="L260" i="10"/>
  <c r="Q44" i="4"/>
  <c r="I84" i="7" s="1"/>
  <c r="L311" i="10"/>
  <c r="G270" i="10"/>
  <c r="G260" i="10"/>
  <c r="I44" i="1"/>
  <c r="L281" i="10"/>
  <c r="G304" i="6"/>
  <c r="Q281" i="10"/>
  <c r="L217" i="10"/>
  <c r="G153" i="6"/>
  <c r="Q278" i="6"/>
  <c r="Q304" i="6"/>
  <c r="Q73" i="4"/>
  <c r="I92" i="7" s="1"/>
  <c r="H11" i="18" s="1"/>
  <c r="G73" i="4"/>
  <c r="Q136" i="6"/>
  <c r="G228" i="10"/>
  <c r="A4" i="4"/>
  <c r="L205" i="10"/>
  <c r="L153" i="6"/>
  <c r="Q228" i="10"/>
  <c r="Q217" i="10"/>
  <c r="F256" i="6"/>
  <c r="G256" i="6" s="1"/>
  <c r="G264" i="6" s="1"/>
  <c r="L228" i="10"/>
  <c r="G136" i="6"/>
  <c r="L278" i="6"/>
  <c r="L304" i="6"/>
  <c r="D1" i="6"/>
  <c r="L166" i="6"/>
  <c r="G311" i="10"/>
  <c r="N73" i="1"/>
  <c r="I45" i="7" s="1"/>
  <c r="J45" i="7" s="1"/>
  <c r="N44" i="1"/>
  <c r="I38" i="7" s="1"/>
  <c r="J38" i="7" s="1"/>
  <c r="B4" i="1"/>
  <c r="L136" i="6"/>
  <c r="L291" i="10"/>
  <c r="S44" i="1"/>
  <c r="I83" i="7" s="1"/>
  <c r="E5" i="18" s="1"/>
  <c r="G239" i="10"/>
  <c r="L44" i="4"/>
  <c r="I39" i="7" s="1"/>
  <c r="J39" i="7" s="1"/>
  <c r="Q291" i="10"/>
  <c r="G179" i="6"/>
  <c r="G291" i="10"/>
  <c r="Q153" i="6"/>
  <c r="Q166" i="6"/>
  <c r="Q194" i="10"/>
  <c r="G194" i="10"/>
  <c r="L250" i="10"/>
  <c r="L179" i="6"/>
  <c r="Q250" i="10"/>
  <c r="I73" i="1"/>
  <c r="G44" i="4"/>
  <c r="G166" i="6"/>
  <c r="A192" i="6"/>
  <c r="A4" i="6" s="1"/>
  <c r="P183" i="6"/>
  <c r="Q183" i="6" s="1"/>
  <c r="Q192" i="6" s="1"/>
  <c r="K183" i="6"/>
  <c r="L183" i="6" s="1"/>
  <c r="L192" i="6" s="1"/>
  <c r="F183" i="6"/>
  <c r="G183" i="6" s="1"/>
  <c r="G192" i="6" s="1"/>
  <c r="S73" i="1"/>
  <c r="I91" i="7" s="1"/>
  <c r="L73" i="4"/>
  <c r="I46" i="7" s="1"/>
  <c r="J46" i="7" s="1"/>
  <c r="K47" i="7" s="1"/>
  <c r="Q291" i="6"/>
  <c r="Q239" i="10"/>
  <c r="G217" i="10"/>
  <c r="G291" i="6"/>
  <c r="G281" i="10"/>
  <c r="L291" i="6"/>
  <c r="Q179" i="6"/>
  <c r="G205" i="10"/>
  <c r="Q205" i="10"/>
  <c r="G250" i="10"/>
  <c r="L239" i="10"/>
  <c r="J62" i="7"/>
  <c r="J107" i="7"/>
  <c r="I108" i="7"/>
  <c r="J108" i="7" s="1"/>
  <c r="J96" i="6"/>
  <c r="K96" i="6" s="1"/>
  <c r="L96" i="6" s="1"/>
  <c r="M98" i="6"/>
  <c r="O98" i="6" s="1"/>
  <c r="P98" i="6" s="1"/>
  <c r="Q98" i="6" s="1"/>
  <c r="M256" i="6"/>
  <c r="O256" i="6" s="1"/>
  <c r="P256" i="6" s="1"/>
  <c r="Q256" i="6" s="1"/>
  <c r="J93" i="6"/>
  <c r="K93" i="6" s="1"/>
  <c r="L93" i="6" s="1"/>
  <c r="J91" i="6"/>
  <c r="K91" i="6" s="1"/>
  <c r="L91" i="6" s="1"/>
  <c r="M90" i="6"/>
  <c r="O90" i="6" s="1"/>
  <c r="P90" i="6" s="1"/>
  <c r="Q90" i="6" s="1"/>
  <c r="G99" i="6"/>
  <c r="J94" i="6"/>
  <c r="K94" i="6" s="1"/>
  <c r="L94" i="6" s="1"/>
  <c r="J97" i="6"/>
  <c r="K97" i="6" s="1"/>
  <c r="L97" i="6" s="1"/>
  <c r="J92" i="6"/>
  <c r="K92" i="6" s="1"/>
  <c r="L92" i="6" s="1"/>
  <c r="M95" i="6"/>
  <c r="O95" i="6" s="1"/>
  <c r="P95" i="6" s="1"/>
  <c r="Q95" i="6" s="1"/>
  <c r="M245" i="6"/>
  <c r="O245" i="6" s="1"/>
  <c r="P245" i="6" s="1"/>
  <c r="Q245" i="6" s="1"/>
  <c r="M226" i="6"/>
  <c r="O226" i="6" s="1"/>
  <c r="P226" i="6" s="1"/>
  <c r="Q226" i="6" s="1"/>
  <c r="M261" i="6"/>
  <c r="O261" i="6" s="1"/>
  <c r="P261" i="6" s="1"/>
  <c r="Q261" i="6" s="1"/>
  <c r="M228" i="6"/>
  <c r="O228" i="6" s="1"/>
  <c r="P228" i="6" s="1"/>
  <c r="Q228" i="6" s="1"/>
  <c r="M258" i="6"/>
  <c r="O258" i="6" s="1"/>
  <c r="P258" i="6" s="1"/>
  <c r="Q258" i="6" s="1"/>
  <c r="M259" i="6"/>
  <c r="O259" i="6" s="1"/>
  <c r="P259" i="6" s="1"/>
  <c r="Q259" i="6" s="1"/>
  <c r="M234" i="6"/>
  <c r="O234" i="6" s="1"/>
  <c r="P234" i="6" s="1"/>
  <c r="Q234" i="6" s="1"/>
  <c r="J229" i="6"/>
  <c r="K229" i="6" s="1"/>
  <c r="L229" i="6" s="1"/>
  <c r="G237" i="6"/>
  <c r="J227" i="6"/>
  <c r="K227" i="6" s="1"/>
  <c r="L227" i="6" s="1"/>
  <c r="J235" i="6"/>
  <c r="K235" i="6" s="1"/>
  <c r="L235" i="6" s="1"/>
  <c r="M242" i="6"/>
  <c r="O242" i="6" s="1"/>
  <c r="P242" i="6" s="1"/>
  <c r="Q242" i="6" s="1"/>
  <c r="M247" i="6"/>
  <c r="O247" i="6" s="1"/>
  <c r="P247" i="6" s="1"/>
  <c r="Q247" i="6" s="1"/>
  <c r="M250" i="6"/>
  <c r="O250" i="6" s="1"/>
  <c r="P250" i="6" s="1"/>
  <c r="Q250" i="6" s="1"/>
  <c r="M236" i="6"/>
  <c r="O236" i="6" s="1"/>
  <c r="P236" i="6" s="1"/>
  <c r="Q236" i="6" s="1"/>
  <c r="M248" i="6"/>
  <c r="O248" i="6" s="1"/>
  <c r="P248" i="6" s="1"/>
  <c r="Q248" i="6" s="1"/>
  <c r="M231" i="6"/>
  <c r="O231" i="6" s="1"/>
  <c r="P231" i="6" s="1"/>
  <c r="Q231" i="6" s="1"/>
  <c r="G252" i="6"/>
  <c r="J241" i="6"/>
  <c r="K241" i="6" s="1"/>
  <c r="L241" i="6" s="1"/>
  <c r="J243" i="6"/>
  <c r="K243" i="6" s="1"/>
  <c r="L243" i="6" s="1"/>
  <c r="J244" i="6"/>
  <c r="K244" i="6" s="1"/>
  <c r="L244" i="6" s="1"/>
  <c r="J251" i="6"/>
  <c r="K251" i="6" s="1"/>
  <c r="L251" i="6" s="1"/>
  <c r="J262" i="6"/>
  <c r="K262" i="6" s="1"/>
  <c r="L262" i="6" s="1"/>
  <c r="M263" i="6"/>
  <c r="O263" i="6" s="1"/>
  <c r="P263" i="6" s="1"/>
  <c r="Q263" i="6" s="1"/>
  <c r="J246" i="6"/>
  <c r="K246" i="6" s="1"/>
  <c r="L246" i="6" s="1"/>
  <c r="J249" i="6"/>
  <c r="K249" i="6" s="1"/>
  <c r="L249" i="6" s="1"/>
  <c r="J260" i="6"/>
  <c r="K260" i="6" s="1"/>
  <c r="L260" i="6" s="1"/>
  <c r="J257" i="6"/>
  <c r="K257" i="6" s="1"/>
  <c r="L257" i="6" s="1"/>
  <c r="M233" i="6"/>
  <c r="O233" i="6" s="1"/>
  <c r="P233" i="6" s="1"/>
  <c r="Q233" i="6" s="1"/>
  <c r="J233" i="6"/>
  <c r="K233" i="6" s="1"/>
  <c r="L233" i="6" s="1"/>
  <c r="J232" i="6"/>
  <c r="K232" i="6" s="1"/>
  <c r="L232" i="6" s="1"/>
  <c r="J230" i="6"/>
  <c r="K230" i="6" s="1"/>
  <c r="L230" i="6" s="1"/>
  <c r="J225" i="6"/>
  <c r="K225" i="6" s="1"/>
  <c r="L225" i="6" s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17" i="1"/>
  <c r="J105" i="1"/>
  <c r="J106" i="1"/>
  <c r="J107" i="1"/>
  <c r="J108" i="1"/>
  <c r="J109" i="1"/>
  <c r="J110" i="1"/>
  <c r="J111" i="1"/>
  <c r="J112" i="1"/>
  <c r="J104" i="1"/>
  <c r="J92" i="1"/>
  <c r="J93" i="1"/>
  <c r="J94" i="1"/>
  <c r="J95" i="1"/>
  <c r="J96" i="1"/>
  <c r="J97" i="1"/>
  <c r="J98" i="1"/>
  <c r="J99" i="1"/>
  <c r="J91" i="1"/>
  <c r="J78" i="1"/>
  <c r="J79" i="1"/>
  <c r="J80" i="1"/>
  <c r="J81" i="1"/>
  <c r="J82" i="1"/>
  <c r="J83" i="1"/>
  <c r="J84" i="1"/>
  <c r="J85" i="1"/>
  <c r="J86" i="1"/>
  <c r="J77" i="1"/>
  <c r="J49" i="1"/>
  <c r="J50" i="1"/>
  <c r="J51" i="1"/>
  <c r="J52" i="1"/>
  <c r="J53" i="1"/>
  <c r="J54" i="1"/>
  <c r="J55" i="1"/>
  <c r="J56" i="1"/>
  <c r="J57" i="1"/>
  <c r="J58" i="1"/>
  <c r="J59" i="1"/>
  <c r="J48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7" i="1"/>
  <c r="E6" i="18" l="1"/>
  <c r="S278" i="6"/>
  <c r="I94" i="7" s="1"/>
  <c r="H14" i="18" s="1"/>
  <c r="J40" i="7"/>
  <c r="K40" i="7" s="1"/>
  <c r="T264" i="10"/>
  <c r="O106" i="7" s="1"/>
  <c r="W278" i="6"/>
  <c r="I48" i="7" s="1"/>
  <c r="J48" i="7" s="1"/>
  <c r="W264" i="10"/>
  <c r="O60" i="7" s="1"/>
  <c r="P60" i="7" s="1"/>
  <c r="J83" i="7"/>
  <c r="P72" i="7" s="1"/>
  <c r="W151" i="6"/>
  <c r="I41" i="7" s="1"/>
  <c r="J41" i="7" s="1"/>
  <c r="W205" i="10"/>
  <c r="O62" i="7" s="1"/>
  <c r="P62" i="7" s="1"/>
  <c r="S151" i="6"/>
  <c r="I86" i="7" s="1"/>
  <c r="T205" i="10"/>
  <c r="O108" i="7" s="1"/>
  <c r="P108" i="7" s="1"/>
  <c r="H5" i="18"/>
  <c r="J91" i="7"/>
  <c r="P75" i="7" s="1"/>
  <c r="Q99" i="6"/>
  <c r="L99" i="6"/>
  <c r="Q252" i="6"/>
  <c r="Q264" i="6"/>
  <c r="Q237" i="6"/>
  <c r="L264" i="6"/>
  <c r="L252" i="6"/>
  <c r="L237" i="6"/>
  <c r="E374" i="6"/>
  <c r="F374" i="6" s="1"/>
  <c r="G374" i="6" s="1"/>
  <c r="H374" i="6"/>
  <c r="M374" i="6" s="1"/>
  <c r="O374" i="6" s="1"/>
  <c r="P374" i="6" s="1"/>
  <c r="Q374" i="6" s="1"/>
  <c r="E143" i="4"/>
  <c r="F143" i="4" s="1"/>
  <c r="G143" i="4" s="1"/>
  <c r="H143" i="4"/>
  <c r="J143" i="4" s="1"/>
  <c r="K143" i="4" s="1"/>
  <c r="L143" i="4" s="1"/>
  <c r="G143" i="1"/>
  <c r="L143" i="1"/>
  <c r="O143" i="1"/>
  <c r="Q143" i="1" s="1"/>
  <c r="C143" i="1"/>
  <c r="H22" i="18" l="1"/>
  <c r="I42" i="7"/>
  <c r="J42" i="7" s="1"/>
  <c r="E7" i="18"/>
  <c r="E13" i="18"/>
  <c r="I49" i="7"/>
  <c r="J49" i="7" s="1"/>
  <c r="H20" i="18"/>
  <c r="M143" i="1"/>
  <c r="N143" i="1" s="1"/>
  <c r="M143" i="4"/>
  <c r="O143" i="4" s="1"/>
  <c r="P143" i="4" s="1"/>
  <c r="Q143" i="4" s="1"/>
  <c r="R143" i="1"/>
  <c r="S143" i="1" s="1"/>
  <c r="H143" i="1"/>
  <c r="I143" i="1" s="1"/>
  <c r="J374" i="6"/>
  <c r="K374" i="6" s="1"/>
  <c r="L374" i="6" s="1"/>
  <c r="E20" i="18" l="1"/>
  <c r="E22" i="18"/>
  <c r="H368" i="6"/>
  <c r="H369" i="6"/>
  <c r="H370" i="6"/>
  <c r="H371" i="6"/>
  <c r="H372" i="6"/>
  <c r="H375" i="6"/>
  <c r="H376" i="6"/>
  <c r="H367" i="6"/>
  <c r="C373" i="6" l="1"/>
  <c r="H373" i="6" s="1"/>
  <c r="H7" i="10" l="1"/>
  <c r="E11" i="10"/>
  <c r="F11" i="10" s="1"/>
  <c r="G11" i="10" s="1"/>
  <c r="H11" i="10"/>
  <c r="M11" i="10" s="1"/>
  <c r="O11" i="10" s="1"/>
  <c r="P11" i="10" s="1"/>
  <c r="Q11" i="10" s="1"/>
  <c r="J11" i="10" l="1"/>
  <c r="K11" i="10" s="1"/>
  <c r="L11" i="10" s="1"/>
  <c r="H320" i="10"/>
  <c r="J320" i="10" s="1"/>
  <c r="K320" i="10" s="1"/>
  <c r="L320" i="10" s="1"/>
  <c r="E320" i="10"/>
  <c r="F320" i="10" s="1"/>
  <c r="G320" i="10" s="1"/>
  <c r="H319" i="10"/>
  <c r="M319" i="10" s="1"/>
  <c r="O319" i="10" s="1"/>
  <c r="P319" i="10" s="1"/>
  <c r="Q319" i="10" s="1"/>
  <c r="E319" i="10"/>
  <c r="F319" i="10" s="1"/>
  <c r="G319" i="10" s="1"/>
  <c r="H317" i="10"/>
  <c r="M317" i="10" s="1"/>
  <c r="O317" i="10" s="1"/>
  <c r="P317" i="10" s="1"/>
  <c r="Q317" i="10" s="1"/>
  <c r="E317" i="10"/>
  <c r="F317" i="10" s="1"/>
  <c r="G317" i="10" s="1"/>
  <c r="H316" i="10"/>
  <c r="M316" i="10" s="1"/>
  <c r="O316" i="10" s="1"/>
  <c r="P316" i="10" s="1"/>
  <c r="Q316" i="10" s="1"/>
  <c r="E316" i="10"/>
  <c r="F316" i="10" s="1"/>
  <c r="G316" i="10" s="1"/>
  <c r="H315" i="10"/>
  <c r="M315" i="10" s="1"/>
  <c r="O315" i="10" s="1"/>
  <c r="P315" i="10" s="1"/>
  <c r="Q315" i="10" s="1"/>
  <c r="E315" i="10"/>
  <c r="F315" i="10" s="1"/>
  <c r="G315" i="10" s="1"/>
  <c r="J316" i="10" l="1"/>
  <c r="K316" i="10" s="1"/>
  <c r="L316" i="10" s="1"/>
  <c r="M320" i="10"/>
  <c r="O320" i="10" s="1"/>
  <c r="P320" i="10" s="1"/>
  <c r="Q320" i="10" s="1"/>
  <c r="Q321" i="10" s="1"/>
  <c r="C108" i="7" s="1"/>
  <c r="G321" i="10"/>
  <c r="J317" i="10"/>
  <c r="K317" i="10" s="1"/>
  <c r="L317" i="10" s="1"/>
  <c r="J315" i="10"/>
  <c r="K315" i="10" s="1"/>
  <c r="L315" i="10" s="1"/>
  <c r="J319" i="10"/>
  <c r="K319" i="10" s="1"/>
  <c r="L319" i="10" s="1"/>
  <c r="H182" i="10"/>
  <c r="J182" i="10" s="1"/>
  <c r="K182" i="10" s="1"/>
  <c r="L182" i="10" s="1"/>
  <c r="E182" i="10"/>
  <c r="F182" i="10" s="1"/>
  <c r="G182" i="10" s="1"/>
  <c r="H181" i="10"/>
  <c r="M181" i="10" s="1"/>
  <c r="O181" i="10" s="1"/>
  <c r="P181" i="10" s="1"/>
  <c r="Q181" i="10" s="1"/>
  <c r="E181" i="10"/>
  <c r="F181" i="10" s="1"/>
  <c r="G181" i="10" s="1"/>
  <c r="H180" i="10"/>
  <c r="M180" i="10" s="1"/>
  <c r="O180" i="10" s="1"/>
  <c r="P180" i="10" s="1"/>
  <c r="Q180" i="10" s="1"/>
  <c r="E180" i="10"/>
  <c r="F180" i="10" s="1"/>
  <c r="G180" i="10" s="1"/>
  <c r="H179" i="10"/>
  <c r="M179" i="10" s="1"/>
  <c r="O179" i="10" s="1"/>
  <c r="P179" i="10" s="1"/>
  <c r="Q179" i="10" s="1"/>
  <c r="E179" i="10"/>
  <c r="F179" i="10" s="1"/>
  <c r="G179" i="10" s="1"/>
  <c r="H178" i="10"/>
  <c r="M178" i="10" s="1"/>
  <c r="O178" i="10" s="1"/>
  <c r="P178" i="10" s="1"/>
  <c r="Q178" i="10" s="1"/>
  <c r="E178" i="10"/>
  <c r="F178" i="10" s="1"/>
  <c r="G178" i="10" s="1"/>
  <c r="H177" i="10"/>
  <c r="J177" i="10" s="1"/>
  <c r="K177" i="10" s="1"/>
  <c r="L177" i="10" s="1"/>
  <c r="E177" i="10"/>
  <c r="F177" i="10" s="1"/>
  <c r="G177" i="10" s="1"/>
  <c r="H176" i="10"/>
  <c r="M176" i="10" s="1"/>
  <c r="O176" i="10" s="1"/>
  <c r="P176" i="10" s="1"/>
  <c r="Q176" i="10" s="1"/>
  <c r="E176" i="10"/>
  <c r="F176" i="10" s="1"/>
  <c r="G176" i="10" s="1"/>
  <c r="H175" i="10"/>
  <c r="J175" i="10" s="1"/>
  <c r="K175" i="10" s="1"/>
  <c r="L175" i="10" s="1"/>
  <c r="E175" i="10"/>
  <c r="F175" i="10" s="1"/>
  <c r="G175" i="10" s="1"/>
  <c r="H174" i="10"/>
  <c r="J174" i="10" s="1"/>
  <c r="K174" i="10" s="1"/>
  <c r="L174" i="10" s="1"/>
  <c r="E174" i="10"/>
  <c r="F174" i="10" s="1"/>
  <c r="G174" i="10" s="1"/>
  <c r="H173" i="10"/>
  <c r="M173" i="10" s="1"/>
  <c r="O173" i="10" s="1"/>
  <c r="P173" i="10" s="1"/>
  <c r="Q173" i="10" s="1"/>
  <c r="E173" i="10"/>
  <c r="F173" i="10" s="1"/>
  <c r="G173" i="10" s="1"/>
  <c r="H168" i="10"/>
  <c r="J168" i="10" s="1"/>
  <c r="K168" i="10" s="1"/>
  <c r="L168" i="10" s="1"/>
  <c r="E168" i="10"/>
  <c r="F168" i="10" s="1"/>
  <c r="G168" i="10" s="1"/>
  <c r="H167" i="10"/>
  <c r="M167" i="10" s="1"/>
  <c r="O167" i="10" s="1"/>
  <c r="P167" i="10" s="1"/>
  <c r="Q167" i="10" s="1"/>
  <c r="E167" i="10"/>
  <c r="F167" i="10" s="1"/>
  <c r="G167" i="10" s="1"/>
  <c r="H166" i="10"/>
  <c r="M166" i="10" s="1"/>
  <c r="O166" i="10" s="1"/>
  <c r="P166" i="10" s="1"/>
  <c r="Q166" i="10" s="1"/>
  <c r="E166" i="10"/>
  <c r="F166" i="10" s="1"/>
  <c r="G166" i="10" s="1"/>
  <c r="H165" i="10"/>
  <c r="J165" i="10" s="1"/>
  <c r="K165" i="10" s="1"/>
  <c r="L165" i="10" s="1"/>
  <c r="E165" i="10"/>
  <c r="F165" i="10" s="1"/>
  <c r="G165" i="10" s="1"/>
  <c r="H164" i="10"/>
  <c r="M164" i="10" s="1"/>
  <c r="O164" i="10" s="1"/>
  <c r="P164" i="10" s="1"/>
  <c r="Q164" i="10" s="1"/>
  <c r="E164" i="10"/>
  <c r="F164" i="10" s="1"/>
  <c r="G164" i="10" s="1"/>
  <c r="H163" i="10"/>
  <c r="M163" i="10" s="1"/>
  <c r="O163" i="10" s="1"/>
  <c r="P163" i="10" s="1"/>
  <c r="Q163" i="10" s="1"/>
  <c r="E163" i="10"/>
  <c r="F163" i="10" s="1"/>
  <c r="G163" i="10" s="1"/>
  <c r="H162" i="10"/>
  <c r="M162" i="10" s="1"/>
  <c r="O162" i="10" s="1"/>
  <c r="P162" i="10" s="1"/>
  <c r="Q162" i="10" s="1"/>
  <c r="E162" i="10"/>
  <c r="F162" i="10" s="1"/>
  <c r="G162" i="10" s="1"/>
  <c r="H161" i="10"/>
  <c r="M161" i="10" s="1"/>
  <c r="O161" i="10" s="1"/>
  <c r="P161" i="10" s="1"/>
  <c r="Q161" i="10" s="1"/>
  <c r="E161" i="10"/>
  <c r="F161" i="10" s="1"/>
  <c r="G161" i="10" s="1"/>
  <c r="H156" i="10"/>
  <c r="J156" i="10" s="1"/>
  <c r="K156" i="10" s="1"/>
  <c r="L156" i="10" s="1"/>
  <c r="E156" i="10"/>
  <c r="F156" i="10" s="1"/>
  <c r="G156" i="10" s="1"/>
  <c r="H155" i="10"/>
  <c r="J155" i="10" s="1"/>
  <c r="K155" i="10" s="1"/>
  <c r="L155" i="10" s="1"/>
  <c r="E155" i="10"/>
  <c r="F155" i="10" s="1"/>
  <c r="G155" i="10" s="1"/>
  <c r="H154" i="10"/>
  <c r="M154" i="10" s="1"/>
  <c r="O154" i="10" s="1"/>
  <c r="P154" i="10" s="1"/>
  <c r="Q154" i="10" s="1"/>
  <c r="E154" i="10"/>
  <c r="F154" i="10" s="1"/>
  <c r="G154" i="10" s="1"/>
  <c r="H153" i="10"/>
  <c r="J153" i="10" s="1"/>
  <c r="K153" i="10" s="1"/>
  <c r="L153" i="10" s="1"/>
  <c r="E153" i="10"/>
  <c r="F153" i="10" s="1"/>
  <c r="G153" i="10" s="1"/>
  <c r="H152" i="10"/>
  <c r="M152" i="10" s="1"/>
  <c r="O152" i="10" s="1"/>
  <c r="P152" i="10" s="1"/>
  <c r="Q152" i="10" s="1"/>
  <c r="E152" i="10"/>
  <c r="F152" i="10" s="1"/>
  <c r="G152" i="10" s="1"/>
  <c r="H151" i="10"/>
  <c r="J151" i="10" s="1"/>
  <c r="K151" i="10" s="1"/>
  <c r="L151" i="10" s="1"/>
  <c r="E151" i="10"/>
  <c r="F151" i="10" s="1"/>
  <c r="G151" i="10" s="1"/>
  <c r="H150" i="10"/>
  <c r="M150" i="10" s="1"/>
  <c r="O150" i="10" s="1"/>
  <c r="P150" i="10" s="1"/>
  <c r="Q150" i="10" s="1"/>
  <c r="E150" i="10"/>
  <c r="F150" i="10" s="1"/>
  <c r="G150" i="10" s="1"/>
  <c r="H149" i="10"/>
  <c r="M149" i="10" s="1"/>
  <c r="O149" i="10" s="1"/>
  <c r="P149" i="10" s="1"/>
  <c r="Q149" i="10" s="1"/>
  <c r="E149" i="10"/>
  <c r="F149" i="10" s="1"/>
  <c r="G149" i="10" s="1"/>
  <c r="H148" i="10"/>
  <c r="J148" i="10" s="1"/>
  <c r="K148" i="10" s="1"/>
  <c r="L148" i="10" s="1"/>
  <c r="E148" i="10"/>
  <c r="F148" i="10" s="1"/>
  <c r="G148" i="10" s="1"/>
  <c r="H147" i="10"/>
  <c r="M147" i="10" s="1"/>
  <c r="O147" i="10" s="1"/>
  <c r="P147" i="10" s="1"/>
  <c r="Q147" i="10" s="1"/>
  <c r="E147" i="10"/>
  <c r="F147" i="10" s="1"/>
  <c r="G147" i="10" s="1"/>
  <c r="H146" i="10"/>
  <c r="J146" i="10" s="1"/>
  <c r="K146" i="10" s="1"/>
  <c r="L146" i="10" s="1"/>
  <c r="E146" i="10"/>
  <c r="F146" i="10" s="1"/>
  <c r="G146" i="10" s="1"/>
  <c r="H145" i="10"/>
  <c r="J145" i="10" s="1"/>
  <c r="K145" i="10" s="1"/>
  <c r="L145" i="10" s="1"/>
  <c r="E145" i="10"/>
  <c r="F145" i="10" s="1"/>
  <c r="G145" i="10" s="1"/>
  <c r="H144" i="10"/>
  <c r="M144" i="10" s="1"/>
  <c r="O144" i="10" s="1"/>
  <c r="P144" i="10" s="1"/>
  <c r="Q144" i="10" s="1"/>
  <c r="E144" i="10"/>
  <c r="F144" i="10" s="1"/>
  <c r="G144" i="10" s="1"/>
  <c r="H139" i="10"/>
  <c r="M139" i="10" s="1"/>
  <c r="O139" i="10" s="1"/>
  <c r="P139" i="10" s="1"/>
  <c r="Q139" i="10" s="1"/>
  <c r="E139" i="10"/>
  <c r="F139" i="10" s="1"/>
  <c r="G139" i="10" s="1"/>
  <c r="H138" i="10"/>
  <c r="J138" i="10" s="1"/>
  <c r="K138" i="10" s="1"/>
  <c r="L138" i="10" s="1"/>
  <c r="E138" i="10"/>
  <c r="F138" i="10" s="1"/>
  <c r="G138" i="10" s="1"/>
  <c r="H137" i="10"/>
  <c r="M137" i="10" s="1"/>
  <c r="O137" i="10" s="1"/>
  <c r="P137" i="10" s="1"/>
  <c r="Q137" i="10" s="1"/>
  <c r="E137" i="10"/>
  <c r="F137" i="10" s="1"/>
  <c r="G137" i="10" s="1"/>
  <c r="H136" i="10"/>
  <c r="J136" i="10" s="1"/>
  <c r="K136" i="10" s="1"/>
  <c r="L136" i="10" s="1"/>
  <c r="E136" i="10"/>
  <c r="F136" i="10" s="1"/>
  <c r="G136" i="10" s="1"/>
  <c r="H135" i="10"/>
  <c r="M135" i="10" s="1"/>
  <c r="O135" i="10" s="1"/>
  <c r="P135" i="10" s="1"/>
  <c r="Q135" i="10" s="1"/>
  <c r="E135" i="10"/>
  <c r="F135" i="10" s="1"/>
  <c r="G135" i="10" s="1"/>
  <c r="H134" i="10"/>
  <c r="M134" i="10" s="1"/>
  <c r="O134" i="10" s="1"/>
  <c r="P134" i="10" s="1"/>
  <c r="Q134" i="10" s="1"/>
  <c r="E134" i="10"/>
  <c r="F134" i="10" s="1"/>
  <c r="G134" i="10" s="1"/>
  <c r="H133" i="10"/>
  <c r="J133" i="10" s="1"/>
  <c r="K133" i="10" s="1"/>
  <c r="L133" i="10" s="1"/>
  <c r="E133" i="10"/>
  <c r="F133" i="10" s="1"/>
  <c r="G133" i="10" s="1"/>
  <c r="H132" i="10"/>
  <c r="J132" i="10" s="1"/>
  <c r="K132" i="10" s="1"/>
  <c r="L132" i="10" s="1"/>
  <c r="E132" i="10"/>
  <c r="F132" i="10" s="1"/>
  <c r="G132" i="10" s="1"/>
  <c r="H131" i="10"/>
  <c r="M131" i="10" s="1"/>
  <c r="O131" i="10" s="1"/>
  <c r="P131" i="10" s="1"/>
  <c r="Q131" i="10" s="1"/>
  <c r="E131" i="10"/>
  <c r="F131" i="10" s="1"/>
  <c r="G131" i="10" s="1"/>
  <c r="H126" i="10"/>
  <c r="M126" i="10" s="1"/>
  <c r="O126" i="10" s="1"/>
  <c r="P126" i="10" s="1"/>
  <c r="Q126" i="10" s="1"/>
  <c r="E126" i="10"/>
  <c r="F126" i="10" s="1"/>
  <c r="G126" i="10" s="1"/>
  <c r="H125" i="10"/>
  <c r="M125" i="10" s="1"/>
  <c r="O125" i="10" s="1"/>
  <c r="P125" i="10" s="1"/>
  <c r="Q125" i="10" s="1"/>
  <c r="E125" i="10"/>
  <c r="F125" i="10" s="1"/>
  <c r="G125" i="10" s="1"/>
  <c r="H124" i="10"/>
  <c r="M124" i="10" s="1"/>
  <c r="O124" i="10" s="1"/>
  <c r="P124" i="10" s="1"/>
  <c r="Q124" i="10" s="1"/>
  <c r="E124" i="10"/>
  <c r="F124" i="10" s="1"/>
  <c r="G124" i="10" s="1"/>
  <c r="H123" i="10"/>
  <c r="J123" i="10" s="1"/>
  <c r="K123" i="10" s="1"/>
  <c r="L123" i="10" s="1"/>
  <c r="E123" i="10"/>
  <c r="F123" i="10" s="1"/>
  <c r="G123" i="10" s="1"/>
  <c r="H122" i="10"/>
  <c r="M122" i="10" s="1"/>
  <c r="O122" i="10" s="1"/>
  <c r="P122" i="10" s="1"/>
  <c r="Q122" i="10" s="1"/>
  <c r="E122" i="10"/>
  <c r="F122" i="10" s="1"/>
  <c r="G122" i="10" s="1"/>
  <c r="H121" i="10"/>
  <c r="J121" i="10" s="1"/>
  <c r="K121" i="10" s="1"/>
  <c r="L121" i="10" s="1"/>
  <c r="E121" i="10"/>
  <c r="F121" i="10" s="1"/>
  <c r="G121" i="10" s="1"/>
  <c r="H120" i="10"/>
  <c r="M120" i="10" s="1"/>
  <c r="O120" i="10" s="1"/>
  <c r="P120" i="10" s="1"/>
  <c r="Q120" i="10" s="1"/>
  <c r="E120" i="10"/>
  <c r="F120" i="10" s="1"/>
  <c r="G120" i="10" s="1"/>
  <c r="H119" i="10"/>
  <c r="M119" i="10" s="1"/>
  <c r="O119" i="10" s="1"/>
  <c r="P119" i="10" s="1"/>
  <c r="Q119" i="10" s="1"/>
  <c r="E119" i="10"/>
  <c r="F119" i="10" s="1"/>
  <c r="G119" i="10" s="1"/>
  <c r="H118" i="10"/>
  <c r="J118" i="10" s="1"/>
  <c r="K118" i="10" s="1"/>
  <c r="L118" i="10" s="1"/>
  <c r="E118" i="10"/>
  <c r="F118" i="10" s="1"/>
  <c r="G118" i="10" s="1"/>
  <c r="H117" i="10"/>
  <c r="J117" i="10" s="1"/>
  <c r="K117" i="10" s="1"/>
  <c r="L117" i="10" s="1"/>
  <c r="E117" i="10"/>
  <c r="F117" i="10" s="1"/>
  <c r="G117" i="10" s="1"/>
  <c r="H116" i="10"/>
  <c r="J116" i="10" s="1"/>
  <c r="K116" i="10" s="1"/>
  <c r="L116" i="10" s="1"/>
  <c r="E116" i="10"/>
  <c r="F116" i="10" s="1"/>
  <c r="G116" i="10" s="1"/>
  <c r="H115" i="10"/>
  <c r="J115" i="10" s="1"/>
  <c r="K115" i="10" s="1"/>
  <c r="L115" i="10" s="1"/>
  <c r="E115" i="10"/>
  <c r="F115" i="10" s="1"/>
  <c r="G115" i="10" s="1"/>
  <c r="H114" i="10"/>
  <c r="M114" i="10" s="1"/>
  <c r="O114" i="10" s="1"/>
  <c r="P114" i="10" s="1"/>
  <c r="Q114" i="10" s="1"/>
  <c r="E114" i="10"/>
  <c r="F114" i="10" s="1"/>
  <c r="G114" i="10" s="1"/>
  <c r="E106" i="10"/>
  <c r="F106" i="10" s="1"/>
  <c r="G106" i="10" s="1"/>
  <c r="H106" i="10"/>
  <c r="M106" i="10" s="1"/>
  <c r="O106" i="10" s="1"/>
  <c r="P106" i="10" s="1"/>
  <c r="Q106" i="10" s="1"/>
  <c r="E107" i="10"/>
  <c r="F107" i="10" s="1"/>
  <c r="G107" i="10" s="1"/>
  <c r="H107" i="10"/>
  <c r="M107" i="10" s="1"/>
  <c r="O107" i="10" s="1"/>
  <c r="P107" i="10" s="1"/>
  <c r="Q107" i="10" s="1"/>
  <c r="E108" i="10"/>
  <c r="F108" i="10" s="1"/>
  <c r="G108" i="10" s="1"/>
  <c r="H108" i="10"/>
  <c r="M108" i="10" s="1"/>
  <c r="O108" i="10" s="1"/>
  <c r="P108" i="10" s="1"/>
  <c r="Q108" i="10" s="1"/>
  <c r="H109" i="10"/>
  <c r="M109" i="10" s="1"/>
  <c r="O109" i="10" s="1"/>
  <c r="P109" i="10" s="1"/>
  <c r="Q109" i="10" s="1"/>
  <c r="E109" i="10"/>
  <c r="F109" i="10" s="1"/>
  <c r="G109" i="10" s="1"/>
  <c r="H105" i="10"/>
  <c r="M105" i="10" s="1"/>
  <c r="O105" i="10" s="1"/>
  <c r="P105" i="10" s="1"/>
  <c r="Q105" i="10" s="1"/>
  <c r="E105" i="10"/>
  <c r="F105" i="10" s="1"/>
  <c r="G105" i="10" s="1"/>
  <c r="H104" i="10"/>
  <c r="M104" i="10" s="1"/>
  <c r="O104" i="10" s="1"/>
  <c r="P104" i="10" s="1"/>
  <c r="Q104" i="10" s="1"/>
  <c r="E104" i="10"/>
  <c r="F104" i="10" s="1"/>
  <c r="G104" i="10" s="1"/>
  <c r="H103" i="10"/>
  <c r="J103" i="10" s="1"/>
  <c r="K103" i="10" s="1"/>
  <c r="L103" i="10" s="1"/>
  <c r="E103" i="10"/>
  <c r="F103" i="10" s="1"/>
  <c r="G103" i="10" s="1"/>
  <c r="H102" i="10"/>
  <c r="M102" i="10" s="1"/>
  <c r="O102" i="10" s="1"/>
  <c r="P102" i="10" s="1"/>
  <c r="Q102" i="10" s="1"/>
  <c r="E102" i="10"/>
  <c r="F102" i="10" s="1"/>
  <c r="G102" i="10" s="1"/>
  <c r="H101" i="10"/>
  <c r="J101" i="10" s="1"/>
  <c r="K101" i="10" s="1"/>
  <c r="L101" i="10" s="1"/>
  <c r="E101" i="10"/>
  <c r="F101" i="10" s="1"/>
  <c r="G101" i="10" s="1"/>
  <c r="H100" i="10"/>
  <c r="M100" i="10" s="1"/>
  <c r="O100" i="10" s="1"/>
  <c r="P100" i="10" s="1"/>
  <c r="Q100" i="10" s="1"/>
  <c r="E100" i="10"/>
  <c r="F100" i="10" s="1"/>
  <c r="G100" i="10" s="1"/>
  <c r="H99" i="10"/>
  <c r="M99" i="10" s="1"/>
  <c r="O99" i="10" s="1"/>
  <c r="P99" i="10" s="1"/>
  <c r="Q99" i="10" s="1"/>
  <c r="E99" i="10"/>
  <c r="F99" i="10" s="1"/>
  <c r="G99" i="10" s="1"/>
  <c r="H98" i="10"/>
  <c r="M98" i="10" s="1"/>
  <c r="O98" i="10" s="1"/>
  <c r="P98" i="10" s="1"/>
  <c r="Q98" i="10" s="1"/>
  <c r="G98" i="10"/>
  <c r="H97" i="10"/>
  <c r="J97" i="10" s="1"/>
  <c r="K97" i="10" s="1"/>
  <c r="L97" i="10" s="1"/>
  <c r="G97" i="10"/>
  <c r="H92" i="10"/>
  <c r="J92" i="10" s="1"/>
  <c r="K92" i="10" s="1"/>
  <c r="L92" i="10" s="1"/>
  <c r="E92" i="10"/>
  <c r="F92" i="10" s="1"/>
  <c r="G92" i="10" s="1"/>
  <c r="H91" i="10"/>
  <c r="M91" i="10" s="1"/>
  <c r="O91" i="10" s="1"/>
  <c r="P91" i="10" s="1"/>
  <c r="Q91" i="10" s="1"/>
  <c r="E91" i="10"/>
  <c r="F91" i="10" s="1"/>
  <c r="G91" i="10" s="1"/>
  <c r="H90" i="10"/>
  <c r="M90" i="10" s="1"/>
  <c r="O90" i="10" s="1"/>
  <c r="P90" i="10" s="1"/>
  <c r="Q90" i="10" s="1"/>
  <c r="E90" i="10"/>
  <c r="F90" i="10" s="1"/>
  <c r="G90" i="10" s="1"/>
  <c r="H89" i="10"/>
  <c r="M89" i="10" s="1"/>
  <c r="O89" i="10" s="1"/>
  <c r="P89" i="10" s="1"/>
  <c r="Q89" i="10" s="1"/>
  <c r="E89" i="10"/>
  <c r="F89" i="10" s="1"/>
  <c r="G89" i="10" s="1"/>
  <c r="H88" i="10"/>
  <c r="J88" i="10" s="1"/>
  <c r="K88" i="10" s="1"/>
  <c r="L88" i="10" s="1"/>
  <c r="E88" i="10"/>
  <c r="F88" i="10" s="1"/>
  <c r="G88" i="10" s="1"/>
  <c r="H43" i="10"/>
  <c r="J43" i="10" s="1"/>
  <c r="K43" i="10" s="1"/>
  <c r="L43" i="10" s="1"/>
  <c r="E43" i="10"/>
  <c r="F43" i="10" s="1"/>
  <c r="G43" i="10" s="1"/>
  <c r="H42" i="10"/>
  <c r="M42" i="10" s="1"/>
  <c r="O42" i="10" s="1"/>
  <c r="P42" i="10" s="1"/>
  <c r="Q42" i="10" s="1"/>
  <c r="E42" i="10"/>
  <c r="F42" i="10" s="1"/>
  <c r="G42" i="10" s="1"/>
  <c r="H37" i="10"/>
  <c r="M37" i="10" s="1"/>
  <c r="O37" i="10" s="1"/>
  <c r="P37" i="10" s="1"/>
  <c r="Q37" i="10" s="1"/>
  <c r="E37" i="10"/>
  <c r="F37" i="10" s="1"/>
  <c r="G37" i="10" s="1"/>
  <c r="H32" i="10"/>
  <c r="J32" i="10" s="1"/>
  <c r="K32" i="10" s="1"/>
  <c r="L32" i="10" s="1"/>
  <c r="E32" i="10"/>
  <c r="F32" i="10" s="1"/>
  <c r="G32" i="10" s="1"/>
  <c r="H31" i="10"/>
  <c r="J31" i="10" s="1"/>
  <c r="K31" i="10" s="1"/>
  <c r="L31" i="10" s="1"/>
  <c r="E31" i="10"/>
  <c r="F31" i="10" s="1"/>
  <c r="G31" i="10" s="1"/>
  <c r="H30" i="10"/>
  <c r="J30" i="10" s="1"/>
  <c r="K30" i="10" s="1"/>
  <c r="L30" i="10" s="1"/>
  <c r="E30" i="10"/>
  <c r="F30" i="10" s="1"/>
  <c r="G30" i="10" s="1"/>
  <c r="H29" i="10"/>
  <c r="J29" i="10" s="1"/>
  <c r="K29" i="10" s="1"/>
  <c r="L29" i="10" s="1"/>
  <c r="E29" i="10"/>
  <c r="F29" i="10" s="1"/>
  <c r="G29" i="10" s="1"/>
  <c r="H28" i="10"/>
  <c r="J28" i="10" s="1"/>
  <c r="K28" i="10" s="1"/>
  <c r="L28" i="10" s="1"/>
  <c r="E28" i="10"/>
  <c r="F28" i="10" s="1"/>
  <c r="G28" i="10" s="1"/>
  <c r="H27" i="10"/>
  <c r="M27" i="10" s="1"/>
  <c r="O27" i="10" s="1"/>
  <c r="P27" i="10" s="1"/>
  <c r="Q27" i="10" s="1"/>
  <c r="E27" i="10"/>
  <c r="F27" i="10" s="1"/>
  <c r="G27" i="10" s="1"/>
  <c r="H22" i="10"/>
  <c r="M22" i="10" s="1"/>
  <c r="O22" i="10" s="1"/>
  <c r="P22" i="10" s="1"/>
  <c r="Q22" i="10" s="1"/>
  <c r="E22" i="10"/>
  <c r="F22" i="10" s="1"/>
  <c r="G22" i="10" s="1"/>
  <c r="H21" i="10"/>
  <c r="M21" i="10" s="1"/>
  <c r="O21" i="10" s="1"/>
  <c r="P21" i="10" s="1"/>
  <c r="Q21" i="10" s="1"/>
  <c r="E21" i="10"/>
  <c r="F21" i="10" s="1"/>
  <c r="G21" i="10" s="1"/>
  <c r="H20" i="10"/>
  <c r="J20" i="10" s="1"/>
  <c r="K20" i="10" s="1"/>
  <c r="L20" i="10" s="1"/>
  <c r="E20" i="10"/>
  <c r="F20" i="10" s="1"/>
  <c r="G20" i="10" s="1"/>
  <c r="H19" i="10"/>
  <c r="J19" i="10" s="1"/>
  <c r="K19" i="10" s="1"/>
  <c r="L19" i="10" s="1"/>
  <c r="E19" i="10"/>
  <c r="F19" i="10" s="1"/>
  <c r="G19" i="10" s="1"/>
  <c r="H18" i="10"/>
  <c r="M18" i="10" s="1"/>
  <c r="O18" i="10" s="1"/>
  <c r="P18" i="10" s="1"/>
  <c r="Q18" i="10" s="1"/>
  <c r="E18" i="10"/>
  <c r="F18" i="10" s="1"/>
  <c r="G18" i="10" s="1"/>
  <c r="H17" i="10"/>
  <c r="J17" i="10" s="1"/>
  <c r="K17" i="10" s="1"/>
  <c r="L17" i="10" s="1"/>
  <c r="E17" i="10"/>
  <c r="F17" i="10" s="1"/>
  <c r="G17" i="10" s="1"/>
  <c r="E10" i="10"/>
  <c r="F10" i="10" s="1"/>
  <c r="G10" i="10" s="1"/>
  <c r="H10" i="10"/>
  <c r="J10" i="10" s="1"/>
  <c r="K10" i="10" s="1"/>
  <c r="L10" i="10" s="1"/>
  <c r="E12" i="10"/>
  <c r="F12" i="10" s="1"/>
  <c r="G12" i="10" s="1"/>
  <c r="H12" i="10"/>
  <c r="M12" i="10" s="1"/>
  <c r="O12" i="10" s="1"/>
  <c r="P12" i="10" s="1"/>
  <c r="Q12" i="10" s="1"/>
  <c r="H9" i="10"/>
  <c r="J9" i="10" s="1"/>
  <c r="K9" i="10" s="1"/>
  <c r="L9" i="10" s="1"/>
  <c r="E9" i="10"/>
  <c r="F9" i="10" s="1"/>
  <c r="G9" i="10" s="1"/>
  <c r="H8" i="10"/>
  <c r="M8" i="10" s="1"/>
  <c r="O8" i="10" s="1"/>
  <c r="P8" i="10" s="1"/>
  <c r="Q8" i="10" s="1"/>
  <c r="E8" i="10"/>
  <c r="F8" i="10" s="1"/>
  <c r="G8" i="10" s="1"/>
  <c r="J7" i="10"/>
  <c r="K7" i="10" s="1"/>
  <c r="L7" i="10" s="1"/>
  <c r="E7" i="10"/>
  <c r="F7" i="10" s="1"/>
  <c r="G7" i="10" s="1"/>
  <c r="C359" i="6"/>
  <c r="C358" i="6"/>
  <c r="C357" i="6"/>
  <c r="C356" i="6"/>
  <c r="C354" i="6"/>
  <c r="C355" i="6"/>
  <c r="C353" i="6"/>
  <c r="C352" i="6"/>
  <c r="C340" i="6"/>
  <c r="C339" i="6"/>
  <c r="C338" i="6"/>
  <c r="C337" i="6"/>
  <c r="C335" i="6"/>
  <c r="C336" i="6"/>
  <c r="C317" i="6"/>
  <c r="C316" i="6"/>
  <c r="C315" i="6"/>
  <c r="C314" i="6"/>
  <c r="C313" i="6"/>
  <c r="C312" i="6"/>
  <c r="C311" i="6"/>
  <c r="C310" i="6"/>
  <c r="C309" i="6"/>
  <c r="C308" i="6"/>
  <c r="T3" i="18" l="1"/>
  <c r="U3" i="18" s="1"/>
  <c r="U5" i="18"/>
  <c r="W13" i="18"/>
  <c r="W5" i="18"/>
  <c r="U13" i="18"/>
  <c r="Y13" i="18"/>
  <c r="U6" i="18"/>
  <c r="W6" i="18"/>
  <c r="Y5" i="18"/>
  <c r="J107" i="10"/>
  <c r="K107" i="10" s="1"/>
  <c r="L107" i="10" s="1"/>
  <c r="M155" i="10"/>
  <c r="O155" i="10" s="1"/>
  <c r="P155" i="10" s="1"/>
  <c r="Q155" i="10" s="1"/>
  <c r="M175" i="10"/>
  <c r="O175" i="10" s="1"/>
  <c r="P175" i="10" s="1"/>
  <c r="Q175" i="10" s="1"/>
  <c r="L321" i="10"/>
  <c r="C62" i="7" s="1"/>
  <c r="D62" i="7" s="1"/>
  <c r="M168" i="10"/>
  <c r="O168" i="10" s="1"/>
  <c r="P168" i="10" s="1"/>
  <c r="Q168" i="10" s="1"/>
  <c r="J147" i="10"/>
  <c r="K147" i="10" s="1"/>
  <c r="L147" i="10" s="1"/>
  <c r="M165" i="10"/>
  <c r="O165" i="10" s="1"/>
  <c r="P165" i="10" s="1"/>
  <c r="Q165" i="10" s="1"/>
  <c r="M133" i="10"/>
  <c r="O133" i="10" s="1"/>
  <c r="P133" i="10" s="1"/>
  <c r="Q133" i="10" s="1"/>
  <c r="M138" i="10"/>
  <c r="O138" i="10" s="1"/>
  <c r="P138" i="10" s="1"/>
  <c r="Q138" i="10" s="1"/>
  <c r="M156" i="10"/>
  <c r="O156" i="10" s="1"/>
  <c r="P156" i="10" s="1"/>
  <c r="Q156" i="10" s="1"/>
  <c r="J167" i="10"/>
  <c r="K167" i="10" s="1"/>
  <c r="L167" i="10" s="1"/>
  <c r="M177" i="10"/>
  <c r="O177" i="10" s="1"/>
  <c r="P177" i="10" s="1"/>
  <c r="Q177" i="10" s="1"/>
  <c r="M182" i="10"/>
  <c r="O182" i="10" s="1"/>
  <c r="P182" i="10" s="1"/>
  <c r="Q182" i="10" s="1"/>
  <c r="J180" i="10"/>
  <c r="K180" i="10" s="1"/>
  <c r="L180" i="10" s="1"/>
  <c r="J176" i="10"/>
  <c r="K176" i="10" s="1"/>
  <c r="L176" i="10" s="1"/>
  <c r="M174" i="10"/>
  <c r="O174" i="10" s="1"/>
  <c r="P174" i="10" s="1"/>
  <c r="Q174" i="10" s="1"/>
  <c r="G183" i="10"/>
  <c r="J178" i="10"/>
  <c r="K178" i="10" s="1"/>
  <c r="L178" i="10" s="1"/>
  <c r="J173" i="10"/>
  <c r="K173" i="10" s="1"/>
  <c r="L173" i="10" s="1"/>
  <c r="J181" i="10"/>
  <c r="K181" i="10" s="1"/>
  <c r="L181" i="10" s="1"/>
  <c r="J179" i="10"/>
  <c r="K179" i="10" s="1"/>
  <c r="L179" i="10" s="1"/>
  <c r="J166" i="10"/>
  <c r="K166" i="10" s="1"/>
  <c r="L166" i="10" s="1"/>
  <c r="J163" i="10"/>
  <c r="K163" i="10" s="1"/>
  <c r="L163" i="10" s="1"/>
  <c r="M88" i="10"/>
  <c r="O88" i="10" s="1"/>
  <c r="P88" i="10" s="1"/>
  <c r="Q88" i="10" s="1"/>
  <c r="M146" i="10"/>
  <c r="O146" i="10" s="1"/>
  <c r="P146" i="10" s="1"/>
  <c r="Q146" i="10" s="1"/>
  <c r="J108" i="10"/>
  <c r="K108" i="10" s="1"/>
  <c r="L108" i="10" s="1"/>
  <c r="G169" i="10"/>
  <c r="J161" i="10"/>
  <c r="K161" i="10" s="1"/>
  <c r="L161" i="10" s="1"/>
  <c r="J164" i="10"/>
  <c r="K164" i="10" s="1"/>
  <c r="L164" i="10" s="1"/>
  <c r="J162" i="10"/>
  <c r="K162" i="10" s="1"/>
  <c r="L162" i="10" s="1"/>
  <c r="J154" i="10"/>
  <c r="K154" i="10" s="1"/>
  <c r="L154" i="10" s="1"/>
  <c r="M153" i="10"/>
  <c r="O153" i="10" s="1"/>
  <c r="P153" i="10" s="1"/>
  <c r="Q153" i="10" s="1"/>
  <c r="M148" i="10"/>
  <c r="O148" i="10" s="1"/>
  <c r="P148" i="10" s="1"/>
  <c r="Q148" i="10" s="1"/>
  <c r="M145" i="10"/>
  <c r="O145" i="10" s="1"/>
  <c r="P145" i="10" s="1"/>
  <c r="Q145" i="10" s="1"/>
  <c r="G157" i="10"/>
  <c r="J149" i="10"/>
  <c r="K149" i="10" s="1"/>
  <c r="L149" i="10" s="1"/>
  <c r="J144" i="10"/>
  <c r="K144" i="10" s="1"/>
  <c r="L144" i="10" s="1"/>
  <c r="M151" i="10"/>
  <c r="O151" i="10" s="1"/>
  <c r="P151" i="10" s="1"/>
  <c r="Q151" i="10" s="1"/>
  <c r="J152" i="10"/>
  <c r="K152" i="10" s="1"/>
  <c r="L152" i="10" s="1"/>
  <c r="J150" i="10"/>
  <c r="K150" i="10" s="1"/>
  <c r="L150" i="10" s="1"/>
  <c r="M116" i="10"/>
  <c r="O116" i="10" s="1"/>
  <c r="P116" i="10" s="1"/>
  <c r="Q116" i="10" s="1"/>
  <c r="J109" i="10"/>
  <c r="K109" i="10" s="1"/>
  <c r="L109" i="10" s="1"/>
  <c r="M92" i="10"/>
  <c r="O92" i="10" s="1"/>
  <c r="P92" i="10" s="1"/>
  <c r="Q92" i="10" s="1"/>
  <c r="J135" i="10"/>
  <c r="K135" i="10" s="1"/>
  <c r="L135" i="10" s="1"/>
  <c r="M136" i="10"/>
  <c r="O136" i="10" s="1"/>
  <c r="P136" i="10" s="1"/>
  <c r="Q136" i="10" s="1"/>
  <c r="M117" i="10"/>
  <c r="O117" i="10" s="1"/>
  <c r="P117" i="10" s="1"/>
  <c r="Q117" i="10" s="1"/>
  <c r="G140" i="10"/>
  <c r="J131" i="10"/>
  <c r="K131" i="10" s="1"/>
  <c r="L131" i="10" s="1"/>
  <c r="J139" i="10"/>
  <c r="K139" i="10" s="1"/>
  <c r="L139" i="10" s="1"/>
  <c r="J134" i="10"/>
  <c r="K134" i="10" s="1"/>
  <c r="L134" i="10" s="1"/>
  <c r="J137" i="10"/>
  <c r="K137" i="10" s="1"/>
  <c r="L137" i="10" s="1"/>
  <c r="M132" i="10"/>
  <c r="O132" i="10" s="1"/>
  <c r="P132" i="10" s="1"/>
  <c r="Q132" i="10" s="1"/>
  <c r="J126" i="10"/>
  <c r="K126" i="10" s="1"/>
  <c r="L126" i="10" s="1"/>
  <c r="J125" i="10"/>
  <c r="K125" i="10" s="1"/>
  <c r="L125" i="10" s="1"/>
  <c r="J124" i="10"/>
  <c r="K124" i="10" s="1"/>
  <c r="L124" i="10" s="1"/>
  <c r="M123" i="10"/>
  <c r="O123" i="10" s="1"/>
  <c r="P123" i="10" s="1"/>
  <c r="Q123" i="10" s="1"/>
  <c r="M118" i="10"/>
  <c r="O118" i="10" s="1"/>
  <c r="P118" i="10" s="1"/>
  <c r="Q118" i="10" s="1"/>
  <c r="M115" i="10"/>
  <c r="O115" i="10" s="1"/>
  <c r="P115" i="10" s="1"/>
  <c r="Q115" i="10" s="1"/>
  <c r="G127" i="10"/>
  <c r="J119" i="10"/>
  <c r="K119" i="10" s="1"/>
  <c r="L119" i="10" s="1"/>
  <c r="J114" i="10"/>
  <c r="K114" i="10" s="1"/>
  <c r="L114" i="10" s="1"/>
  <c r="M121" i="10"/>
  <c r="O121" i="10" s="1"/>
  <c r="P121" i="10" s="1"/>
  <c r="Q121" i="10" s="1"/>
  <c r="J122" i="10"/>
  <c r="K122" i="10" s="1"/>
  <c r="L122" i="10" s="1"/>
  <c r="J120" i="10"/>
  <c r="K120" i="10" s="1"/>
  <c r="L120" i="10" s="1"/>
  <c r="J106" i="10"/>
  <c r="K106" i="10" s="1"/>
  <c r="L106" i="10" s="1"/>
  <c r="J105" i="10"/>
  <c r="K105" i="10" s="1"/>
  <c r="L105" i="10" s="1"/>
  <c r="J104" i="10"/>
  <c r="K104" i="10" s="1"/>
  <c r="L104" i="10" s="1"/>
  <c r="M103" i="10"/>
  <c r="O103" i="10" s="1"/>
  <c r="P103" i="10" s="1"/>
  <c r="Q103" i="10" s="1"/>
  <c r="J98" i="10"/>
  <c r="K98" i="10" s="1"/>
  <c r="L98" i="10" s="1"/>
  <c r="M97" i="10"/>
  <c r="O97" i="10" s="1"/>
  <c r="P97" i="10" s="1"/>
  <c r="Q97" i="10" s="1"/>
  <c r="G110" i="10"/>
  <c r="J99" i="10"/>
  <c r="K99" i="10" s="1"/>
  <c r="L99" i="10" s="1"/>
  <c r="M101" i="10"/>
  <c r="O101" i="10" s="1"/>
  <c r="P101" i="10" s="1"/>
  <c r="Q101" i="10" s="1"/>
  <c r="J102" i="10"/>
  <c r="K102" i="10" s="1"/>
  <c r="L102" i="10" s="1"/>
  <c r="J100" i="10"/>
  <c r="K100" i="10" s="1"/>
  <c r="L100" i="10" s="1"/>
  <c r="M43" i="10"/>
  <c r="O43" i="10" s="1"/>
  <c r="P43" i="10" s="1"/>
  <c r="Q43" i="10" s="1"/>
  <c r="M31" i="10"/>
  <c r="O31" i="10" s="1"/>
  <c r="P31" i="10" s="1"/>
  <c r="Q31" i="10" s="1"/>
  <c r="J42" i="10"/>
  <c r="K42" i="10" s="1"/>
  <c r="L42" i="10" s="1"/>
  <c r="J89" i="10"/>
  <c r="K89" i="10" s="1"/>
  <c r="L89" i="10" s="1"/>
  <c r="M20" i="10"/>
  <c r="O20" i="10" s="1"/>
  <c r="P20" i="10" s="1"/>
  <c r="Q20" i="10" s="1"/>
  <c r="G93" i="10"/>
  <c r="J90" i="10"/>
  <c r="K90" i="10" s="1"/>
  <c r="L90" i="10" s="1"/>
  <c r="J91" i="10"/>
  <c r="K91" i="10" s="1"/>
  <c r="L91" i="10" s="1"/>
  <c r="J12" i="10"/>
  <c r="K12" i="10" s="1"/>
  <c r="L12" i="10" s="1"/>
  <c r="J37" i="10"/>
  <c r="K37" i="10" s="1"/>
  <c r="L37" i="10" s="1"/>
  <c r="G44" i="10"/>
  <c r="M30" i="10"/>
  <c r="O30" i="10" s="1"/>
  <c r="P30" i="10" s="1"/>
  <c r="Q30" i="10" s="1"/>
  <c r="M28" i="10"/>
  <c r="O28" i="10" s="1"/>
  <c r="P28" i="10" s="1"/>
  <c r="Q28" i="10" s="1"/>
  <c r="J27" i="10"/>
  <c r="K27" i="10" s="1"/>
  <c r="L27" i="10" s="1"/>
  <c r="L33" i="10" s="1"/>
  <c r="G33" i="10"/>
  <c r="M29" i="10"/>
  <c r="O29" i="10" s="1"/>
  <c r="P29" i="10" s="1"/>
  <c r="Q29" i="10" s="1"/>
  <c r="M32" i="10"/>
  <c r="O32" i="10" s="1"/>
  <c r="P32" i="10" s="1"/>
  <c r="Q32" i="10" s="1"/>
  <c r="J22" i="10"/>
  <c r="K22" i="10" s="1"/>
  <c r="L22" i="10" s="1"/>
  <c r="J18" i="10"/>
  <c r="K18" i="10" s="1"/>
  <c r="L18" i="10" s="1"/>
  <c r="M17" i="10"/>
  <c r="O17" i="10" s="1"/>
  <c r="P17" i="10" s="1"/>
  <c r="Q17" i="10" s="1"/>
  <c r="G23" i="10"/>
  <c r="M19" i="10"/>
  <c r="O19" i="10" s="1"/>
  <c r="P19" i="10" s="1"/>
  <c r="Q19" i="10" s="1"/>
  <c r="J21" i="10"/>
  <c r="K21" i="10" s="1"/>
  <c r="L21" i="10" s="1"/>
  <c r="M10" i="10"/>
  <c r="O10" i="10" s="1"/>
  <c r="P10" i="10" s="1"/>
  <c r="Q10" i="10" s="1"/>
  <c r="G13" i="10"/>
  <c r="M7" i="10"/>
  <c r="O7" i="10" s="1"/>
  <c r="P7" i="10" s="1"/>
  <c r="Q7" i="10" s="1"/>
  <c r="M9" i="10"/>
  <c r="O9" i="10" s="1"/>
  <c r="P9" i="10" s="1"/>
  <c r="Q9" i="10" s="1"/>
  <c r="J8" i="10"/>
  <c r="K8" i="10" s="1"/>
  <c r="L8" i="10" s="1"/>
  <c r="P85" i="7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48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51" i="6"/>
  <c r="J375" i="6"/>
  <c r="K375" i="6" s="1"/>
  <c r="L375" i="6" s="1"/>
  <c r="E375" i="6"/>
  <c r="F375" i="6" s="1"/>
  <c r="G375" i="6" s="1"/>
  <c r="H137" i="4"/>
  <c r="H138" i="4"/>
  <c r="H139" i="4"/>
  <c r="H140" i="4"/>
  <c r="H141" i="4"/>
  <c r="H142" i="4"/>
  <c r="H144" i="4"/>
  <c r="J144" i="4" s="1"/>
  <c r="K144" i="4" s="1"/>
  <c r="L144" i="4" s="1"/>
  <c r="H136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17" i="4"/>
  <c r="E144" i="4"/>
  <c r="F144" i="4" s="1"/>
  <c r="G144" i="4" s="1"/>
  <c r="O144" i="1"/>
  <c r="Q144" i="1" s="1"/>
  <c r="G144" i="1"/>
  <c r="C144" i="1"/>
  <c r="C145" i="1"/>
  <c r="U4" i="18" l="1"/>
  <c r="W4" i="18"/>
  <c r="Y4" i="18"/>
  <c r="S3" i="10"/>
  <c r="C19" i="7" s="1"/>
  <c r="Q169" i="10"/>
  <c r="Q93" i="10"/>
  <c r="Q183" i="10"/>
  <c r="Q157" i="10"/>
  <c r="L183" i="10"/>
  <c r="Q23" i="10"/>
  <c r="L169" i="10"/>
  <c r="L157" i="10"/>
  <c r="Q140" i="10"/>
  <c r="L23" i="10"/>
  <c r="L127" i="10"/>
  <c r="L140" i="10"/>
  <c r="Q127" i="10"/>
  <c r="Q110" i="10"/>
  <c r="L110" i="10"/>
  <c r="L13" i="10"/>
  <c r="Q33" i="10"/>
  <c r="L93" i="10"/>
  <c r="C61" i="7" s="1"/>
  <c r="Q44" i="10"/>
  <c r="L44" i="10"/>
  <c r="I60" i="7" s="1"/>
  <c r="Q13" i="10"/>
  <c r="M375" i="6"/>
  <c r="O375" i="6" s="1"/>
  <c r="P375" i="6" s="1"/>
  <c r="Q375" i="6" s="1"/>
  <c r="H144" i="1"/>
  <c r="I144" i="1" s="1"/>
  <c r="R144" i="1"/>
  <c r="S144" i="1" s="1"/>
  <c r="M144" i="4"/>
  <c r="O144" i="4" s="1"/>
  <c r="P144" i="4" s="1"/>
  <c r="Q144" i="4" s="1"/>
  <c r="L144" i="1"/>
  <c r="M144" i="1" s="1"/>
  <c r="N144" i="1" s="1"/>
  <c r="H343" i="6"/>
  <c r="J343" i="6" s="1"/>
  <c r="K343" i="6" s="1"/>
  <c r="H336" i="6"/>
  <c r="J336" i="6" s="1"/>
  <c r="K336" i="6" s="1"/>
  <c r="H337" i="6"/>
  <c r="M337" i="6" s="1"/>
  <c r="O337" i="6" s="1"/>
  <c r="P337" i="6" s="1"/>
  <c r="H338" i="6"/>
  <c r="J338" i="6" s="1"/>
  <c r="K338" i="6" s="1"/>
  <c r="H339" i="6"/>
  <c r="M339" i="6" s="1"/>
  <c r="O339" i="6" s="1"/>
  <c r="P339" i="6" s="1"/>
  <c r="H340" i="6"/>
  <c r="M340" i="6" s="1"/>
  <c r="O340" i="6" s="1"/>
  <c r="P340" i="6" s="1"/>
  <c r="H341" i="6"/>
  <c r="H342" i="6"/>
  <c r="M342" i="6" s="1"/>
  <c r="O342" i="6" s="1"/>
  <c r="P342" i="6" s="1"/>
  <c r="H335" i="6"/>
  <c r="J335" i="6" s="1"/>
  <c r="K335" i="6" s="1"/>
  <c r="H322" i="6"/>
  <c r="H323" i="6"/>
  <c r="M323" i="6" s="1"/>
  <c r="O323" i="6" s="1"/>
  <c r="P323" i="6" s="1"/>
  <c r="H324" i="6"/>
  <c r="J324" i="6" s="1"/>
  <c r="K324" i="6" s="1"/>
  <c r="H325" i="6"/>
  <c r="M325" i="6" s="1"/>
  <c r="O325" i="6" s="1"/>
  <c r="P325" i="6" s="1"/>
  <c r="H326" i="6"/>
  <c r="M326" i="6" s="1"/>
  <c r="O326" i="6" s="1"/>
  <c r="P326" i="6" s="1"/>
  <c r="H327" i="6"/>
  <c r="J327" i="6" s="1"/>
  <c r="K327" i="6" s="1"/>
  <c r="H328" i="6"/>
  <c r="M328" i="6" s="1"/>
  <c r="O328" i="6" s="1"/>
  <c r="P328" i="6" s="1"/>
  <c r="H329" i="6"/>
  <c r="J329" i="6" s="1"/>
  <c r="K329" i="6" s="1"/>
  <c r="H330" i="6"/>
  <c r="J330" i="6" s="1"/>
  <c r="K330" i="6" s="1"/>
  <c r="H309" i="6"/>
  <c r="M309" i="6" s="1"/>
  <c r="O309" i="6" s="1"/>
  <c r="P309" i="6" s="1"/>
  <c r="H310" i="6"/>
  <c r="J310" i="6" s="1"/>
  <c r="K310" i="6" s="1"/>
  <c r="H311" i="6"/>
  <c r="M311" i="6" s="1"/>
  <c r="O311" i="6" s="1"/>
  <c r="P311" i="6" s="1"/>
  <c r="H312" i="6"/>
  <c r="J312" i="6" s="1"/>
  <c r="K312" i="6" s="1"/>
  <c r="H313" i="6"/>
  <c r="J313" i="6" s="1"/>
  <c r="K313" i="6" s="1"/>
  <c r="H314" i="6"/>
  <c r="H315" i="6"/>
  <c r="M315" i="6" s="1"/>
  <c r="O315" i="6" s="1"/>
  <c r="P315" i="6" s="1"/>
  <c r="H316" i="6"/>
  <c r="J316" i="6" s="1"/>
  <c r="K316" i="6" s="1"/>
  <c r="H317" i="6"/>
  <c r="J317" i="6" s="1"/>
  <c r="K317" i="6" s="1"/>
  <c r="H308" i="6"/>
  <c r="J308" i="6" s="1"/>
  <c r="K308" i="6" s="1"/>
  <c r="H220" i="6"/>
  <c r="M220" i="6" s="1"/>
  <c r="O220" i="6" s="1"/>
  <c r="P220" i="6" s="1"/>
  <c r="E220" i="6"/>
  <c r="F220" i="6" s="1"/>
  <c r="H219" i="6"/>
  <c r="J219" i="6" s="1"/>
  <c r="K219" i="6" s="1"/>
  <c r="E219" i="6"/>
  <c r="F219" i="6" s="1"/>
  <c r="H218" i="6"/>
  <c r="M218" i="6" s="1"/>
  <c r="O218" i="6" s="1"/>
  <c r="P218" i="6" s="1"/>
  <c r="E218" i="6"/>
  <c r="F218" i="6" s="1"/>
  <c r="H217" i="6"/>
  <c r="J217" i="6" s="1"/>
  <c r="K217" i="6" s="1"/>
  <c r="E217" i="6"/>
  <c r="F217" i="6" s="1"/>
  <c r="H216" i="6"/>
  <c r="M216" i="6" s="1"/>
  <c r="O216" i="6" s="1"/>
  <c r="P216" i="6" s="1"/>
  <c r="E216" i="6"/>
  <c r="F216" i="6" s="1"/>
  <c r="H215" i="6"/>
  <c r="J215" i="6" s="1"/>
  <c r="K215" i="6" s="1"/>
  <c r="E215" i="6"/>
  <c r="F215" i="6" s="1"/>
  <c r="H214" i="6"/>
  <c r="M214" i="6" s="1"/>
  <c r="O214" i="6" s="1"/>
  <c r="P214" i="6" s="1"/>
  <c r="E214" i="6"/>
  <c r="F214" i="6" s="1"/>
  <c r="H213" i="6"/>
  <c r="J213" i="6" s="1"/>
  <c r="K213" i="6" s="1"/>
  <c r="E213" i="6"/>
  <c r="F213" i="6" s="1"/>
  <c r="H212" i="6"/>
  <c r="M212" i="6" s="1"/>
  <c r="O212" i="6" s="1"/>
  <c r="P212" i="6" s="1"/>
  <c r="E212" i="6"/>
  <c r="F212" i="6" s="1"/>
  <c r="H197" i="6"/>
  <c r="J197" i="6" s="1"/>
  <c r="K197" i="6" s="1"/>
  <c r="H198" i="6"/>
  <c r="M198" i="6" s="1"/>
  <c r="O198" i="6" s="1"/>
  <c r="P198" i="6" s="1"/>
  <c r="H199" i="6"/>
  <c r="J199" i="6" s="1"/>
  <c r="K199" i="6" s="1"/>
  <c r="H200" i="6"/>
  <c r="M200" i="6" s="1"/>
  <c r="O200" i="6" s="1"/>
  <c r="P200" i="6" s="1"/>
  <c r="H201" i="6"/>
  <c r="J201" i="6" s="1"/>
  <c r="K201" i="6" s="1"/>
  <c r="H202" i="6"/>
  <c r="M202" i="6" s="1"/>
  <c r="O202" i="6" s="1"/>
  <c r="P202" i="6" s="1"/>
  <c r="H203" i="6"/>
  <c r="J203" i="6" s="1"/>
  <c r="K203" i="6" s="1"/>
  <c r="H204" i="6"/>
  <c r="M204" i="6" s="1"/>
  <c r="O204" i="6" s="1"/>
  <c r="P204" i="6" s="1"/>
  <c r="H205" i="6"/>
  <c r="J205" i="6" s="1"/>
  <c r="K205" i="6" s="1"/>
  <c r="H206" i="6"/>
  <c r="M206" i="6" s="1"/>
  <c r="O206" i="6" s="1"/>
  <c r="P206" i="6" s="1"/>
  <c r="H207" i="6"/>
  <c r="M207" i="6" s="1"/>
  <c r="O207" i="6" s="1"/>
  <c r="P207" i="6" s="1"/>
  <c r="H196" i="6"/>
  <c r="M196" i="6" s="1"/>
  <c r="O196" i="6" s="1"/>
  <c r="P196" i="6" s="1"/>
  <c r="H104" i="6"/>
  <c r="J104" i="6" s="1"/>
  <c r="K104" i="6" s="1"/>
  <c r="H105" i="6"/>
  <c r="M105" i="6" s="1"/>
  <c r="O105" i="6" s="1"/>
  <c r="P105" i="6" s="1"/>
  <c r="H106" i="6"/>
  <c r="J106" i="6" s="1"/>
  <c r="K106" i="6" s="1"/>
  <c r="H107" i="6"/>
  <c r="M107" i="6" s="1"/>
  <c r="O107" i="6" s="1"/>
  <c r="P107" i="6" s="1"/>
  <c r="H108" i="6"/>
  <c r="M108" i="6" s="1"/>
  <c r="O108" i="6" s="1"/>
  <c r="P108" i="6" s="1"/>
  <c r="H109" i="6"/>
  <c r="M109" i="6" s="1"/>
  <c r="O109" i="6" s="1"/>
  <c r="P109" i="6" s="1"/>
  <c r="H110" i="6"/>
  <c r="J110" i="6" s="1"/>
  <c r="K110" i="6" s="1"/>
  <c r="H111" i="6"/>
  <c r="M111" i="6" s="1"/>
  <c r="O111" i="6" s="1"/>
  <c r="P111" i="6" s="1"/>
  <c r="H112" i="6"/>
  <c r="J112" i="6" s="1"/>
  <c r="K112" i="6" s="1"/>
  <c r="H113" i="6"/>
  <c r="M113" i="6" s="1"/>
  <c r="O113" i="6" s="1"/>
  <c r="P113" i="6" s="1"/>
  <c r="H114" i="6"/>
  <c r="J114" i="6" s="1"/>
  <c r="K114" i="6" s="1"/>
  <c r="H115" i="6"/>
  <c r="M115" i="6" s="1"/>
  <c r="O115" i="6" s="1"/>
  <c r="P115" i="6" s="1"/>
  <c r="H116" i="6"/>
  <c r="M116" i="6" s="1"/>
  <c r="O116" i="6" s="1"/>
  <c r="P116" i="6" s="1"/>
  <c r="H117" i="6"/>
  <c r="M117" i="6" s="1"/>
  <c r="O117" i="6" s="1"/>
  <c r="P117" i="6" s="1"/>
  <c r="H118" i="6"/>
  <c r="M118" i="6" s="1"/>
  <c r="O118" i="6" s="1"/>
  <c r="P118" i="6" s="1"/>
  <c r="H103" i="6"/>
  <c r="M103" i="6" s="1"/>
  <c r="O103" i="6" s="1"/>
  <c r="P103" i="6" s="1"/>
  <c r="H76" i="6"/>
  <c r="M76" i="6" s="1"/>
  <c r="O76" i="6" s="1"/>
  <c r="P76" i="6" s="1"/>
  <c r="H77" i="6"/>
  <c r="J77" i="6" s="1"/>
  <c r="K77" i="6" s="1"/>
  <c r="H78" i="6"/>
  <c r="J78" i="6" s="1"/>
  <c r="K78" i="6" s="1"/>
  <c r="H79" i="6"/>
  <c r="J79" i="6" s="1"/>
  <c r="K79" i="6" s="1"/>
  <c r="H80" i="6"/>
  <c r="M80" i="6" s="1"/>
  <c r="O80" i="6" s="1"/>
  <c r="P80" i="6" s="1"/>
  <c r="H81" i="6"/>
  <c r="M81" i="6" s="1"/>
  <c r="O81" i="6" s="1"/>
  <c r="P81" i="6" s="1"/>
  <c r="H82" i="6"/>
  <c r="M82" i="6" s="1"/>
  <c r="O82" i="6" s="1"/>
  <c r="P82" i="6" s="1"/>
  <c r="H83" i="6"/>
  <c r="M83" i="6" s="1"/>
  <c r="O83" i="6" s="1"/>
  <c r="P83" i="6" s="1"/>
  <c r="H84" i="6"/>
  <c r="M84" i="6" s="1"/>
  <c r="O84" i="6" s="1"/>
  <c r="P84" i="6" s="1"/>
  <c r="H85" i="6"/>
  <c r="M85" i="6" s="1"/>
  <c r="O85" i="6" s="1"/>
  <c r="P85" i="6" s="1"/>
  <c r="H75" i="6"/>
  <c r="J75" i="6" s="1"/>
  <c r="K75" i="6" s="1"/>
  <c r="H8" i="6"/>
  <c r="J8" i="6" s="1"/>
  <c r="K8" i="6" s="1"/>
  <c r="H9" i="6"/>
  <c r="J9" i="6" s="1"/>
  <c r="K9" i="6" s="1"/>
  <c r="H10" i="6"/>
  <c r="J10" i="6" s="1"/>
  <c r="K10" i="6" s="1"/>
  <c r="H11" i="6"/>
  <c r="M11" i="6" s="1"/>
  <c r="O11" i="6" s="1"/>
  <c r="P11" i="6" s="1"/>
  <c r="H12" i="6"/>
  <c r="H13" i="6"/>
  <c r="M13" i="6" s="1"/>
  <c r="O13" i="6" s="1"/>
  <c r="P13" i="6" s="1"/>
  <c r="H14" i="6"/>
  <c r="J14" i="6" s="1"/>
  <c r="K14" i="6" s="1"/>
  <c r="H15" i="6"/>
  <c r="M15" i="6" s="1"/>
  <c r="O15" i="6" s="1"/>
  <c r="P15" i="6" s="1"/>
  <c r="H16" i="6"/>
  <c r="J16" i="6" s="1"/>
  <c r="K16" i="6" s="1"/>
  <c r="H17" i="6"/>
  <c r="J17" i="6" s="1"/>
  <c r="K17" i="6" s="1"/>
  <c r="H18" i="6"/>
  <c r="M18" i="6" s="1"/>
  <c r="O18" i="6" s="1"/>
  <c r="P18" i="6" s="1"/>
  <c r="H19" i="6"/>
  <c r="J19" i="6" s="1"/>
  <c r="K19" i="6" s="1"/>
  <c r="H20" i="6"/>
  <c r="J20" i="6" s="1"/>
  <c r="K20" i="6" s="1"/>
  <c r="H21" i="6"/>
  <c r="J21" i="6" s="1"/>
  <c r="K21" i="6" s="1"/>
  <c r="H22" i="6"/>
  <c r="J22" i="6" s="1"/>
  <c r="K22" i="6" s="1"/>
  <c r="H23" i="6"/>
  <c r="J23" i="6" s="1"/>
  <c r="K23" i="6" s="1"/>
  <c r="H24" i="6"/>
  <c r="J24" i="6" s="1"/>
  <c r="K24" i="6" s="1"/>
  <c r="H25" i="6"/>
  <c r="J25" i="6" s="1"/>
  <c r="K25" i="6" s="1"/>
  <c r="H26" i="6"/>
  <c r="M26" i="6" s="1"/>
  <c r="O26" i="6" s="1"/>
  <c r="P26" i="6" s="1"/>
  <c r="H7" i="6"/>
  <c r="J7" i="6" s="1"/>
  <c r="K7" i="6" s="1"/>
  <c r="H105" i="4"/>
  <c r="M105" i="4" s="1"/>
  <c r="O105" i="4" s="1"/>
  <c r="P105" i="4" s="1"/>
  <c r="H106" i="4"/>
  <c r="J106" i="4" s="1"/>
  <c r="K106" i="4" s="1"/>
  <c r="H107" i="4"/>
  <c r="M107" i="4" s="1"/>
  <c r="O107" i="4" s="1"/>
  <c r="P107" i="4" s="1"/>
  <c r="H108" i="4"/>
  <c r="J108" i="4" s="1"/>
  <c r="K108" i="4" s="1"/>
  <c r="H109" i="4"/>
  <c r="H110" i="4"/>
  <c r="M110" i="4" s="1"/>
  <c r="O110" i="4" s="1"/>
  <c r="P110" i="4" s="1"/>
  <c r="H111" i="4"/>
  <c r="M111" i="4" s="1"/>
  <c r="O111" i="4" s="1"/>
  <c r="P111" i="4" s="1"/>
  <c r="H112" i="4"/>
  <c r="M112" i="4" s="1"/>
  <c r="O112" i="4" s="1"/>
  <c r="P112" i="4" s="1"/>
  <c r="H104" i="4"/>
  <c r="J104" i="4" s="1"/>
  <c r="K104" i="4" s="1"/>
  <c r="H91" i="4"/>
  <c r="M91" i="4" s="1"/>
  <c r="O91" i="4" s="1"/>
  <c r="P91" i="4" s="1"/>
  <c r="H92" i="4"/>
  <c r="M92" i="4" s="1"/>
  <c r="O92" i="4" s="1"/>
  <c r="P92" i="4" s="1"/>
  <c r="H93" i="4"/>
  <c r="M93" i="4" s="1"/>
  <c r="O93" i="4" s="1"/>
  <c r="P93" i="4" s="1"/>
  <c r="H94" i="4"/>
  <c r="J94" i="4" s="1"/>
  <c r="K94" i="4" s="1"/>
  <c r="H95" i="4"/>
  <c r="M95" i="4" s="1"/>
  <c r="O95" i="4" s="1"/>
  <c r="P95" i="4" s="1"/>
  <c r="H96" i="4"/>
  <c r="J96" i="4" s="1"/>
  <c r="K96" i="4" s="1"/>
  <c r="H97" i="4"/>
  <c r="M97" i="4" s="1"/>
  <c r="O97" i="4" s="1"/>
  <c r="P97" i="4" s="1"/>
  <c r="H98" i="4"/>
  <c r="J98" i="4" s="1"/>
  <c r="K98" i="4" s="1"/>
  <c r="H99" i="4"/>
  <c r="M99" i="4" s="1"/>
  <c r="O99" i="4" s="1"/>
  <c r="P99" i="4" s="1"/>
  <c r="H78" i="4"/>
  <c r="H79" i="4"/>
  <c r="M79" i="4" s="1"/>
  <c r="O79" i="4" s="1"/>
  <c r="P79" i="4" s="1"/>
  <c r="H80" i="4"/>
  <c r="M80" i="4" s="1"/>
  <c r="O80" i="4" s="1"/>
  <c r="P80" i="4" s="1"/>
  <c r="H81" i="4"/>
  <c r="J81" i="4" s="1"/>
  <c r="K81" i="4" s="1"/>
  <c r="H82" i="4"/>
  <c r="J82" i="4" s="1"/>
  <c r="K82" i="4" s="1"/>
  <c r="H83" i="4"/>
  <c r="J83" i="4" s="1"/>
  <c r="K83" i="4" s="1"/>
  <c r="H84" i="4"/>
  <c r="M84" i="4" s="1"/>
  <c r="O84" i="4" s="1"/>
  <c r="P84" i="4" s="1"/>
  <c r="H85" i="4"/>
  <c r="M85" i="4" s="1"/>
  <c r="O85" i="4" s="1"/>
  <c r="P85" i="4" s="1"/>
  <c r="H86" i="4"/>
  <c r="M86" i="4" s="1"/>
  <c r="O86" i="4" s="1"/>
  <c r="P86" i="4" s="1"/>
  <c r="H77" i="4"/>
  <c r="J77" i="4" s="1"/>
  <c r="H49" i="4"/>
  <c r="J49" i="4" s="1"/>
  <c r="K49" i="4" s="1"/>
  <c r="H50" i="4"/>
  <c r="H51" i="4"/>
  <c r="M51" i="4" s="1"/>
  <c r="O51" i="4" s="1"/>
  <c r="P51" i="4" s="1"/>
  <c r="H52" i="4"/>
  <c r="M52" i="4" s="1"/>
  <c r="O52" i="4" s="1"/>
  <c r="P52" i="4" s="1"/>
  <c r="H53" i="4"/>
  <c r="M53" i="4" s="1"/>
  <c r="O53" i="4" s="1"/>
  <c r="P53" i="4" s="1"/>
  <c r="H54" i="4"/>
  <c r="H55" i="4"/>
  <c r="M55" i="4" s="1"/>
  <c r="O55" i="4" s="1"/>
  <c r="P55" i="4" s="1"/>
  <c r="H56" i="4"/>
  <c r="H57" i="4"/>
  <c r="M57" i="4" s="1"/>
  <c r="O57" i="4" s="1"/>
  <c r="P57" i="4" s="1"/>
  <c r="H58" i="4"/>
  <c r="J58" i="4" s="1"/>
  <c r="H59" i="4"/>
  <c r="M59" i="4" s="1"/>
  <c r="O59" i="4" s="1"/>
  <c r="P59" i="4" s="1"/>
  <c r="H48" i="4"/>
  <c r="M48" i="4" s="1"/>
  <c r="O48" i="4" s="1"/>
  <c r="P48" i="4" s="1"/>
  <c r="H8" i="4"/>
  <c r="M8" i="4" s="1"/>
  <c r="O8" i="4" s="1"/>
  <c r="H9" i="4"/>
  <c r="J9" i="4" s="1"/>
  <c r="H10" i="4"/>
  <c r="M10" i="4" s="1"/>
  <c r="O10" i="4" s="1"/>
  <c r="H11" i="4"/>
  <c r="J11" i="4" s="1"/>
  <c r="H12" i="4"/>
  <c r="M12" i="4" s="1"/>
  <c r="O12" i="4" s="1"/>
  <c r="P12" i="4" s="1"/>
  <c r="H13" i="4"/>
  <c r="J13" i="4" s="1"/>
  <c r="K13" i="4" s="1"/>
  <c r="H14" i="4"/>
  <c r="M14" i="4" s="1"/>
  <c r="O14" i="4" s="1"/>
  <c r="P14" i="4" s="1"/>
  <c r="H15" i="4"/>
  <c r="M15" i="4" s="1"/>
  <c r="O15" i="4" s="1"/>
  <c r="H16" i="4"/>
  <c r="M16" i="4" s="1"/>
  <c r="O16" i="4" s="1"/>
  <c r="P16" i="4" s="1"/>
  <c r="H17" i="4"/>
  <c r="M17" i="4" s="1"/>
  <c r="O17" i="4" s="1"/>
  <c r="P17" i="4" s="1"/>
  <c r="H18" i="4"/>
  <c r="M18" i="4" s="1"/>
  <c r="O18" i="4" s="1"/>
  <c r="P18" i="4" s="1"/>
  <c r="H19" i="4"/>
  <c r="J19" i="4" s="1"/>
  <c r="K19" i="4" s="1"/>
  <c r="H20" i="4"/>
  <c r="M20" i="4" s="1"/>
  <c r="O20" i="4" s="1"/>
  <c r="P20" i="4" s="1"/>
  <c r="H21" i="4"/>
  <c r="H22" i="4"/>
  <c r="M22" i="4" s="1"/>
  <c r="O22" i="4" s="1"/>
  <c r="P22" i="4" s="1"/>
  <c r="H23" i="4"/>
  <c r="J23" i="4" s="1"/>
  <c r="K23" i="4" s="1"/>
  <c r="H24" i="4"/>
  <c r="H25" i="4"/>
  <c r="H26" i="4"/>
  <c r="J26" i="4" s="1"/>
  <c r="K26" i="4" s="1"/>
  <c r="H7" i="4"/>
  <c r="M7" i="4" s="1"/>
  <c r="O7" i="4" s="1"/>
  <c r="P7" i="4" s="1"/>
  <c r="J70" i="6"/>
  <c r="K70" i="6" s="1"/>
  <c r="E70" i="6"/>
  <c r="F70" i="6" s="1"/>
  <c r="J69" i="6"/>
  <c r="K69" i="6" s="1"/>
  <c r="E69" i="6"/>
  <c r="F69" i="6" s="1"/>
  <c r="J68" i="6"/>
  <c r="K68" i="6" s="1"/>
  <c r="E68" i="6"/>
  <c r="F68" i="6" s="1"/>
  <c r="M67" i="6"/>
  <c r="O67" i="6" s="1"/>
  <c r="P67" i="6" s="1"/>
  <c r="E67" i="6"/>
  <c r="F67" i="6" s="1"/>
  <c r="J66" i="6"/>
  <c r="K66" i="6" s="1"/>
  <c r="E66" i="6"/>
  <c r="F66" i="6" s="1"/>
  <c r="M65" i="6"/>
  <c r="O65" i="6" s="1"/>
  <c r="E65" i="6"/>
  <c r="F65" i="6" s="1"/>
  <c r="J64" i="6"/>
  <c r="K64" i="6" s="1"/>
  <c r="E64" i="6"/>
  <c r="F64" i="6" s="1"/>
  <c r="J63" i="6"/>
  <c r="K63" i="6" s="1"/>
  <c r="E63" i="6"/>
  <c r="F63" i="6" s="1"/>
  <c r="J62" i="6"/>
  <c r="K62" i="6" s="1"/>
  <c r="E62" i="6"/>
  <c r="F62" i="6" s="1"/>
  <c r="J61" i="6"/>
  <c r="K61" i="6" s="1"/>
  <c r="E61" i="6"/>
  <c r="F61" i="6" s="1"/>
  <c r="J60" i="6"/>
  <c r="K60" i="6" s="1"/>
  <c r="E60" i="6"/>
  <c r="F60" i="6" s="1"/>
  <c r="M59" i="6"/>
  <c r="O59" i="6" s="1"/>
  <c r="P59" i="6" s="1"/>
  <c r="E59" i="6"/>
  <c r="F59" i="6" s="1"/>
  <c r="J58" i="6"/>
  <c r="K58" i="6" s="1"/>
  <c r="E58" i="6"/>
  <c r="F58" i="6" s="1"/>
  <c r="M57" i="6"/>
  <c r="O57" i="6" s="1"/>
  <c r="P57" i="6" s="1"/>
  <c r="E57" i="6"/>
  <c r="F57" i="6" s="1"/>
  <c r="J56" i="6"/>
  <c r="E56" i="6"/>
  <c r="F56" i="6" s="1"/>
  <c r="J55" i="6"/>
  <c r="K55" i="6" s="1"/>
  <c r="E55" i="6"/>
  <c r="F55" i="6" s="1"/>
  <c r="J54" i="6"/>
  <c r="K54" i="6" s="1"/>
  <c r="E54" i="6"/>
  <c r="F54" i="6" s="1"/>
  <c r="J53" i="6"/>
  <c r="K53" i="6" s="1"/>
  <c r="E53" i="6"/>
  <c r="F53" i="6" s="1"/>
  <c r="J52" i="6"/>
  <c r="K52" i="6" s="1"/>
  <c r="E52" i="6"/>
  <c r="F52" i="6" s="1"/>
  <c r="M51" i="6"/>
  <c r="O51" i="6" s="1"/>
  <c r="P51" i="6" s="1"/>
  <c r="E51" i="6"/>
  <c r="F51" i="6" s="1"/>
  <c r="E118" i="6"/>
  <c r="F118" i="6" s="1"/>
  <c r="E117" i="6"/>
  <c r="F117" i="6" s="1"/>
  <c r="E116" i="6"/>
  <c r="F116" i="6" s="1"/>
  <c r="E115" i="6"/>
  <c r="F115" i="6" s="1"/>
  <c r="E114" i="6"/>
  <c r="F114" i="6" s="1"/>
  <c r="E113" i="6"/>
  <c r="F113" i="6" s="1"/>
  <c r="E112" i="6"/>
  <c r="F112" i="6" s="1"/>
  <c r="E111" i="6"/>
  <c r="F111" i="6" s="1"/>
  <c r="E110" i="6"/>
  <c r="F110" i="6" s="1"/>
  <c r="E109" i="6"/>
  <c r="F109" i="6" s="1"/>
  <c r="E108" i="6"/>
  <c r="F108" i="6" s="1"/>
  <c r="E107" i="6"/>
  <c r="F107" i="6" s="1"/>
  <c r="E106" i="6"/>
  <c r="F106" i="6" s="1"/>
  <c r="E105" i="6"/>
  <c r="F105" i="6" s="1"/>
  <c r="E104" i="6"/>
  <c r="F104" i="6" s="1"/>
  <c r="E103" i="6"/>
  <c r="F103" i="6" s="1"/>
  <c r="E85" i="6"/>
  <c r="F85" i="6" s="1"/>
  <c r="E84" i="6"/>
  <c r="F84" i="6" s="1"/>
  <c r="E83" i="6"/>
  <c r="F83" i="6" s="1"/>
  <c r="E82" i="6"/>
  <c r="F82" i="6" s="1"/>
  <c r="E81" i="6"/>
  <c r="F81" i="6" s="1"/>
  <c r="E80" i="6"/>
  <c r="F80" i="6" s="1"/>
  <c r="E79" i="6"/>
  <c r="F79" i="6" s="1"/>
  <c r="E78" i="6"/>
  <c r="F78" i="6" s="1"/>
  <c r="E77" i="6"/>
  <c r="F77" i="6" s="1"/>
  <c r="E76" i="6"/>
  <c r="F76" i="6" s="1"/>
  <c r="E75" i="6"/>
  <c r="F75" i="6" s="1"/>
  <c r="E196" i="6"/>
  <c r="F196" i="6" s="1"/>
  <c r="E197" i="6"/>
  <c r="F197" i="6" s="1"/>
  <c r="E198" i="6"/>
  <c r="F198" i="6" s="1"/>
  <c r="E199" i="6"/>
  <c r="F199" i="6" s="1"/>
  <c r="E200" i="6"/>
  <c r="F200" i="6" s="1"/>
  <c r="E201" i="6"/>
  <c r="F201" i="6" s="1"/>
  <c r="E202" i="6"/>
  <c r="F202" i="6" s="1"/>
  <c r="E203" i="6"/>
  <c r="F203" i="6" s="1"/>
  <c r="E204" i="6"/>
  <c r="F204" i="6" s="1"/>
  <c r="E205" i="6"/>
  <c r="F205" i="6" s="1"/>
  <c r="E206" i="6"/>
  <c r="F206" i="6" s="1"/>
  <c r="E207" i="6"/>
  <c r="F207" i="6" s="1"/>
  <c r="E308" i="6"/>
  <c r="F308" i="6" s="1"/>
  <c r="E309" i="6"/>
  <c r="F309" i="6" s="1"/>
  <c r="M376" i="6"/>
  <c r="O376" i="6" s="1"/>
  <c r="P376" i="6" s="1"/>
  <c r="E376" i="6"/>
  <c r="F376" i="6" s="1"/>
  <c r="E373" i="6"/>
  <c r="F373" i="6" s="1"/>
  <c r="J372" i="6"/>
  <c r="K372" i="6" s="1"/>
  <c r="E372" i="6"/>
  <c r="F372" i="6" s="1"/>
  <c r="J371" i="6"/>
  <c r="K371" i="6" s="1"/>
  <c r="E371" i="6"/>
  <c r="F371" i="6" s="1"/>
  <c r="J370" i="6"/>
  <c r="K370" i="6" s="1"/>
  <c r="E370" i="6"/>
  <c r="F370" i="6" s="1"/>
  <c r="J369" i="6"/>
  <c r="K369" i="6" s="1"/>
  <c r="E369" i="6"/>
  <c r="F369" i="6" s="1"/>
  <c r="J368" i="6"/>
  <c r="K368" i="6" s="1"/>
  <c r="E368" i="6"/>
  <c r="F368" i="6" s="1"/>
  <c r="M367" i="6"/>
  <c r="O367" i="6" s="1"/>
  <c r="P367" i="6" s="1"/>
  <c r="E367" i="6"/>
  <c r="F367" i="6" s="1"/>
  <c r="E362" i="6"/>
  <c r="F362" i="6" s="1"/>
  <c r="M361" i="6"/>
  <c r="O361" i="6" s="1"/>
  <c r="P361" i="6" s="1"/>
  <c r="E361" i="6"/>
  <c r="F361" i="6" s="1"/>
  <c r="M360" i="6"/>
  <c r="O360" i="6" s="1"/>
  <c r="P360" i="6" s="1"/>
  <c r="E360" i="6"/>
  <c r="F360" i="6" s="1"/>
  <c r="J359" i="6"/>
  <c r="K359" i="6" s="1"/>
  <c r="E359" i="6"/>
  <c r="F359" i="6" s="1"/>
  <c r="M358" i="6"/>
  <c r="O358" i="6" s="1"/>
  <c r="P358" i="6" s="1"/>
  <c r="E358" i="6"/>
  <c r="F358" i="6" s="1"/>
  <c r="J357" i="6"/>
  <c r="K357" i="6" s="1"/>
  <c r="E357" i="6"/>
  <c r="F357" i="6" s="1"/>
  <c r="M356" i="6"/>
  <c r="O356" i="6" s="1"/>
  <c r="P356" i="6" s="1"/>
  <c r="E356" i="6"/>
  <c r="F356" i="6" s="1"/>
  <c r="J355" i="6"/>
  <c r="K355" i="6" s="1"/>
  <c r="E355" i="6"/>
  <c r="F355" i="6" s="1"/>
  <c r="E354" i="6"/>
  <c r="F354" i="6" s="1"/>
  <c r="J353" i="6"/>
  <c r="K353" i="6" s="1"/>
  <c r="E353" i="6"/>
  <c r="F353" i="6" s="1"/>
  <c r="M352" i="6"/>
  <c r="O352" i="6" s="1"/>
  <c r="P352" i="6" s="1"/>
  <c r="E352" i="6"/>
  <c r="F352" i="6" s="1"/>
  <c r="M351" i="6"/>
  <c r="O351" i="6" s="1"/>
  <c r="P351" i="6" s="1"/>
  <c r="E351" i="6"/>
  <c r="F351" i="6" s="1"/>
  <c r="M350" i="6"/>
  <c r="O350" i="6" s="1"/>
  <c r="P350" i="6" s="1"/>
  <c r="E350" i="6"/>
  <c r="F350" i="6" s="1"/>
  <c r="J349" i="6"/>
  <c r="K349" i="6" s="1"/>
  <c r="E349" i="6"/>
  <c r="F349" i="6" s="1"/>
  <c r="G349" i="6" s="1"/>
  <c r="M348" i="6"/>
  <c r="O348" i="6" s="1"/>
  <c r="P348" i="6" s="1"/>
  <c r="E348" i="6"/>
  <c r="F348" i="6" s="1"/>
  <c r="E343" i="6"/>
  <c r="F343" i="6" s="1"/>
  <c r="E342" i="6"/>
  <c r="F342" i="6" s="1"/>
  <c r="E341" i="6"/>
  <c r="F341" i="6" s="1"/>
  <c r="E340" i="6"/>
  <c r="F340" i="6" s="1"/>
  <c r="E339" i="6"/>
  <c r="F339" i="6" s="1"/>
  <c r="E338" i="6"/>
  <c r="F338" i="6" s="1"/>
  <c r="E337" i="6"/>
  <c r="F337" i="6" s="1"/>
  <c r="E336" i="6"/>
  <c r="F336" i="6" s="1"/>
  <c r="E335" i="6"/>
  <c r="F335" i="6" s="1"/>
  <c r="E330" i="6"/>
  <c r="F330" i="6" s="1"/>
  <c r="E329" i="6"/>
  <c r="F329" i="6" s="1"/>
  <c r="E328" i="6"/>
  <c r="F328" i="6" s="1"/>
  <c r="E327" i="6"/>
  <c r="F327" i="6" s="1"/>
  <c r="E326" i="6"/>
  <c r="F326" i="6" s="1"/>
  <c r="E325" i="6"/>
  <c r="F325" i="6" s="1"/>
  <c r="E324" i="6"/>
  <c r="F324" i="6" s="1"/>
  <c r="E323" i="6"/>
  <c r="F323" i="6" s="1"/>
  <c r="E322" i="6"/>
  <c r="F322" i="6" s="1"/>
  <c r="E317" i="6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E26" i="6"/>
  <c r="F26" i="6" s="1"/>
  <c r="E25" i="6"/>
  <c r="F25" i="6" s="1"/>
  <c r="E24" i="6"/>
  <c r="F24" i="6" s="1"/>
  <c r="E23" i="6"/>
  <c r="F23" i="6" s="1"/>
  <c r="E22" i="6"/>
  <c r="F22" i="6" s="1"/>
  <c r="E21" i="6"/>
  <c r="F21" i="6" s="1"/>
  <c r="E20" i="6"/>
  <c r="F20" i="6" s="1"/>
  <c r="E19" i="6"/>
  <c r="F19" i="6" s="1"/>
  <c r="E18" i="6"/>
  <c r="F18" i="6" s="1"/>
  <c r="E17" i="6"/>
  <c r="F17" i="6" s="1"/>
  <c r="E16" i="6"/>
  <c r="F16" i="6" s="1"/>
  <c r="E15" i="6"/>
  <c r="F15" i="6" s="1"/>
  <c r="E14" i="6"/>
  <c r="F14" i="6" s="1"/>
  <c r="E13" i="6"/>
  <c r="F13" i="6" s="1"/>
  <c r="E12" i="6"/>
  <c r="F12" i="6" s="1"/>
  <c r="E11" i="6"/>
  <c r="F11" i="6" s="1"/>
  <c r="E10" i="6"/>
  <c r="F10" i="6" s="1"/>
  <c r="E9" i="6"/>
  <c r="F9" i="6" s="1"/>
  <c r="E8" i="6"/>
  <c r="F8" i="6" s="1"/>
  <c r="E7" i="6"/>
  <c r="F7" i="6" s="1"/>
  <c r="M145" i="4"/>
  <c r="O145" i="4" s="1"/>
  <c r="P145" i="4" s="1"/>
  <c r="E145" i="4"/>
  <c r="F145" i="4" s="1"/>
  <c r="M142" i="4"/>
  <c r="O142" i="4" s="1"/>
  <c r="P142" i="4" s="1"/>
  <c r="E142" i="4"/>
  <c r="F142" i="4" s="1"/>
  <c r="E141" i="4"/>
  <c r="F141" i="4" s="1"/>
  <c r="J140" i="4"/>
  <c r="K140" i="4" s="1"/>
  <c r="E140" i="4"/>
  <c r="F140" i="4" s="1"/>
  <c r="E139" i="4"/>
  <c r="F139" i="4" s="1"/>
  <c r="M138" i="4"/>
  <c r="O138" i="4" s="1"/>
  <c r="P138" i="4" s="1"/>
  <c r="E138" i="4"/>
  <c r="F138" i="4" s="1"/>
  <c r="E137" i="4"/>
  <c r="F137" i="4" s="1"/>
  <c r="M136" i="4"/>
  <c r="O136" i="4" s="1"/>
  <c r="P136" i="4" s="1"/>
  <c r="E136" i="4"/>
  <c r="F136" i="4" s="1"/>
  <c r="J131" i="4"/>
  <c r="K131" i="4" s="1"/>
  <c r="E131" i="4"/>
  <c r="F131" i="4" s="1"/>
  <c r="M130" i="4"/>
  <c r="O130" i="4" s="1"/>
  <c r="P130" i="4" s="1"/>
  <c r="E130" i="4"/>
  <c r="F130" i="4" s="1"/>
  <c r="J129" i="4"/>
  <c r="K129" i="4" s="1"/>
  <c r="E129" i="4"/>
  <c r="F129" i="4" s="1"/>
  <c r="M128" i="4"/>
  <c r="O128" i="4" s="1"/>
  <c r="E128" i="4"/>
  <c r="J127" i="4"/>
  <c r="K127" i="4" s="1"/>
  <c r="E127" i="4"/>
  <c r="F127" i="4" s="1"/>
  <c r="J126" i="4"/>
  <c r="E126" i="4"/>
  <c r="J125" i="4"/>
  <c r="K125" i="4" s="1"/>
  <c r="E125" i="4"/>
  <c r="F125" i="4" s="1"/>
  <c r="M124" i="4"/>
  <c r="O124" i="4" s="1"/>
  <c r="P124" i="4" s="1"/>
  <c r="E124" i="4"/>
  <c r="F124" i="4" s="1"/>
  <c r="J123" i="4"/>
  <c r="E123" i="4"/>
  <c r="F123" i="4" s="1"/>
  <c r="G123" i="4" s="1"/>
  <c r="M122" i="4"/>
  <c r="O122" i="4" s="1"/>
  <c r="P122" i="4" s="1"/>
  <c r="E122" i="4"/>
  <c r="J121" i="4"/>
  <c r="K121" i="4" s="1"/>
  <c r="E121" i="4"/>
  <c r="F121" i="4" s="1"/>
  <c r="M120" i="4"/>
  <c r="O120" i="4" s="1"/>
  <c r="P120" i="4" s="1"/>
  <c r="E120" i="4"/>
  <c r="F120" i="4" s="1"/>
  <c r="J119" i="4"/>
  <c r="K119" i="4" s="1"/>
  <c r="E119" i="4"/>
  <c r="F119" i="4" s="1"/>
  <c r="M118" i="4"/>
  <c r="O118" i="4" s="1"/>
  <c r="P118" i="4" s="1"/>
  <c r="E118" i="4"/>
  <c r="F118" i="4" s="1"/>
  <c r="G118" i="4" s="1"/>
  <c r="J117" i="4"/>
  <c r="K117" i="4" s="1"/>
  <c r="E117" i="4"/>
  <c r="F117" i="4" s="1"/>
  <c r="E112" i="4"/>
  <c r="F112" i="4" s="1"/>
  <c r="E111" i="4"/>
  <c r="F111" i="4" s="1"/>
  <c r="E110" i="4"/>
  <c r="F110" i="4" s="1"/>
  <c r="E109" i="4"/>
  <c r="F109" i="4" s="1"/>
  <c r="E108" i="4"/>
  <c r="F108" i="4" s="1"/>
  <c r="E107" i="4"/>
  <c r="F107" i="4" s="1"/>
  <c r="E106" i="4"/>
  <c r="F106" i="4" s="1"/>
  <c r="E105" i="4"/>
  <c r="F105" i="4" s="1"/>
  <c r="E104" i="4"/>
  <c r="F104" i="4" s="1"/>
  <c r="E99" i="4"/>
  <c r="F99" i="4" s="1"/>
  <c r="E98" i="4"/>
  <c r="F98" i="4" s="1"/>
  <c r="E97" i="4"/>
  <c r="F97" i="4" s="1"/>
  <c r="E96" i="4"/>
  <c r="F96" i="4" s="1"/>
  <c r="E95" i="4"/>
  <c r="F95" i="4" s="1"/>
  <c r="E94" i="4"/>
  <c r="F94" i="4" s="1"/>
  <c r="E93" i="4"/>
  <c r="F93" i="4" s="1"/>
  <c r="E92" i="4"/>
  <c r="F92" i="4" s="1"/>
  <c r="E91" i="4"/>
  <c r="F91" i="4" s="1"/>
  <c r="E86" i="4"/>
  <c r="F86" i="4" s="1"/>
  <c r="E85" i="4"/>
  <c r="F85" i="4" s="1"/>
  <c r="G85" i="4" s="1"/>
  <c r="E84" i="4"/>
  <c r="F84" i="4" s="1"/>
  <c r="E83" i="4"/>
  <c r="F83" i="4" s="1"/>
  <c r="E82" i="4"/>
  <c r="F82" i="4" s="1"/>
  <c r="E81" i="4"/>
  <c r="F81" i="4" s="1"/>
  <c r="E80" i="4"/>
  <c r="F80" i="4" s="1"/>
  <c r="E79" i="4"/>
  <c r="F79" i="4" s="1"/>
  <c r="E78" i="4"/>
  <c r="F78" i="4" s="1"/>
  <c r="G78" i="4" s="1"/>
  <c r="E77" i="4"/>
  <c r="F77" i="4" s="1"/>
  <c r="E59" i="4"/>
  <c r="F59" i="4" s="1"/>
  <c r="E58" i="4"/>
  <c r="F58" i="4" s="1"/>
  <c r="E57" i="4"/>
  <c r="F57" i="4" s="1"/>
  <c r="E56" i="4"/>
  <c r="F56" i="4" s="1"/>
  <c r="E55" i="4"/>
  <c r="F55" i="4" s="1"/>
  <c r="E54" i="4"/>
  <c r="F54" i="4" s="1"/>
  <c r="E53" i="4"/>
  <c r="F53" i="4" s="1"/>
  <c r="E52" i="4"/>
  <c r="F52" i="4" s="1"/>
  <c r="E51" i="4"/>
  <c r="F51" i="4" s="1"/>
  <c r="E50" i="4"/>
  <c r="F50" i="4" s="1"/>
  <c r="E49" i="4"/>
  <c r="F49" i="4" s="1"/>
  <c r="E48" i="4"/>
  <c r="F48" i="4" s="1"/>
  <c r="E26" i="4"/>
  <c r="F26" i="4" s="1"/>
  <c r="E25" i="4"/>
  <c r="F25" i="4" s="1"/>
  <c r="E24" i="4"/>
  <c r="F24" i="4" s="1"/>
  <c r="E23" i="4"/>
  <c r="F23" i="4" s="1"/>
  <c r="E22" i="4"/>
  <c r="F22" i="4" s="1"/>
  <c r="E21" i="4"/>
  <c r="F21" i="4" s="1"/>
  <c r="G21" i="4" s="1"/>
  <c r="E20" i="4"/>
  <c r="F20" i="4" s="1"/>
  <c r="E19" i="4"/>
  <c r="F19" i="4" s="1"/>
  <c r="E18" i="4"/>
  <c r="F18" i="4" s="1"/>
  <c r="E17" i="4"/>
  <c r="F17" i="4" s="1"/>
  <c r="E16" i="4"/>
  <c r="F16" i="4" s="1"/>
  <c r="E15" i="4"/>
  <c r="F15" i="4" s="1"/>
  <c r="E14" i="4"/>
  <c r="F14" i="4" s="1"/>
  <c r="E13" i="4"/>
  <c r="F13" i="4" s="1"/>
  <c r="E12" i="4"/>
  <c r="E11" i="4"/>
  <c r="F11" i="4" s="1"/>
  <c r="E10" i="4"/>
  <c r="E9" i="4"/>
  <c r="F9" i="4" s="1"/>
  <c r="E8" i="4"/>
  <c r="E7" i="4"/>
  <c r="F7" i="4" s="1"/>
  <c r="G124" i="1"/>
  <c r="L124" i="1"/>
  <c r="G125" i="1"/>
  <c r="O125" i="1"/>
  <c r="Q125" i="1" s="1"/>
  <c r="G126" i="1"/>
  <c r="O126" i="1"/>
  <c r="Q126" i="1" s="1"/>
  <c r="L126" i="1"/>
  <c r="G127" i="1"/>
  <c r="L127" i="1"/>
  <c r="O127" i="1"/>
  <c r="Q127" i="1" s="1"/>
  <c r="G128" i="1"/>
  <c r="L128" i="1"/>
  <c r="G129" i="1"/>
  <c r="O129" i="1"/>
  <c r="Q129" i="1" s="1"/>
  <c r="G130" i="1"/>
  <c r="O130" i="1"/>
  <c r="Q130" i="1" s="1"/>
  <c r="G131" i="1"/>
  <c r="L131" i="1"/>
  <c r="C130" i="1"/>
  <c r="C131" i="1"/>
  <c r="C129" i="1"/>
  <c r="C128" i="1"/>
  <c r="C127" i="1"/>
  <c r="C124" i="1"/>
  <c r="C125" i="1"/>
  <c r="C126" i="1"/>
  <c r="C118" i="1"/>
  <c r="C119" i="1"/>
  <c r="C120" i="1"/>
  <c r="C121" i="1"/>
  <c r="C122" i="1"/>
  <c r="C137" i="1"/>
  <c r="C138" i="1"/>
  <c r="C139" i="1"/>
  <c r="C140" i="1"/>
  <c r="C141" i="1"/>
  <c r="C142" i="1"/>
  <c r="C111" i="1"/>
  <c r="C112" i="1"/>
  <c r="C110" i="1"/>
  <c r="C109" i="1"/>
  <c r="C98" i="1"/>
  <c r="C99" i="1"/>
  <c r="C86" i="1"/>
  <c r="C85" i="1"/>
  <c r="C84" i="1"/>
  <c r="C97" i="1"/>
  <c r="C96" i="1"/>
  <c r="C95" i="1"/>
  <c r="C94" i="1"/>
  <c r="C93" i="1"/>
  <c r="C83" i="1"/>
  <c r="C82" i="1"/>
  <c r="C81" i="1"/>
  <c r="C80" i="1"/>
  <c r="C107" i="1"/>
  <c r="O123" i="1"/>
  <c r="Q123" i="1" s="1"/>
  <c r="G123" i="1"/>
  <c r="C123" i="1"/>
  <c r="O122" i="1"/>
  <c r="Q122" i="1" s="1"/>
  <c r="G122" i="1"/>
  <c r="O121" i="1"/>
  <c r="Q121" i="1" s="1"/>
  <c r="G121" i="1"/>
  <c r="O120" i="1"/>
  <c r="Q120" i="1" s="1"/>
  <c r="G120" i="1"/>
  <c r="O119" i="1"/>
  <c r="Q119" i="1" s="1"/>
  <c r="G119" i="1"/>
  <c r="O118" i="1"/>
  <c r="Q118" i="1" s="1"/>
  <c r="G118" i="1"/>
  <c r="L117" i="1"/>
  <c r="G117" i="1"/>
  <c r="C117" i="1"/>
  <c r="L145" i="1"/>
  <c r="M145" i="1" s="1"/>
  <c r="N145" i="1" s="1"/>
  <c r="G145" i="1"/>
  <c r="L142" i="1"/>
  <c r="G142" i="1"/>
  <c r="O141" i="1"/>
  <c r="Q141" i="1" s="1"/>
  <c r="G141" i="1"/>
  <c r="L140" i="1"/>
  <c r="G140" i="1"/>
  <c r="O139" i="1"/>
  <c r="Q139" i="1" s="1"/>
  <c r="G139" i="1"/>
  <c r="L138" i="1"/>
  <c r="G138" i="1"/>
  <c r="O137" i="1"/>
  <c r="Q137" i="1" s="1"/>
  <c r="G137" i="1"/>
  <c r="L136" i="1"/>
  <c r="G136" i="1"/>
  <c r="C136" i="1"/>
  <c r="O112" i="1"/>
  <c r="Q112" i="1" s="1"/>
  <c r="G112" i="1"/>
  <c r="O111" i="1"/>
  <c r="Q111" i="1" s="1"/>
  <c r="G111" i="1"/>
  <c r="L110" i="1"/>
  <c r="G110" i="1"/>
  <c r="O109" i="1"/>
  <c r="Q109" i="1" s="1"/>
  <c r="G109" i="1"/>
  <c r="O108" i="1"/>
  <c r="Q108" i="1" s="1"/>
  <c r="G108" i="1"/>
  <c r="C108" i="1"/>
  <c r="O107" i="1"/>
  <c r="Q107" i="1" s="1"/>
  <c r="G107" i="1"/>
  <c r="O106" i="1"/>
  <c r="Q106" i="1" s="1"/>
  <c r="G106" i="1"/>
  <c r="C106" i="1"/>
  <c r="O105" i="1"/>
  <c r="Q105" i="1" s="1"/>
  <c r="G105" i="1"/>
  <c r="C105" i="1"/>
  <c r="O104" i="1"/>
  <c r="Q104" i="1" s="1"/>
  <c r="G104" i="1"/>
  <c r="C104" i="1"/>
  <c r="L99" i="1"/>
  <c r="G99" i="1"/>
  <c r="O98" i="1"/>
  <c r="Q98" i="1" s="1"/>
  <c r="G98" i="1"/>
  <c r="L97" i="1"/>
  <c r="G97" i="1"/>
  <c r="O96" i="1"/>
  <c r="Q96" i="1" s="1"/>
  <c r="G96" i="1"/>
  <c r="L95" i="1"/>
  <c r="G95" i="1"/>
  <c r="O94" i="1"/>
  <c r="Q94" i="1" s="1"/>
  <c r="G94" i="1"/>
  <c r="L93" i="1"/>
  <c r="G93" i="1"/>
  <c r="O92" i="1"/>
  <c r="Q92" i="1" s="1"/>
  <c r="G92" i="1"/>
  <c r="C92" i="1"/>
  <c r="L91" i="1"/>
  <c r="G91" i="1"/>
  <c r="C91" i="1"/>
  <c r="O86" i="1"/>
  <c r="Q86" i="1" s="1"/>
  <c r="G86" i="1"/>
  <c r="L85" i="1"/>
  <c r="G85" i="1"/>
  <c r="O84" i="1"/>
  <c r="Q84" i="1" s="1"/>
  <c r="G84" i="1"/>
  <c r="L83" i="1"/>
  <c r="G83" i="1"/>
  <c r="O82" i="1"/>
  <c r="Q82" i="1" s="1"/>
  <c r="G82" i="1"/>
  <c r="L81" i="1"/>
  <c r="G81" i="1"/>
  <c r="O80" i="1"/>
  <c r="Q80" i="1" s="1"/>
  <c r="G80" i="1"/>
  <c r="L79" i="1"/>
  <c r="G79" i="1"/>
  <c r="C79" i="1"/>
  <c r="L78" i="1"/>
  <c r="G78" i="1"/>
  <c r="C78" i="1"/>
  <c r="O77" i="1"/>
  <c r="Q77" i="1" s="1"/>
  <c r="G77" i="1"/>
  <c r="C77" i="1"/>
  <c r="O59" i="1"/>
  <c r="Q59" i="1" s="1"/>
  <c r="G59" i="1"/>
  <c r="C59" i="1"/>
  <c r="O58" i="1"/>
  <c r="Q58" i="1" s="1"/>
  <c r="G58" i="1"/>
  <c r="C58" i="1"/>
  <c r="L57" i="1"/>
  <c r="G57" i="1"/>
  <c r="C57" i="1"/>
  <c r="O56" i="1"/>
  <c r="Q56" i="1" s="1"/>
  <c r="G56" i="1"/>
  <c r="C56" i="1"/>
  <c r="O55" i="1"/>
  <c r="Q55" i="1" s="1"/>
  <c r="G55" i="1"/>
  <c r="C55" i="1"/>
  <c r="O54" i="1"/>
  <c r="Q54" i="1" s="1"/>
  <c r="G54" i="1"/>
  <c r="C54" i="1"/>
  <c r="O53" i="1"/>
  <c r="Q53" i="1" s="1"/>
  <c r="G53" i="1"/>
  <c r="C53" i="1"/>
  <c r="O52" i="1"/>
  <c r="Q52" i="1" s="1"/>
  <c r="G52" i="1"/>
  <c r="C52" i="1"/>
  <c r="L51" i="1"/>
  <c r="G51" i="1"/>
  <c r="C51" i="1"/>
  <c r="O50" i="1"/>
  <c r="Q50" i="1" s="1"/>
  <c r="G50" i="1"/>
  <c r="C50" i="1"/>
  <c r="O49" i="1"/>
  <c r="Q49" i="1" s="1"/>
  <c r="G49" i="1"/>
  <c r="C49" i="1"/>
  <c r="O48" i="1"/>
  <c r="Q48" i="1" s="1"/>
  <c r="G48" i="1"/>
  <c r="C48" i="1"/>
  <c r="C19" i="1"/>
  <c r="C20" i="1"/>
  <c r="C21" i="1"/>
  <c r="C18" i="1"/>
  <c r="C17" i="1"/>
  <c r="C16" i="1"/>
  <c r="C14" i="1"/>
  <c r="C15" i="1"/>
  <c r="C13" i="1"/>
  <c r="C12" i="1"/>
  <c r="C8" i="1"/>
  <c r="C9" i="1"/>
  <c r="C10" i="1"/>
  <c r="C11" i="1"/>
  <c r="H105" i="1" l="1"/>
  <c r="I105" i="1" s="1"/>
  <c r="M49" i="4"/>
  <c r="O49" i="4" s="1"/>
  <c r="P49" i="4" s="1"/>
  <c r="Q49" i="4" s="1"/>
  <c r="H108" i="1"/>
  <c r="I108" i="1" s="1"/>
  <c r="J110" i="4"/>
  <c r="K110" i="4" s="1"/>
  <c r="L110" i="4" s="1"/>
  <c r="J57" i="4"/>
  <c r="K57" i="4" s="1"/>
  <c r="L57" i="4" s="1"/>
  <c r="H111" i="1"/>
  <c r="I111" i="1" s="1"/>
  <c r="R111" i="1"/>
  <c r="S111" i="1" s="1"/>
  <c r="R120" i="1"/>
  <c r="S120" i="1" s="1"/>
  <c r="T127" i="10"/>
  <c r="W127" i="10"/>
  <c r="O61" i="7" s="1"/>
  <c r="T20" i="10"/>
  <c r="W20" i="10"/>
  <c r="C60" i="7" s="1"/>
  <c r="J59" i="4"/>
  <c r="K59" i="4" s="1"/>
  <c r="L59" i="4" s="1"/>
  <c r="H119" i="1"/>
  <c r="I119" i="1" s="1"/>
  <c r="R141" i="1"/>
  <c r="S141" i="1" s="1"/>
  <c r="AA3" i="10"/>
  <c r="I106" i="7"/>
  <c r="C107" i="7"/>
  <c r="D61" i="7"/>
  <c r="W3" i="10"/>
  <c r="J95" i="4"/>
  <c r="K95" i="4" s="1"/>
  <c r="L95" i="4" s="1"/>
  <c r="R137" i="1"/>
  <c r="S137" i="1" s="1"/>
  <c r="M99" i="1"/>
  <c r="N99" i="1" s="1"/>
  <c r="M127" i="1"/>
  <c r="N127" i="1" s="1"/>
  <c r="M142" i="1"/>
  <c r="N142" i="1" s="1"/>
  <c r="R129" i="1"/>
  <c r="S129" i="1" s="1"/>
  <c r="H127" i="1"/>
  <c r="I127" i="1" s="1"/>
  <c r="H121" i="1"/>
  <c r="I121" i="1" s="1"/>
  <c r="R122" i="1"/>
  <c r="S122" i="1" s="1"/>
  <c r="H124" i="1"/>
  <c r="I124" i="1" s="1"/>
  <c r="R125" i="1"/>
  <c r="S125" i="1" s="1"/>
  <c r="M131" i="1"/>
  <c r="N131" i="1" s="1"/>
  <c r="R127" i="1"/>
  <c r="S127" i="1" s="1"/>
  <c r="H125" i="1"/>
  <c r="I125" i="1" s="1"/>
  <c r="H131" i="1"/>
  <c r="I131" i="1" s="1"/>
  <c r="H136" i="1"/>
  <c r="I136" i="1" s="1"/>
  <c r="K77" i="4"/>
  <c r="L77" i="4" s="1"/>
  <c r="F12" i="4"/>
  <c r="G12" i="4" s="1"/>
  <c r="P15" i="4"/>
  <c r="Q15" i="4" s="1"/>
  <c r="F128" i="4"/>
  <c r="G128" i="4" s="1"/>
  <c r="F126" i="4"/>
  <c r="G126" i="4" s="1"/>
  <c r="F122" i="4"/>
  <c r="G122" i="4" s="1"/>
  <c r="K58" i="4"/>
  <c r="L58" i="4" s="1"/>
  <c r="F8" i="4"/>
  <c r="G8" i="4" s="1"/>
  <c r="P8" i="4"/>
  <c r="Q8" i="4" s="1"/>
  <c r="K9" i="4"/>
  <c r="L9" i="4" s="1"/>
  <c r="P10" i="4"/>
  <c r="Q10" i="4" s="1"/>
  <c r="F10" i="4"/>
  <c r="G10" i="4" s="1"/>
  <c r="K11" i="4"/>
  <c r="L11" i="4" s="1"/>
  <c r="L129" i="1"/>
  <c r="M129" i="1" s="1"/>
  <c r="N129" i="1" s="1"/>
  <c r="H128" i="1"/>
  <c r="I128" i="1" s="1"/>
  <c r="H126" i="1"/>
  <c r="I126" i="1" s="1"/>
  <c r="L123" i="1"/>
  <c r="M123" i="1" s="1"/>
  <c r="N123" i="1" s="1"/>
  <c r="L112" i="1"/>
  <c r="M112" i="1" s="1"/>
  <c r="N112" i="1" s="1"/>
  <c r="R118" i="1"/>
  <c r="S118" i="1" s="1"/>
  <c r="L130" i="1"/>
  <c r="M130" i="1" s="1"/>
  <c r="N130" i="1" s="1"/>
  <c r="M128" i="1"/>
  <c r="N128" i="1" s="1"/>
  <c r="L125" i="1"/>
  <c r="M125" i="1" s="1"/>
  <c r="N125" i="1" s="1"/>
  <c r="M117" i="1"/>
  <c r="N117" i="1" s="1"/>
  <c r="R130" i="1"/>
  <c r="S130" i="1" s="1"/>
  <c r="H123" i="1"/>
  <c r="I123" i="1" s="1"/>
  <c r="H130" i="1"/>
  <c r="I130" i="1" s="1"/>
  <c r="M136" i="1"/>
  <c r="N136" i="1" s="1"/>
  <c r="M138" i="1"/>
  <c r="N138" i="1" s="1"/>
  <c r="H117" i="1"/>
  <c r="I117" i="1" s="1"/>
  <c r="H120" i="1"/>
  <c r="I120" i="1" s="1"/>
  <c r="M126" i="1"/>
  <c r="N126" i="1" s="1"/>
  <c r="M124" i="1"/>
  <c r="N124" i="1" s="1"/>
  <c r="L108" i="1"/>
  <c r="M108" i="1" s="1"/>
  <c r="N108" i="1" s="1"/>
  <c r="R123" i="1"/>
  <c r="S123" i="1" s="1"/>
  <c r="R126" i="1"/>
  <c r="S126" i="1" s="1"/>
  <c r="O99" i="1"/>
  <c r="Q99" i="1" s="1"/>
  <c r="R99" i="1" s="1"/>
  <c r="S99" i="1" s="1"/>
  <c r="O117" i="1"/>
  <c r="Q117" i="1" s="1"/>
  <c r="R117" i="1" s="1"/>
  <c r="S117" i="1" s="1"/>
  <c r="H129" i="1"/>
  <c r="I129" i="1" s="1"/>
  <c r="R139" i="1"/>
  <c r="S139" i="1" s="1"/>
  <c r="O136" i="1"/>
  <c r="Q136" i="1" s="1"/>
  <c r="R136" i="1" s="1"/>
  <c r="S136" i="1" s="1"/>
  <c r="H118" i="1"/>
  <c r="I118" i="1" s="1"/>
  <c r="H122" i="1"/>
  <c r="I122" i="1" s="1"/>
  <c r="M97" i="1"/>
  <c r="N97" i="1" s="1"/>
  <c r="O128" i="1"/>
  <c r="Q128" i="1" s="1"/>
  <c r="R128" i="1" s="1"/>
  <c r="S128" i="1" s="1"/>
  <c r="K56" i="6"/>
  <c r="L56" i="6" s="1"/>
  <c r="P65" i="6"/>
  <c r="Q65" i="6" s="1"/>
  <c r="P128" i="4"/>
  <c r="Q128" i="4" s="1"/>
  <c r="K123" i="4"/>
  <c r="L123" i="4" s="1"/>
  <c r="K126" i="4"/>
  <c r="L126" i="4" s="1"/>
  <c r="O145" i="1"/>
  <c r="Q145" i="1" s="1"/>
  <c r="R145" i="1" s="1"/>
  <c r="S145" i="1" s="1"/>
  <c r="M140" i="1"/>
  <c r="N140" i="1" s="1"/>
  <c r="M58" i="4"/>
  <c r="O58" i="4" s="1"/>
  <c r="M13" i="4"/>
  <c r="O13" i="4" s="1"/>
  <c r="M106" i="4"/>
  <c r="O106" i="4" s="1"/>
  <c r="J16" i="4"/>
  <c r="Q130" i="4"/>
  <c r="Q86" i="4"/>
  <c r="G131" i="4"/>
  <c r="G124" i="4"/>
  <c r="J14" i="4"/>
  <c r="J53" i="4"/>
  <c r="G59" i="4"/>
  <c r="M82" i="4"/>
  <c r="O82" i="4" s="1"/>
  <c r="Q124" i="4"/>
  <c r="G120" i="4"/>
  <c r="L127" i="4"/>
  <c r="G130" i="4"/>
  <c r="J122" i="4"/>
  <c r="Q97" i="4"/>
  <c r="Q120" i="4"/>
  <c r="M126" i="4"/>
  <c r="O126" i="4" s="1"/>
  <c r="M9" i="4"/>
  <c r="O9" i="4" s="1"/>
  <c r="P9" i="4" s="1"/>
  <c r="Q9" i="4" s="1"/>
  <c r="J17" i="4"/>
  <c r="K17" i="4" s="1"/>
  <c r="L17" i="4" s="1"/>
  <c r="G86" i="4"/>
  <c r="J92" i="4"/>
  <c r="L121" i="4"/>
  <c r="M140" i="4"/>
  <c r="O140" i="4" s="1"/>
  <c r="L49" i="4"/>
  <c r="J51" i="4"/>
  <c r="G83" i="4"/>
  <c r="Q118" i="4"/>
  <c r="G127" i="4"/>
  <c r="L129" i="4"/>
  <c r="Q138" i="4"/>
  <c r="L98" i="4"/>
  <c r="L104" i="4"/>
  <c r="G97" i="4"/>
  <c r="G52" i="4"/>
  <c r="Q59" i="4"/>
  <c r="G84" i="4"/>
  <c r="J120" i="4"/>
  <c r="K120" i="4" s="1"/>
  <c r="L120" i="4" s="1"/>
  <c r="G125" i="4"/>
  <c r="J136" i="4"/>
  <c r="G57" i="4"/>
  <c r="J86" i="4"/>
  <c r="G111" i="4"/>
  <c r="G119" i="4"/>
  <c r="L125" i="4"/>
  <c r="J138" i="4"/>
  <c r="M11" i="4"/>
  <c r="O11" i="4" s="1"/>
  <c r="G17" i="4"/>
  <c r="M108" i="4"/>
  <c r="O108" i="4" s="1"/>
  <c r="P108" i="4" s="1"/>
  <c r="Q108" i="4" s="1"/>
  <c r="L119" i="4"/>
  <c r="J128" i="4"/>
  <c r="J142" i="4"/>
  <c r="G145" i="4"/>
  <c r="L140" i="4"/>
  <c r="Q57" i="4"/>
  <c r="L131" i="4"/>
  <c r="L83" i="4"/>
  <c r="Q122" i="4"/>
  <c r="J145" i="4"/>
  <c r="K145" i="4" s="1"/>
  <c r="L145" i="4" s="1"/>
  <c r="G15" i="4"/>
  <c r="G58" i="4"/>
  <c r="J79" i="4"/>
  <c r="M104" i="4"/>
  <c r="O104" i="4" s="1"/>
  <c r="G117" i="4"/>
  <c r="J118" i="4"/>
  <c r="J124" i="4"/>
  <c r="J130" i="4"/>
  <c r="L13" i="4"/>
  <c r="Q111" i="4"/>
  <c r="J7" i="4"/>
  <c r="G121" i="4"/>
  <c r="G18" i="4"/>
  <c r="G77" i="4"/>
  <c r="L117" i="4"/>
  <c r="G129" i="4"/>
  <c r="G136" i="4"/>
  <c r="L96" i="4"/>
  <c r="Q52" i="4"/>
  <c r="G19" i="4"/>
  <c r="M215" i="6"/>
  <c r="O215" i="6" s="1"/>
  <c r="P215" i="6" s="1"/>
  <c r="Q215" i="6" s="1"/>
  <c r="L215" i="6"/>
  <c r="L213" i="6"/>
  <c r="M219" i="6"/>
  <c r="O219" i="6" s="1"/>
  <c r="P219" i="6" s="1"/>
  <c r="Q219" i="6" s="1"/>
  <c r="L53" i="6"/>
  <c r="M217" i="6"/>
  <c r="O217" i="6" s="1"/>
  <c r="Q220" i="6"/>
  <c r="L69" i="6"/>
  <c r="Q218" i="6"/>
  <c r="M56" i="6"/>
  <c r="O56" i="6" s="1"/>
  <c r="L62" i="6"/>
  <c r="M213" i="6"/>
  <c r="O213" i="6" s="1"/>
  <c r="Q216" i="6"/>
  <c r="Q214" i="6"/>
  <c r="Q212" i="6"/>
  <c r="L219" i="6"/>
  <c r="L217" i="6"/>
  <c r="J212" i="6"/>
  <c r="J214" i="6"/>
  <c r="J216" i="6"/>
  <c r="J218" i="6"/>
  <c r="J220" i="6"/>
  <c r="G213" i="6"/>
  <c r="G215" i="6"/>
  <c r="G217" i="6"/>
  <c r="G219" i="6"/>
  <c r="G212" i="6"/>
  <c r="G214" i="6"/>
  <c r="G216" i="6"/>
  <c r="G218" i="6"/>
  <c r="G220" i="6"/>
  <c r="J112" i="4"/>
  <c r="G109" i="4"/>
  <c r="G107" i="4"/>
  <c r="Q107" i="4"/>
  <c r="G105" i="4"/>
  <c r="Q105" i="4"/>
  <c r="Q80" i="4"/>
  <c r="Q79" i="4"/>
  <c r="G79" i="4"/>
  <c r="J85" i="4"/>
  <c r="G95" i="4"/>
  <c r="Q95" i="4"/>
  <c r="L94" i="4"/>
  <c r="Q93" i="4"/>
  <c r="J55" i="4"/>
  <c r="G56" i="4"/>
  <c r="G54" i="4"/>
  <c r="G53" i="4"/>
  <c r="Q51" i="4"/>
  <c r="G51" i="4"/>
  <c r="G50" i="4"/>
  <c r="G48" i="4"/>
  <c r="Q48" i="4"/>
  <c r="G26" i="4"/>
  <c r="L26" i="4"/>
  <c r="L23" i="4"/>
  <c r="G13" i="4"/>
  <c r="Q12" i="4"/>
  <c r="R108" i="1"/>
  <c r="S108" i="1" s="1"/>
  <c r="G112" i="6"/>
  <c r="M68" i="6"/>
  <c r="O68" i="6" s="1"/>
  <c r="G324" i="6"/>
  <c r="G110" i="6"/>
  <c r="L54" i="6"/>
  <c r="L61" i="6"/>
  <c r="L70" i="6"/>
  <c r="M52" i="6"/>
  <c r="O52" i="6" s="1"/>
  <c r="M62" i="6"/>
  <c r="O62" i="6" s="1"/>
  <c r="L60" i="6"/>
  <c r="M66" i="6"/>
  <c r="O66" i="6" s="1"/>
  <c r="Q51" i="6"/>
  <c r="L55" i="6"/>
  <c r="L58" i="6"/>
  <c r="M64" i="6"/>
  <c r="O64" i="6" s="1"/>
  <c r="Q67" i="6"/>
  <c r="M60" i="6"/>
  <c r="O60" i="6" s="1"/>
  <c r="Q118" i="6"/>
  <c r="M58" i="6"/>
  <c r="O58" i="6" s="1"/>
  <c r="L63" i="6"/>
  <c r="G340" i="6"/>
  <c r="G360" i="6"/>
  <c r="M54" i="6"/>
  <c r="O54" i="6" s="1"/>
  <c r="M70" i="6"/>
  <c r="O70" i="6" s="1"/>
  <c r="P70" i="6" s="1"/>
  <c r="Q70" i="6" s="1"/>
  <c r="L52" i="6"/>
  <c r="L68" i="6"/>
  <c r="Q59" i="6"/>
  <c r="L66" i="6"/>
  <c r="Q57" i="6"/>
  <c r="L64" i="6"/>
  <c r="J51" i="6"/>
  <c r="J65" i="6"/>
  <c r="J67" i="6"/>
  <c r="G60" i="6"/>
  <c r="G62" i="6"/>
  <c r="G64" i="6"/>
  <c r="G66" i="6"/>
  <c r="G68" i="6"/>
  <c r="J57" i="6"/>
  <c r="J59" i="6"/>
  <c r="G54" i="6"/>
  <c r="M53" i="6"/>
  <c r="O53" i="6" s="1"/>
  <c r="M55" i="6"/>
  <c r="O55" i="6" s="1"/>
  <c r="M61" i="6"/>
  <c r="O61" i="6" s="1"/>
  <c r="M63" i="6"/>
  <c r="O63" i="6" s="1"/>
  <c r="M69" i="6"/>
  <c r="O69" i="6" s="1"/>
  <c r="G56" i="6"/>
  <c r="G58" i="6"/>
  <c r="G52" i="6"/>
  <c r="G70" i="6"/>
  <c r="G51" i="6"/>
  <c r="G53" i="6"/>
  <c r="G55" i="6"/>
  <c r="G57" i="6"/>
  <c r="G59" i="6"/>
  <c r="G61" i="6"/>
  <c r="G63" i="6"/>
  <c r="G65" i="6"/>
  <c r="G67" i="6"/>
  <c r="G69" i="6"/>
  <c r="Q108" i="6"/>
  <c r="G358" i="6"/>
  <c r="Q315" i="6"/>
  <c r="G351" i="6"/>
  <c r="G22" i="6"/>
  <c r="G368" i="6"/>
  <c r="Q198" i="6"/>
  <c r="G311" i="6"/>
  <c r="G206" i="6"/>
  <c r="L372" i="6"/>
  <c r="J108" i="6"/>
  <c r="Q116" i="6"/>
  <c r="G16" i="6"/>
  <c r="G202" i="6"/>
  <c r="G104" i="6"/>
  <c r="Q109" i="6"/>
  <c r="G114" i="6"/>
  <c r="L14" i="6"/>
  <c r="Q358" i="6"/>
  <c r="G207" i="6"/>
  <c r="Q196" i="6"/>
  <c r="M106" i="6"/>
  <c r="O106" i="6" s="1"/>
  <c r="J26" i="6"/>
  <c r="G338" i="6"/>
  <c r="G308" i="6"/>
  <c r="J202" i="6"/>
  <c r="G108" i="6"/>
  <c r="G337" i="6"/>
  <c r="G310" i="6"/>
  <c r="G370" i="6"/>
  <c r="Q111" i="6"/>
  <c r="M349" i="6"/>
  <c r="O349" i="6" s="1"/>
  <c r="M359" i="6"/>
  <c r="O359" i="6" s="1"/>
  <c r="L371" i="6"/>
  <c r="G197" i="6"/>
  <c r="M112" i="6"/>
  <c r="O112" i="6" s="1"/>
  <c r="L24" i="6"/>
  <c r="G315" i="6"/>
  <c r="Q337" i="6"/>
  <c r="G343" i="6"/>
  <c r="M353" i="6"/>
  <c r="O353" i="6" s="1"/>
  <c r="G359" i="6"/>
  <c r="J309" i="6"/>
  <c r="G203" i="6"/>
  <c r="Q103" i="6"/>
  <c r="M104" i="6"/>
  <c r="O104" i="6" s="1"/>
  <c r="L114" i="6"/>
  <c r="L357" i="6"/>
  <c r="G118" i="6"/>
  <c r="M7" i="6"/>
  <c r="O7" i="6" s="1"/>
  <c r="G13" i="6"/>
  <c r="G376" i="6"/>
  <c r="M203" i="6"/>
  <c r="O203" i="6" s="1"/>
  <c r="M114" i="6"/>
  <c r="O114" i="6" s="1"/>
  <c r="J116" i="6"/>
  <c r="G17" i="6"/>
  <c r="Q326" i="6"/>
  <c r="G362" i="6"/>
  <c r="L104" i="6"/>
  <c r="M110" i="6"/>
  <c r="O110" i="6" s="1"/>
  <c r="L106" i="6"/>
  <c r="Q348" i="6"/>
  <c r="G106" i="6"/>
  <c r="L110" i="6"/>
  <c r="J118" i="6"/>
  <c r="G309" i="6"/>
  <c r="G116" i="6"/>
  <c r="Q207" i="6"/>
  <c r="G201" i="6"/>
  <c r="L112" i="6"/>
  <c r="Q105" i="6"/>
  <c r="Q107" i="6"/>
  <c r="Q113" i="6"/>
  <c r="Q115" i="6"/>
  <c r="Q117" i="6"/>
  <c r="J103" i="6"/>
  <c r="J105" i="6"/>
  <c r="J107" i="6"/>
  <c r="J109" i="6"/>
  <c r="J111" i="6"/>
  <c r="J113" i="6"/>
  <c r="J115" i="6"/>
  <c r="J117" i="6"/>
  <c r="G103" i="6"/>
  <c r="G105" i="6"/>
  <c r="G107" i="6"/>
  <c r="G109" i="6"/>
  <c r="G111" i="6"/>
  <c r="G113" i="6"/>
  <c r="G115" i="6"/>
  <c r="G117" i="6"/>
  <c r="Q328" i="6"/>
  <c r="M336" i="6"/>
  <c r="O336" i="6" s="1"/>
  <c r="G348" i="6"/>
  <c r="G352" i="6"/>
  <c r="J358" i="6"/>
  <c r="Q352" i="6"/>
  <c r="G357" i="6"/>
  <c r="M371" i="6"/>
  <c r="O371" i="6" s="1"/>
  <c r="J207" i="6"/>
  <c r="Q202" i="6"/>
  <c r="J198" i="6"/>
  <c r="M357" i="6"/>
  <c r="O357" i="6" s="1"/>
  <c r="G21" i="6"/>
  <c r="M23" i="6"/>
  <c r="O23" i="6" s="1"/>
  <c r="J326" i="6"/>
  <c r="M355" i="6"/>
  <c r="O355" i="6" s="1"/>
  <c r="M199" i="6"/>
  <c r="O199" i="6" s="1"/>
  <c r="G196" i="6"/>
  <c r="G335" i="6"/>
  <c r="L21" i="6"/>
  <c r="Q311" i="6"/>
  <c r="G373" i="6"/>
  <c r="M197" i="6"/>
  <c r="O197" i="6" s="1"/>
  <c r="J328" i="6"/>
  <c r="G14" i="6"/>
  <c r="G19" i="6"/>
  <c r="G312" i="6"/>
  <c r="L343" i="6"/>
  <c r="Q351" i="6"/>
  <c r="G371" i="6"/>
  <c r="Q376" i="6"/>
  <c r="J206" i="6"/>
  <c r="J204" i="6"/>
  <c r="G85" i="6"/>
  <c r="M24" i="6"/>
  <c r="O24" i="6" s="1"/>
  <c r="G314" i="6"/>
  <c r="J76" i="6"/>
  <c r="J84" i="6"/>
  <c r="L329" i="6"/>
  <c r="M335" i="6"/>
  <c r="O335" i="6" s="1"/>
  <c r="G350" i="6"/>
  <c r="G354" i="6"/>
  <c r="G356" i="6"/>
  <c r="G367" i="6"/>
  <c r="J376" i="6"/>
  <c r="M78" i="6"/>
  <c r="O78" i="6" s="1"/>
  <c r="G18" i="6"/>
  <c r="M20" i="6"/>
  <c r="O20" i="6" s="1"/>
  <c r="G25" i="6"/>
  <c r="M329" i="6"/>
  <c r="O329" i="6" s="1"/>
  <c r="Q342" i="6"/>
  <c r="M343" i="6"/>
  <c r="O343" i="6" s="1"/>
  <c r="Q350" i="6"/>
  <c r="J351" i="6"/>
  <c r="Q356" i="6"/>
  <c r="J361" i="6"/>
  <c r="Q367" i="6"/>
  <c r="M368" i="6"/>
  <c r="O368" i="6" s="1"/>
  <c r="L201" i="6"/>
  <c r="M8" i="6"/>
  <c r="O8" i="6" s="1"/>
  <c r="Q18" i="6"/>
  <c r="G316" i="6"/>
  <c r="G326" i="6"/>
  <c r="G328" i="6"/>
  <c r="J342" i="6"/>
  <c r="J350" i="6"/>
  <c r="L359" i="6"/>
  <c r="J367" i="6"/>
  <c r="L308" i="6"/>
  <c r="M205" i="6"/>
  <c r="O205" i="6" s="1"/>
  <c r="Q204" i="6"/>
  <c r="G198" i="6"/>
  <c r="G75" i="6"/>
  <c r="G77" i="6"/>
  <c r="G79" i="6"/>
  <c r="G81" i="6"/>
  <c r="G83" i="6"/>
  <c r="L199" i="6"/>
  <c r="L205" i="6"/>
  <c r="J82" i="6"/>
  <c r="L16" i="6"/>
  <c r="Q340" i="6"/>
  <c r="L349" i="6"/>
  <c r="G372" i="6"/>
  <c r="G204" i="6"/>
  <c r="J200" i="6"/>
  <c r="L197" i="6"/>
  <c r="L75" i="6"/>
  <c r="L77" i="6"/>
  <c r="L79" i="6"/>
  <c r="Q81" i="6"/>
  <c r="Q83" i="6"/>
  <c r="M308" i="6"/>
  <c r="O308" i="6" s="1"/>
  <c r="L203" i="6"/>
  <c r="M201" i="6"/>
  <c r="O201" i="6" s="1"/>
  <c r="Q200" i="6"/>
  <c r="G199" i="6"/>
  <c r="L78" i="6"/>
  <c r="J80" i="6"/>
  <c r="Q13" i="6"/>
  <c r="L19" i="6"/>
  <c r="G24" i="6"/>
  <c r="J315" i="6"/>
  <c r="M316" i="6"/>
  <c r="O316" i="6" s="1"/>
  <c r="J348" i="6"/>
  <c r="Q360" i="6"/>
  <c r="M369" i="6"/>
  <c r="O369" i="6" s="1"/>
  <c r="M372" i="6"/>
  <c r="O372" i="6" s="1"/>
  <c r="Q309" i="6"/>
  <c r="Q206" i="6"/>
  <c r="G205" i="6"/>
  <c r="G200" i="6"/>
  <c r="J196" i="6"/>
  <c r="Q85" i="6"/>
  <c r="J81" i="6"/>
  <c r="J83" i="6"/>
  <c r="J85" i="6"/>
  <c r="G76" i="6"/>
  <c r="Q76" i="6"/>
  <c r="G78" i="6"/>
  <c r="G80" i="6"/>
  <c r="Q80" i="6"/>
  <c r="G82" i="6"/>
  <c r="Q82" i="6"/>
  <c r="G84" i="6"/>
  <c r="Q84" i="6"/>
  <c r="M75" i="6"/>
  <c r="O75" i="6" s="1"/>
  <c r="M77" i="6"/>
  <c r="O77" i="6" s="1"/>
  <c r="M79" i="6"/>
  <c r="O79" i="6" s="1"/>
  <c r="J337" i="6"/>
  <c r="L338" i="6"/>
  <c r="J339" i="6"/>
  <c r="M338" i="6"/>
  <c r="O338" i="6" s="1"/>
  <c r="J323" i="6"/>
  <c r="M324" i="6"/>
  <c r="O324" i="6" s="1"/>
  <c r="L327" i="6"/>
  <c r="M327" i="6"/>
  <c r="O327" i="6" s="1"/>
  <c r="J311" i="6"/>
  <c r="M312" i="6"/>
  <c r="O312" i="6" s="1"/>
  <c r="L312" i="6"/>
  <c r="Q15" i="6"/>
  <c r="M17" i="6"/>
  <c r="O17" i="6" s="1"/>
  <c r="J11" i="6"/>
  <c r="M22" i="6"/>
  <c r="O22" i="6" s="1"/>
  <c r="J13" i="6"/>
  <c r="M9" i="6"/>
  <c r="O9" i="6" s="1"/>
  <c r="M16" i="6"/>
  <c r="O16" i="6" s="1"/>
  <c r="M21" i="6"/>
  <c r="O21" i="6" s="1"/>
  <c r="L23" i="6"/>
  <c r="M19" i="6"/>
  <c r="O19" i="6" s="1"/>
  <c r="G26" i="6"/>
  <c r="Q11" i="6"/>
  <c r="G11" i="6"/>
  <c r="J314" i="6"/>
  <c r="M314" i="6"/>
  <c r="O314" i="6" s="1"/>
  <c r="M341" i="6"/>
  <c r="O341" i="6" s="1"/>
  <c r="J341" i="6"/>
  <c r="L10" i="6"/>
  <c r="G10" i="6"/>
  <c r="M12" i="6"/>
  <c r="O12" i="6" s="1"/>
  <c r="J12" i="6"/>
  <c r="G313" i="6"/>
  <c r="L313" i="6"/>
  <c r="L330" i="6"/>
  <c r="G330" i="6"/>
  <c r="G339" i="6"/>
  <c r="M14" i="6"/>
  <c r="O14" i="6" s="1"/>
  <c r="M25" i="6"/>
  <c r="O25" i="6" s="1"/>
  <c r="Q26" i="6"/>
  <c r="L317" i="6"/>
  <c r="G317" i="6"/>
  <c r="M322" i="6"/>
  <c r="O322" i="6" s="1"/>
  <c r="J322" i="6"/>
  <c r="Q325" i="6"/>
  <c r="G325" i="6"/>
  <c r="G342" i="6"/>
  <c r="G353" i="6"/>
  <c r="L353" i="6"/>
  <c r="M373" i="6"/>
  <c r="O373" i="6" s="1"/>
  <c r="J373" i="6"/>
  <c r="G9" i="6"/>
  <c r="L9" i="6"/>
  <c r="M10" i="6"/>
  <c r="O10" i="6" s="1"/>
  <c r="J18" i="6"/>
  <c r="M313" i="6"/>
  <c r="O313" i="6" s="1"/>
  <c r="J325" i="6"/>
  <c r="G341" i="6"/>
  <c r="G355" i="6"/>
  <c r="L355" i="6"/>
  <c r="M354" i="6"/>
  <c r="O354" i="6" s="1"/>
  <c r="J354" i="6"/>
  <c r="Q361" i="6"/>
  <c r="G361" i="6"/>
  <c r="M330" i="6"/>
  <c r="O330" i="6" s="1"/>
  <c r="G7" i="6"/>
  <c r="L7" i="6"/>
  <c r="G12" i="6"/>
  <c r="J15" i="6"/>
  <c r="L22" i="6"/>
  <c r="G23" i="6"/>
  <c r="L25" i="6"/>
  <c r="L310" i="6"/>
  <c r="M317" i="6"/>
  <c r="O317" i="6" s="1"/>
  <c r="G336" i="6"/>
  <c r="L336" i="6"/>
  <c r="Q339" i="6"/>
  <c r="J356" i="6"/>
  <c r="G15" i="6"/>
  <c r="L8" i="6"/>
  <c r="G8" i="6"/>
  <c r="Q323" i="6"/>
  <c r="G323" i="6"/>
  <c r="M362" i="6"/>
  <c r="O362" i="6" s="1"/>
  <c r="J362" i="6"/>
  <c r="G20" i="6"/>
  <c r="L20" i="6"/>
  <c r="G322" i="6"/>
  <c r="L335" i="6"/>
  <c r="L369" i="6"/>
  <c r="G369" i="6"/>
  <c r="L370" i="6"/>
  <c r="L17" i="6"/>
  <c r="M310" i="6"/>
  <c r="O310" i="6" s="1"/>
  <c r="L316" i="6"/>
  <c r="G329" i="6"/>
  <c r="J340" i="6"/>
  <c r="J360" i="6"/>
  <c r="L368" i="6"/>
  <c r="M370" i="6"/>
  <c r="O370" i="6" s="1"/>
  <c r="L324" i="6"/>
  <c r="G327" i="6"/>
  <c r="J352" i="6"/>
  <c r="L108" i="4"/>
  <c r="J107" i="4"/>
  <c r="J97" i="4"/>
  <c r="J84" i="4"/>
  <c r="M83" i="4"/>
  <c r="O83" i="4" s="1"/>
  <c r="G80" i="4"/>
  <c r="J52" i="4"/>
  <c r="M26" i="4"/>
  <c r="O26" i="4" s="1"/>
  <c r="G24" i="4"/>
  <c r="J20" i="4"/>
  <c r="M19" i="4"/>
  <c r="O19" i="4" s="1"/>
  <c r="Q18" i="4"/>
  <c r="J18" i="4"/>
  <c r="J15" i="4"/>
  <c r="J12" i="4"/>
  <c r="Q16" i="4"/>
  <c r="G22" i="4"/>
  <c r="Q7" i="4"/>
  <c r="G7" i="4"/>
  <c r="G25" i="4"/>
  <c r="M54" i="4"/>
  <c r="O54" i="4" s="1"/>
  <c r="J54" i="4"/>
  <c r="M78" i="4"/>
  <c r="O78" i="4" s="1"/>
  <c r="J78" i="4"/>
  <c r="J10" i="4"/>
  <c r="G16" i="4"/>
  <c r="G49" i="4"/>
  <c r="G138" i="4"/>
  <c r="M139" i="4"/>
  <c r="O139" i="4" s="1"/>
  <c r="J139" i="4"/>
  <c r="G11" i="4"/>
  <c r="G20" i="4"/>
  <c r="Q20" i="4"/>
  <c r="Q22" i="4"/>
  <c r="Q53" i="4"/>
  <c r="M56" i="4"/>
  <c r="O56" i="4" s="1"/>
  <c r="J56" i="4"/>
  <c r="M77" i="4"/>
  <c r="O77" i="4" s="1"/>
  <c r="M109" i="4"/>
  <c r="O109" i="4" s="1"/>
  <c r="J109" i="4"/>
  <c r="G14" i="4"/>
  <c r="Q14" i="4"/>
  <c r="Q55" i="4"/>
  <c r="G55" i="4"/>
  <c r="G82" i="4"/>
  <c r="L82" i="4"/>
  <c r="M21" i="4"/>
  <c r="O21" i="4" s="1"/>
  <c r="J21" i="4"/>
  <c r="G23" i="4"/>
  <c r="L81" i="4"/>
  <c r="G81" i="4"/>
  <c r="M25" i="4"/>
  <c r="O25" i="4" s="1"/>
  <c r="J25" i="4"/>
  <c r="M50" i="4"/>
  <c r="O50" i="4" s="1"/>
  <c r="J50" i="4"/>
  <c r="G106" i="4"/>
  <c r="L106" i="4"/>
  <c r="J8" i="4"/>
  <c r="G93" i="4"/>
  <c r="G9" i="4"/>
  <c r="L19" i="4"/>
  <c r="M24" i="4"/>
  <c r="O24" i="4" s="1"/>
  <c r="J24" i="4"/>
  <c r="M141" i="4"/>
  <c r="O141" i="4" s="1"/>
  <c r="J141" i="4"/>
  <c r="M23" i="4"/>
  <c r="O23" i="4" s="1"/>
  <c r="J80" i="4"/>
  <c r="Q84" i="4"/>
  <c r="J91" i="4"/>
  <c r="G94" i="4"/>
  <c r="G96" i="4"/>
  <c r="G98" i="4"/>
  <c r="Q99" i="4"/>
  <c r="G99" i="4"/>
  <c r="G104" i="4"/>
  <c r="Q112" i="4"/>
  <c r="G112" i="4"/>
  <c r="Q136" i="4"/>
  <c r="Q17" i="4"/>
  <c r="J22" i="4"/>
  <c r="J48" i="4"/>
  <c r="Q85" i="4"/>
  <c r="Q91" i="4"/>
  <c r="J93" i="4"/>
  <c r="J99" i="4"/>
  <c r="J105" i="4"/>
  <c r="Q142" i="4"/>
  <c r="G108" i="4"/>
  <c r="G140" i="4"/>
  <c r="Q145" i="4"/>
  <c r="Q110" i="4"/>
  <c r="G110" i="4"/>
  <c r="M81" i="4"/>
  <c r="O81" i="4" s="1"/>
  <c r="G91" i="4"/>
  <c r="Q92" i="4"/>
  <c r="G92" i="4"/>
  <c r="M94" i="4"/>
  <c r="O94" i="4" s="1"/>
  <c r="M96" i="4"/>
  <c r="O96" i="4" s="1"/>
  <c r="M98" i="4"/>
  <c r="O98" i="4" s="1"/>
  <c r="J111" i="4"/>
  <c r="M137" i="4"/>
  <c r="O137" i="4" s="1"/>
  <c r="J137" i="4"/>
  <c r="G142" i="4"/>
  <c r="M117" i="4"/>
  <c r="O117" i="4" s="1"/>
  <c r="M119" i="4"/>
  <c r="O119" i="4" s="1"/>
  <c r="M121" i="4"/>
  <c r="O121" i="4" s="1"/>
  <c r="M123" i="4"/>
  <c r="O123" i="4" s="1"/>
  <c r="M125" i="4"/>
  <c r="O125" i="4" s="1"/>
  <c r="M127" i="4"/>
  <c r="O127" i="4" s="1"/>
  <c r="M129" i="4"/>
  <c r="O129" i="4" s="1"/>
  <c r="M131" i="4"/>
  <c r="O131" i="4" s="1"/>
  <c r="G137" i="4"/>
  <c r="G139" i="4"/>
  <c r="G141" i="4"/>
  <c r="O124" i="1"/>
  <c r="Q124" i="1" s="1"/>
  <c r="R124" i="1" s="1"/>
  <c r="S124" i="1" s="1"/>
  <c r="O131" i="1"/>
  <c r="Q131" i="1" s="1"/>
  <c r="R131" i="1" s="1"/>
  <c r="S131" i="1" s="1"/>
  <c r="R121" i="1"/>
  <c r="S121" i="1" s="1"/>
  <c r="R119" i="1"/>
  <c r="S119" i="1" s="1"/>
  <c r="H140" i="1"/>
  <c r="I140" i="1" s="1"/>
  <c r="L119" i="1"/>
  <c r="M119" i="1" s="1"/>
  <c r="N119" i="1" s="1"/>
  <c r="L121" i="1"/>
  <c r="M121" i="1" s="1"/>
  <c r="N121" i="1" s="1"/>
  <c r="L118" i="1"/>
  <c r="M118" i="1" s="1"/>
  <c r="N118" i="1" s="1"/>
  <c r="L120" i="1"/>
  <c r="M120" i="1" s="1"/>
  <c r="N120" i="1" s="1"/>
  <c r="L122" i="1"/>
  <c r="M122" i="1" s="1"/>
  <c r="N122" i="1" s="1"/>
  <c r="H106" i="1"/>
  <c r="I106" i="1" s="1"/>
  <c r="R106" i="1"/>
  <c r="S106" i="1" s="1"/>
  <c r="H138" i="1"/>
  <c r="I138" i="1" s="1"/>
  <c r="H145" i="1"/>
  <c r="I145" i="1" s="1"/>
  <c r="H142" i="1"/>
  <c r="I142" i="1" s="1"/>
  <c r="R104" i="1"/>
  <c r="S104" i="1" s="1"/>
  <c r="H109" i="1"/>
  <c r="I109" i="1" s="1"/>
  <c r="H110" i="1"/>
  <c r="I110" i="1" s="1"/>
  <c r="H112" i="1"/>
  <c r="I112" i="1" s="1"/>
  <c r="O138" i="1"/>
  <c r="Q138" i="1" s="1"/>
  <c r="R138" i="1" s="1"/>
  <c r="S138" i="1" s="1"/>
  <c r="O140" i="1"/>
  <c r="Q140" i="1" s="1"/>
  <c r="R140" i="1" s="1"/>
  <c r="S140" i="1" s="1"/>
  <c r="O142" i="1"/>
  <c r="Q142" i="1" s="1"/>
  <c r="R142" i="1" s="1"/>
  <c r="S142" i="1" s="1"/>
  <c r="L137" i="1"/>
  <c r="M137" i="1" s="1"/>
  <c r="N137" i="1" s="1"/>
  <c r="L139" i="1"/>
  <c r="M139" i="1" s="1"/>
  <c r="N139" i="1" s="1"/>
  <c r="L141" i="1"/>
  <c r="M141" i="1" s="1"/>
  <c r="N141" i="1" s="1"/>
  <c r="H137" i="1"/>
  <c r="I137" i="1" s="1"/>
  <c r="H139" i="1"/>
  <c r="I139" i="1" s="1"/>
  <c r="H141" i="1"/>
  <c r="I141" i="1" s="1"/>
  <c r="H104" i="1"/>
  <c r="I104" i="1" s="1"/>
  <c r="O110" i="1"/>
  <c r="Q110" i="1" s="1"/>
  <c r="R110" i="1" s="1"/>
  <c r="S110" i="1" s="1"/>
  <c r="O91" i="1"/>
  <c r="Q91" i="1" s="1"/>
  <c r="R91" i="1" s="1"/>
  <c r="S91" i="1" s="1"/>
  <c r="R92" i="1"/>
  <c r="S92" i="1" s="1"/>
  <c r="H107" i="1"/>
  <c r="I107" i="1" s="1"/>
  <c r="R107" i="1"/>
  <c r="S107" i="1" s="1"/>
  <c r="O97" i="1"/>
  <c r="Q97" i="1" s="1"/>
  <c r="R97" i="1" s="1"/>
  <c r="S97" i="1" s="1"/>
  <c r="R98" i="1"/>
  <c r="S98" i="1" s="1"/>
  <c r="R105" i="1"/>
  <c r="S105" i="1" s="1"/>
  <c r="R80" i="1"/>
  <c r="S80" i="1" s="1"/>
  <c r="M91" i="1"/>
  <c r="N91" i="1" s="1"/>
  <c r="R109" i="1"/>
  <c r="S109" i="1" s="1"/>
  <c r="M110" i="1"/>
  <c r="N110" i="1" s="1"/>
  <c r="R112" i="1"/>
  <c r="S112" i="1" s="1"/>
  <c r="L107" i="1"/>
  <c r="M107" i="1" s="1"/>
  <c r="N107" i="1" s="1"/>
  <c r="L105" i="1"/>
  <c r="M105" i="1" s="1"/>
  <c r="N105" i="1" s="1"/>
  <c r="L104" i="1"/>
  <c r="M104" i="1" s="1"/>
  <c r="N104" i="1" s="1"/>
  <c r="L106" i="1"/>
  <c r="M106" i="1" s="1"/>
  <c r="N106" i="1" s="1"/>
  <c r="L109" i="1"/>
  <c r="M109" i="1" s="1"/>
  <c r="N109" i="1" s="1"/>
  <c r="L111" i="1"/>
  <c r="M111" i="1" s="1"/>
  <c r="N111" i="1" s="1"/>
  <c r="O95" i="1"/>
  <c r="Q95" i="1" s="1"/>
  <c r="R95" i="1" s="1"/>
  <c r="S95" i="1" s="1"/>
  <c r="O93" i="1"/>
  <c r="Q93" i="1" s="1"/>
  <c r="R93" i="1" s="1"/>
  <c r="S93" i="1" s="1"/>
  <c r="R96" i="1"/>
  <c r="S96" i="1" s="1"/>
  <c r="R94" i="1"/>
  <c r="S94" i="1" s="1"/>
  <c r="M95" i="1"/>
  <c r="N95" i="1" s="1"/>
  <c r="M93" i="1"/>
  <c r="N93" i="1" s="1"/>
  <c r="L92" i="1"/>
  <c r="M92" i="1" s="1"/>
  <c r="N92" i="1" s="1"/>
  <c r="L94" i="1"/>
  <c r="M94" i="1" s="1"/>
  <c r="N94" i="1" s="1"/>
  <c r="L96" i="1"/>
  <c r="M96" i="1" s="1"/>
  <c r="N96" i="1" s="1"/>
  <c r="L98" i="1"/>
  <c r="M98" i="1" s="1"/>
  <c r="N98" i="1" s="1"/>
  <c r="H91" i="1"/>
  <c r="I91" i="1" s="1"/>
  <c r="H93" i="1"/>
  <c r="I93" i="1" s="1"/>
  <c r="H95" i="1"/>
  <c r="I95" i="1" s="1"/>
  <c r="H97" i="1"/>
  <c r="I97" i="1" s="1"/>
  <c r="H99" i="1"/>
  <c r="I99" i="1" s="1"/>
  <c r="H92" i="1"/>
  <c r="I92" i="1" s="1"/>
  <c r="H94" i="1"/>
  <c r="I94" i="1" s="1"/>
  <c r="H96" i="1"/>
  <c r="I96" i="1" s="1"/>
  <c r="H98" i="1"/>
  <c r="I98" i="1" s="1"/>
  <c r="R86" i="1"/>
  <c r="S86" i="1" s="1"/>
  <c r="M78" i="1"/>
  <c r="N78" i="1" s="1"/>
  <c r="O78" i="1"/>
  <c r="Q78" i="1" s="1"/>
  <c r="R78" i="1" s="1"/>
  <c r="S78" i="1" s="1"/>
  <c r="M83" i="1"/>
  <c r="N83" i="1" s="1"/>
  <c r="R77" i="1"/>
  <c r="S77" i="1" s="1"/>
  <c r="O79" i="1"/>
  <c r="Q79" i="1" s="1"/>
  <c r="R79" i="1" s="1"/>
  <c r="S79" i="1" s="1"/>
  <c r="M81" i="1"/>
  <c r="N81" i="1" s="1"/>
  <c r="M79" i="1"/>
  <c r="N79" i="1" s="1"/>
  <c r="R84" i="1"/>
  <c r="S84" i="1" s="1"/>
  <c r="R82" i="1"/>
  <c r="S82" i="1" s="1"/>
  <c r="M85" i="1"/>
  <c r="N85" i="1" s="1"/>
  <c r="O81" i="1"/>
  <c r="Q81" i="1" s="1"/>
  <c r="R81" i="1" s="1"/>
  <c r="S81" i="1" s="1"/>
  <c r="O83" i="1"/>
  <c r="Q83" i="1" s="1"/>
  <c r="R83" i="1" s="1"/>
  <c r="S83" i="1" s="1"/>
  <c r="O85" i="1"/>
  <c r="Q85" i="1" s="1"/>
  <c r="R85" i="1" s="1"/>
  <c r="S85" i="1" s="1"/>
  <c r="L77" i="1"/>
  <c r="M77" i="1" s="1"/>
  <c r="N77" i="1" s="1"/>
  <c r="L80" i="1"/>
  <c r="M80" i="1" s="1"/>
  <c r="N80" i="1" s="1"/>
  <c r="L82" i="1"/>
  <c r="M82" i="1" s="1"/>
  <c r="N82" i="1" s="1"/>
  <c r="L84" i="1"/>
  <c r="M84" i="1" s="1"/>
  <c r="N84" i="1" s="1"/>
  <c r="L86" i="1"/>
  <c r="M86" i="1" s="1"/>
  <c r="N86" i="1" s="1"/>
  <c r="H78" i="1"/>
  <c r="I78" i="1" s="1"/>
  <c r="H79" i="1"/>
  <c r="I79" i="1" s="1"/>
  <c r="H81" i="1"/>
  <c r="I81" i="1" s="1"/>
  <c r="H83" i="1"/>
  <c r="I83" i="1" s="1"/>
  <c r="H85" i="1"/>
  <c r="I85" i="1" s="1"/>
  <c r="H77" i="1"/>
  <c r="I77" i="1" s="1"/>
  <c r="H80" i="1"/>
  <c r="I80" i="1" s="1"/>
  <c r="H82" i="1"/>
  <c r="I82" i="1" s="1"/>
  <c r="H84" i="1"/>
  <c r="I84" i="1" s="1"/>
  <c r="H86" i="1"/>
  <c r="I86" i="1" s="1"/>
  <c r="H57" i="1"/>
  <c r="I57" i="1" s="1"/>
  <c r="H51" i="1"/>
  <c r="I51" i="1" s="1"/>
  <c r="R54" i="1"/>
  <c r="S54" i="1" s="1"/>
  <c r="R55" i="1"/>
  <c r="S55" i="1" s="1"/>
  <c r="O57" i="1"/>
  <c r="Q57" i="1" s="1"/>
  <c r="R57" i="1" s="1"/>
  <c r="S57" i="1" s="1"/>
  <c r="H53" i="1"/>
  <c r="I53" i="1" s="1"/>
  <c r="R53" i="1"/>
  <c r="S53" i="1" s="1"/>
  <c r="H59" i="1"/>
  <c r="I59" i="1" s="1"/>
  <c r="R49" i="1"/>
  <c r="S49" i="1" s="1"/>
  <c r="R59" i="1"/>
  <c r="S59" i="1" s="1"/>
  <c r="O51" i="1"/>
  <c r="Q51" i="1" s="1"/>
  <c r="R51" i="1" s="1"/>
  <c r="S51" i="1" s="1"/>
  <c r="L53" i="1"/>
  <c r="M53" i="1" s="1"/>
  <c r="N53" i="1" s="1"/>
  <c r="L59" i="1"/>
  <c r="M59" i="1" s="1"/>
  <c r="N59" i="1" s="1"/>
  <c r="L49" i="1"/>
  <c r="M49" i="1" s="1"/>
  <c r="N49" i="1" s="1"/>
  <c r="M57" i="1"/>
  <c r="N57" i="1" s="1"/>
  <c r="H55" i="1"/>
  <c r="I55" i="1" s="1"/>
  <c r="R52" i="1"/>
  <c r="S52" i="1" s="1"/>
  <c r="L55" i="1"/>
  <c r="M55" i="1" s="1"/>
  <c r="N55" i="1" s="1"/>
  <c r="M51" i="1"/>
  <c r="N51" i="1" s="1"/>
  <c r="H49" i="1"/>
  <c r="I49" i="1" s="1"/>
  <c r="R56" i="1"/>
  <c r="S56" i="1" s="1"/>
  <c r="R58" i="1"/>
  <c r="S58" i="1" s="1"/>
  <c r="R48" i="1"/>
  <c r="S48" i="1" s="1"/>
  <c r="R50" i="1"/>
  <c r="S50" i="1" s="1"/>
  <c r="L48" i="1"/>
  <c r="M48" i="1" s="1"/>
  <c r="N48" i="1" s="1"/>
  <c r="L50" i="1"/>
  <c r="M50" i="1" s="1"/>
  <c r="N50" i="1" s="1"/>
  <c r="L52" i="1"/>
  <c r="M52" i="1" s="1"/>
  <c r="N52" i="1" s="1"/>
  <c r="L54" i="1"/>
  <c r="M54" i="1" s="1"/>
  <c r="N54" i="1" s="1"/>
  <c r="L56" i="1"/>
  <c r="M56" i="1" s="1"/>
  <c r="N56" i="1" s="1"/>
  <c r="L58" i="1"/>
  <c r="M58" i="1" s="1"/>
  <c r="N58" i="1" s="1"/>
  <c r="H48" i="1"/>
  <c r="I48" i="1" s="1"/>
  <c r="H50" i="1"/>
  <c r="I50" i="1" s="1"/>
  <c r="H52" i="1"/>
  <c r="I52" i="1" s="1"/>
  <c r="H54" i="1"/>
  <c r="I54" i="1" s="1"/>
  <c r="H56" i="1"/>
  <c r="I56" i="1" s="1"/>
  <c r="H58" i="1"/>
  <c r="I58" i="1" s="1"/>
  <c r="O7" i="1"/>
  <c r="Q7" i="1" s="1"/>
  <c r="O8" i="1"/>
  <c r="Q8" i="1" s="1"/>
  <c r="R8" i="1" s="1"/>
  <c r="O9" i="1"/>
  <c r="Q9" i="1" s="1"/>
  <c r="R9" i="1" s="1"/>
  <c r="L10" i="1"/>
  <c r="O11" i="1"/>
  <c r="Q11" i="1" s="1"/>
  <c r="R11" i="1" s="1"/>
  <c r="G7" i="1"/>
  <c r="G8" i="1"/>
  <c r="H8" i="1" s="1"/>
  <c r="G9" i="1"/>
  <c r="G10" i="1"/>
  <c r="H10" i="1" s="1"/>
  <c r="I10" i="1" s="1"/>
  <c r="G11" i="1"/>
  <c r="H11" i="1" s="1"/>
  <c r="I11" i="1" s="1"/>
  <c r="D107" i="7" l="1"/>
  <c r="P61" i="7"/>
  <c r="O65" i="7"/>
  <c r="P65" i="7" s="1"/>
  <c r="J60" i="7"/>
  <c r="I65" i="7"/>
  <c r="J65" i="7" s="1"/>
  <c r="C106" i="7"/>
  <c r="D108" i="7"/>
  <c r="O107" i="7"/>
  <c r="K93" i="4"/>
  <c r="L93" i="4" s="1"/>
  <c r="K22" i="4"/>
  <c r="L22" i="4" s="1"/>
  <c r="K80" i="4"/>
  <c r="L80" i="4" s="1"/>
  <c r="P25" i="4"/>
  <c r="Q25" i="4" s="1"/>
  <c r="P56" i="4"/>
  <c r="Q56" i="4" s="1"/>
  <c r="P54" i="4"/>
  <c r="Q54" i="4" s="1"/>
  <c r="K18" i="4"/>
  <c r="L18" i="4" s="1"/>
  <c r="P83" i="4"/>
  <c r="Q83" i="4" s="1"/>
  <c r="K79" i="4"/>
  <c r="L79" i="4" s="1"/>
  <c r="K53" i="4"/>
  <c r="L53" i="4" s="1"/>
  <c r="P13" i="4"/>
  <c r="Q13" i="4" s="1"/>
  <c r="P23" i="4"/>
  <c r="Q23" i="4" s="1"/>
  <c r="K92" i="4"/>
  <c r="L92" i="4" s="1"/>
  <c r="K14" i="4"/>
  <c r="L14" i="4" s="1"/>
  <c r="P81" i="4"/>
  <c r="Q81" i="4" s="1"/>
  <c r="K105" i="4"/>
  <c r="L105" i="4" s="1"/>
  <c r="P19" i="4"/>
  <c r="Q19" i="4" s="1"/>
  <c r="K20" i="4"/>
  <c r="L20" i="4" s="1"/>
  <c r="K107" i="4"/>
  <c r="L107" i="4" s="1"/>
  <c r="K109" i="4"/>
  <c r="L109" i="4" s="1"/>
  <c r="P96" i="4"/>
  <c r="Q96" i="4" s="1"/>
  <c r="P24" i="4"/>
  <c r="Q24" i="4" s="1"/>
  <c r="K50" i="4"/>
  <c r="L50" i="4" s="1"/>
  <c r="P21" i="4"/>
  <c r="Q21" i="4" s="1"/>
  <c r="P109" i="4"/>
  <c r="Q109" i="4" s="1"/>
  <c r="K78" i="4"/>
  <c r="L78" i="4" s="1"/>
  <c r="P26" i="4"/>
  <c r="Q26" i="4" s="1"/>
  <c r="K55" i="4"/>
  <c r="L55" i="4" s="1"/>
  <c r="K51" i="4"/>
  <c r="L51" i="4" s="1"/>
  <c r="K24" i="4"/>
  <c r="L24" i="4" s="1"/>
  <c r="P94" i="4"/>
  <c r="Q94" i="4" s="1"/>
  <c r="K91" i="4"/>
  <c r="L91" i="4" s="1"/>
  <c r="P50" i="4"/>
  <c r="Q50" i="4" s="1"/>
  <c r="P77" i="4"/>
  <c r="Q77" i="4" s="1"/>
  <c r="P78" i="4"/>
  <c r="Q78" i="4" s="1"/>
  <c r="K12" i="4"/>
  <c r="L12" i="4" s="1"/>
  <c r="K52" i="4"/>
  <c r="L52" i="4" s="1"/>
  <c r="P82" i="4"/>
  <c r="Q82" i="4" s="1"/>
  <c r="K16" i="4"/>
  <c r="L16" i="4" s="1"/>
  <c r="K21" i="4"/>
  <c r="L21" i="4" s="1"/>
  <c r="K48" i="4"/>
  <c r="L48" i="4" s="1"/>
  <c r="K25" i="4"/>
  <c r="L25" i="4" s="1"/>
  <c r="K56" i="4"/>
  <c r="L56" i="4" s="1"/>
  <c r="K54" i="4"/>
  <c r="L54" i="4" s="1"/>
  <c r="K15" i="4"/>
  <c r="L15" i="4" s="1"/>
  <c r="P106" i="4"/>
  <c r="Q106" i="4" s="1"/>
  <c r="P341" i="6"/>
  <c r="Q341" i="6" s="1"/>
  <c r="K339" i="6"/>
  <c r="L339" i="6" s="1"/>
  <c r="K212" i="6"/>
  <c r="L212" i="6" s="1"/>
  <c r="P16" i="6"/>
  <c r="Q16" i="6" s="1"/>
  <c r="P343" i="6"/>
  <c r="Q343" i="6" s="1"/>
  <c r="P330" i="6"/>
  <c r="Q330" i="6" s="1"/>
  <c r="K325" i="6"/>
  <c r="L325" i="6" s="1"/>
  <c r="K337" i="6"/>
  <c r="L337" i="6" s="1"/>
  <c r="P24" i="6"/>
  <c r="Q24" i="6" s="1"/>
  <c r="K198" i="6"/>
  <c r="L198" i="6" s="1"/>
  <c r="K12" i="6"/>
  <c r="L12" i="6" s="1"/>
  <c r="P327" i="6"/>
  <c r="Q327" i="6" s="1"/>
  <c r="K196" i="6"/>
  <c r="L196" i="6" s="1"/>
  <c r="P329" i="6"/>
  <c r="Q329" i="6" s="1"/>
  <c r="P336" i="6"/>
  <c r="Q336" i="6" s="1"/>
  <c r="P203" i="6"/>
  <c r="Q203" i="6" s="1"/>
  <c r="K18" i="6"/>
  <c r="L18" i="6" s="1"/>
  <c r="P25" i="6"/>
  <c r="Q25" i="6" s="1"/>
  <c r="P12" i="6"/>
  <c r="Q12" i="6" s="1"/>
  <c r="P22" i="6"/>
  <c r="Q22" i="6" s="1"/>
  <c r="K342" i="6"/>
  <c r="L342" i="6" s="1"/>
  <c r="K204" i="6"/>
  <c r="L204" i="6" s="1"/>
  <c r="P199" i="6"/>
  <c r="Q199" i="6" s="1"/>
  <c r="K220" i="6"/>
  <c r="L220" i="6" s="1"/>
  <c r="P217" i="6"/>
  <c r="Q217" i="6" s="1"/>
  <c r="P322" i="6"/>
  <c r="Q322" i="6" s="1"/>
  <c r="P14" i="6"/>
  <c r="Q14" i="6" s="1"/>
  <c r="P324" i="6"/>
  <c r="Q324" i="6" s="1"/>
  <c r="P201" i="6"/>
  <c r="Q201" i="6" s="1"/>
  <c r="P20" i="6"/>
  <c r="Q20" i="6" s="1"/>
  <c r="P335" i="6"/>
  <c r="Q335" i="6" s="1"/>
  <c r="K328" i="6"/>
  <c r="L328" i="6" s="1"/>
  <c r="K218" i="6"/>
  <c r="L218" i="6" s="1"/>
  <c r="P21" i="6"/>
  <c r="Q21" i="6" s="1"/>
  <c r="K15" i="6"/>
  <c r="L15" i="6" s="1"/>
  <c r="P19" i="6"/>
  <c r="Q19" i="6" s="1"/>
  <c r="P17" i="6"/>
  <c r="Q17" i="6" s="1"/>
  <c r="K323" i="6"/>
  <c r="L323" i="6" s="1"/>
  <c r="K200" i="6"/>
  <c r="L200" i="6" s="1"/>
  <c r="P197" i="6"/>
  <c r="Q197" i="6" s="1"/>
  <c r="K326" i="6"/>
  <c r="L326" i="6" s="1"/>
  <c r="K202" i="6"/>
  <c r="L202" i="6" s="1"/>
  <c r="K216" i="6"/>
  <c r="L216" i="6" s="1"/>
  <c r="P213" i="6"/>
  <c r="Q213" i="6" s="1"/>
  <c r="K340" i="6"/>
  <c r="L340" i="6" s="1"/>
  <c r="K322" i="6"/>
  <c r="L322" i="6" s="1"/>
  <c r="K341" i="6"/>
  <c r="L341" i="6" s="1"/>
  <c r="P338" i="6"/>
  <c r="Q338" i="6" s="1"/>
  <c r="P23" i="6"/>
  <c r="Q23" i="6" s="1"/>
  <c r="K214" i="6"/>
  <c r="L214" i="6" s="1"/>
  <c r="P317" i="6"/>
  <c r="Q317" i="6" s="1"/>
  <c r="P316" i="6"/>
  <c r="Q316" i="6" s="1"/>
  <c r="K315" i="6"/>
  <c r="L315" i="6" s="1"/>
  <c r="P314" i="6"/>
  <c r="Q314" i="6" s="1"/>
  <c r="K314" i="6"/>
  <c r="L314" i="6" s="1"/>
  <c r="P313" i="6"/>
  <c r="Q313" i="6" s="1"/>
  <c r="P312" i="6"/>
  <c r="Q312" i="6" s="1"/>
  <c r="K311" i="6"/>
  <c r="L311" i="6" s="1"/>
  <c r="P310" i="6"/>
  <c r="Q310" i="6" s="1"/>
  <c r="K309" i="6"/>
  <c r="L309" i="6" s="1"/>
  <c r="P308" i="6"/>
  <c r="Q308" i="6" s="1"/>
  <c r="K207" i="6"/>
  <c r="L207" i="6" s="1"/>
  <c r="K206" i="6"/>
  <c r="L206" i="6" s="1"/>
  <c r="P205" i="6"/>
  <c r="Q205" i="6" s="1"/>
  <c r="K118" i="6"/>
  <c r="L118" i="6" s="1"/>
  <c r="K117" i="6"/>
  <c r="L117" i="6" s="1"/>
  <c r="K116" i="6"/>
  <c r="L116" i="6" s="1"/>
  <c r="K115" i="6"/>
  <c r="L115" i="6" s="1"/>
  <c r="P114" i="6"/>
  <c r="Q114" i="6" s="1"/>
  <c r="K113" i="6"/>
  <c r="L113" i="6" s="1"/>
  <c r="P112" i="6"/>
  <c r="Q112" i="6" s="1"/>
  <c r="K111" i="6"/>
  <c r="L111" i="6" s="1"/>
  <c r="P110" i="6"/>
  <c r="Q110" i="6" s="1"/>
  <c r="K109" i="6"/>
  <c r="L109" i="6" s="1"/>
  <c r="K108" i="6"/>
  <c r="L108" i="6" s="1"/>
  <c r="K107" i="6"/>
  <c r="L107" i="6" s="1"/>
  <c r="P106" i="6"/>
  <c r="Q106" i="6" s="1"/>
  <c r="K105" i="6"/>
  <c r="L105" i="6" s="1"/>
  <c r="P104" i="6"/>
  <c r="Q104" i="6" s="1"/>
  <c r="K103" i="6"/>
  <c r="L103" i="6" s="1"/>
  <c r="K26" i="6"/>
  <c r="L26" i="6" s="1"/>
  <c r="P7" i="6"/>
  <c r="Q7" i="6" s="1"/>
  <c r="P8" i="6"/>
  <c r="Q8" i="6" s="1"/>
  <c r="P9" i="6"/>
  <c r="Q9" i="6" s="1"/>
  <c r="P10" i="6"/>
  <c r="Q10" i="6" s="1"/>
  <c r="K11" i="6"/>
  <c r="L11" i="6" s="1"/>
  <c r="K13" i="6"/>
  <c r="L13" i="6" s="1"/>
  <c r="K85" i="6"/>
  <c r="L85" i="6" s="1"/>
  <c r="K84" i="6"/>
  <c r="L84" i="6" s="1"/>
  <c r="K83" i="6"/>
  <c r="L83" i="6" s="1"/>
  <c r="K82" i="6"/>
  <c r="L82" i="6" s="1"/>
  <c r="K81" i="6"/>
  <c r="L81" i="6" s="1"/>
  <c r="K80" i="6"/>
  <c r="L80" i="6" s="1"/>
  <c r="P79" i="6"/>
  <c r="Q79" i="6" s="1"/>
  <c r="P78" i="6"/>
  <c r="Q78" i="6" s="1"/>
  <c r="P77" i="6"/>
  <c r="Q77" i="6" s="1"/>
  <c r="K76" i="6"/>
  <c r="L76" i="6" s="1"/>
  <c r="P75" i="6"/>
  <c r="Q75" i="6" s="1"/>
  <c r="K112" i="4"/>
  <c r="L112" i="4" s="1"/>
  <c r="K111" i="4"/>
  <c r="L111" i="4" s="1"/>
  <c r="P104" i="4"/>
  <c r="Q104" i="4" s="1"/>
  <c r="K99" i="4"/>
  <c r="L99" i="4" s="1"/>
  <c r="P98" i="4"/>
  <c r="Q98" i="4" s="1"/>
  <c r="K97" i="4"/>
  <c r="L97" i="4" s="1"/>
  <c r="K86" i="4"/>
  <c r="L86" i="4" s="1"/>
  <c r="K85" i="4"/>
  <c r="L85" i="4" s="1"/>
  <c r="K84" i="4"/>
  <c r="L84" i="4" s="1"/>
  <c r="P58" i="4"/>
  <c r="Q58" i="4" s="1"/>
  <c r="K7" i="4"/>
  <c r="L7" i="4" s="1"/>
  <c r="K8" i="4"/>
  <c r="L8" i="4" s="1"/>
  <c r="K10" i="4"/>
  <c r="L10" i="4" s="1"/>
  <c r="P11" i="4"/>
  <c r="Q11" i="4" s="1"/>
  <c r="I132" i="1"/>
  <c r="K376" i="6"/>
  <c r="L376" i="6" s="1"/>
  <c r="K356" i="6"/>
  <c r="L356" i="6" s="1"/>
  <c r="K361" i="6"/>
  <c r="L361" i="6" s="1"/>
  <c r="P355" i="6"/>
  <c r="Q355" i="6" s="1"/>
  <c r="K360" i="6"/>
  <c r="L360" i="6" s="1"/>
  <c r="P354" i="6"/>
  <c r="Q354" i="6" s="1"/>
  <c r="K350" i="6"/>
  <c r="L350" i="6" s="1"/>
  <c r="P362" i="6"/>
  <c r="Q362" i="6" s="1"/>
  <c r="K354" i="6"/>
  <c r="L354" i="6" s="1"/>
  <c r="K352" i="6"/>
  <c r="L352" i="6" s="1"/>
  <c r="K351" i="6"/>
  <c r="L351" i="6" s="1"/>
  <c r="P353" i="6"/>
  <c r="Q353" i="6" s="1"/>
  <c r="P359" i="6"/>
  <c r="Q359" i="6" s="1"/>
  <c r="K362" i="6"/>
  <c r="L362" i="6" s="1"/>
  <c r="K358" i="6"/>
  <c r="L358" i="6" s="1"/>
  <c r="P349" i="6"/>
  <c r="Q349" i="6" s="1"/>
  <c r="P357" i="6"/>
  <c r="Q357" i="6" s="1"/>
  <c r="K348" i="6"/>
  <c r="L348" i="6" s="1"/>
  <c r="K57" i="6"/>
  <c r="L57" i="6" s="1"/>
  <c r="K65" i="6"/>
  <c r="L65" i="6" s="1"/>
  <c r="P52" i="6"/>
  <c r="Q52" i="6" s="1"/>
  <c r="P69" i="6"/>
  <c r="Q69" i="6" s="1"/>
  <c r="P54" i="6"/>
  <c r="Q54" i="6" s="1"/>
  <c r="P64" i="6"/>
  <c r="Q64" i="6" s="1"/>
  <c r="P63" i="6"/>
  <c r="Q63" i="6" s="1"/>
  <c r="P61" i="6"/>
  <c r="Q61" i="6" s="1"/>
  <c r="P56" i="6"/>
  <c r="Q56" i="6" s="1"/>
  <c r="P53" i="6"/>
  <c r="Q53" i="6" s="1"/>
  <c r="P58" i="6"/>
  <c r="Q58" i="6" s="1"/>
  <c r="P66" i="6"/>
  <c r="Q66" i="6" s="1"/>
  <c r="P55" i="6"/>
  <c r="Q55" i="6" s="1"/>
  <c r="P68" i="6"/>
  <c r="Q68" i="6" s="1"/>
  <c r="K59" i="6"/>
  <c r="L59" i="6" s="1"/>
  <c r="K67" i="6"/>
  <c r="L67" i="6" s="1"/>
  <c r="P60" i="6"/>
  <c r="Q60" i="6" s="1"/>
  <c r="P62" i="6"/>
  <c r="Q62" i="6" s="1"/>
  <c r="K51" i="6"/>
  <c r="L51" i="6" s="1"/>
  <c r="K136" i="4"/>
  <c r="L136" i="4" s="1"/>
  <c r="P126" i="4"/>
  <c r="Q126" i="4" s="1"/>
  <c r="P129" i="4"/>
  <c r="Q129" i="4" s="1"/>
  <c r="P127" i="4"/>
  <c r="Q127" i="4" s="1"/>
  <c r="P125" i="4"/>
  <c r="Q125" i="4" s="1"/>
  <c r="P123" i="4"/>
  <c r="Q123" i="4" s="1"/>
  <c r="K130" i="4"/>
  <c r="L130" i="4" s="1"/>
  <c r="K128" i="4"/>
  <c r="L128" i="4" s="1"/>
  <c r="K122" i="4"/>
  <c r="L122" i="4" s="1"/>
  <c r="P121" i="4"/>
  <c r="Q121" i="4" s="1"/>
  <c r="K124" i="4"/>
  <c r="L124" i="4" s="1"/>
  <c r="P119" i="4"/>
  <c r="Q119" i="4" s="1"/>
  <c r="K118" i="4"/>
  <c r="L118" i="4" s="1"/>
  <c r="P131" i="4"/>
  <c r="Q131" i="4" s="1"/>
  <c r="P117" i="4"/>
  <c r="Q117" i="4" s="1"/>
  <c r="K373" i="6"/>
  <c r="L373" i="6" s="1"/>
  <c r="P373" i="6"/>
  <c r="Q373" i="6" s="1"/>
  <c r="P372" i="6"/>
  <c r="Q372" i="6" s="1"/>
  <c r="K367" i="6"/>
  <c r="L367" i="6" s="1"/>
  <c r="P371" i="6"/>
  <c r="Q371" i="6" s="1"/>
  <c r="P370" i="6"/>
  <c r="Q370" i="6" s="1"/>
  <c r="P368" i="6"/>
  <c r="Q368" i="6" s="1"/>
  <c r="P369" i="6"/>
  <c r="Q369" i="6" s="1"/>
  <c r="K139" i="4"/>
  <c r="L139" i="4" s="1"/>
  <c r="P139" i="4"/>
  <c r="Q139" i="4" s="1"/>
  <c r="P140" i="4"/>
  <c r="Q140" i="4" s="1"/>
  <c r="K137" i="4"/>
  <c r="L137" i="4" s="1"/>
  <c r="P137" i="4"/>
  <c r="Q137" i="4" s="1"/>
  <c r="K138" i="4"/>
  <c r="L138" i="4" s="1"/>
  <c r="K142" i="4"/>
  <c r="L142" i="4" s="1"/>
  <c r="P141" i="4"/>
  <c r="Q141" i="4" s="1"/>
  <c r="K141" i="4"/>
  <c r="L141" i="4" s="1"/>
  <c r="G132" i="4"/>
  <c r="G146" i="4"/>
  <c r="G221" i="6"/>
  <c r="G60" i="4"/>
  <c r="G71" i="6"/>
  <c r="G377" i="6"/>
  <c r="G119" i="6"/>
  <c r="G318" i="6"/>
  <c r="G208" i="6"/>
  <c r="G86" i="6"/>
  <c r="G363" i="6"/>
  <c r="G344" i="6"/>
  <c r="G331" i="6"/>
  <c r="G27" i="6"/>
  <c r="G87" i="4"/>
  <c r="G113" i="4"/>
  <c r="G100" i="4"/>
  <c r="G27" i="4"/>
  <c r="S132" i="1"/>
  <c r="C99" i="7" s="1"/>
  <c r="J5" i="18" s="1"/>
  <c r="N132" i="1"/>
  <c r="C53" i="7" s="1"/>
  <c r="I146" i="1"/>
  <c r="S146" i="1"/>
  <c r="N146" i="1"/>
  <c r="I53" i="7" s="1"/>
  <c r="I113" i="1"/>
  <c r="S113" i="1"/>
  <c r="O91" i="7" s="1"/>
  <c r="I5" i="18" s="1"/>
  <c r="N113" i="1"/>
  <c r="O45" i="7" s="1"/>
  <c r="S100" i="1"/>
  <c r="N100" i="1"/>
  <c r="I100" i="1"/>
  <c r="I87" i="1"/>
  <c r="N87" i="1"/>
  <c r="S87" i="1"/>
  <c r="S60" i="1"/>
  <c r="C91" i="7" s="1"/>
  <c r="I60" i="1"/>
  <c r="N60" i="1"/>
  <c r="C46" i="7" s="1"/>
  <c r="M10" i="1"/>
  <c r="N10" i="1" s="1"/>
  <c r="L11" i="1"/>
  <c r="L9" i="1"/>
  <c r="M9" i="1" s="1"/>
  <c r="N9" i="1" s="1"/>
  <c r="H9" i="1"/>
  <c r="I9" i="1" s="1"/>
  <c r="L8" i="1"/>
  <c r="I8" i="1"/>
  <c r="L7" i="1"/>
  <c r="O10" i="1"/>
  <c r="Q10" i="1" s="1"/>
  <c r="R10" i="1" s="1"/>
  <c r="S10" i="1" s="1"/>
  <c r="S9" i="1"/>
  <c r="S11" i="1"/>
  <c r="S8" i="1"/>
  <c r="O14" i="1"/>
  <c r="Q14" i="1" s="1"/>
  <c r="R14" i="1" s="1"/>
  <c r="O15" i="1"/>
  <c r="Q15" i="1" s="1"/>
  <c r="R15" i="1" s="1"/>
  <c r="O25" i="1"/>
  <c r="Q25" i="1" s="1"/>
  <c r="R25" i="1" s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12" i="1"/>
  <c r="M15" i="18" l="1"/>
  <c r="C111" i="7"/>
  <c r="D111" i="7" s="1"/>
  <c r="S3" i="6"/>
  <c r="C18" i="7" s="1"/>
  <c r="D91" i="7"/>
  <c r="P74" i="7" s="1"/>
  <c r="G5" i="18"/>
  <c r="D106" i="7"/>
  <c r="J53" i="7"/>
  <c r="I99" i="7"/>
  <c r="D53" i="7"/>
  <c r="P45" i="7"/>
  <c r="S3" i="4"/>
  <c r="C16" i="7" s="1"/>
  <c r="D46" i="7"/>
  <c r="D60" i="7"/>
  <c r="C65" i="7"/>
  <c r="D65" i="7" s="1"/>
  <c r="Y87" i="1"/>
  <c r="O38" i="7" s="1"/>
  <c r="P38" i="7" s="1"/>
  <c r="P107" i="7"/>
  <c r="O111" i="7"/>
  <c r="P111" i="7" s="1"/>
  <c r="D99" i="7"/>
  <c r="P77" i="7" s="1"/>
  <c r="P91" i="7"/>
  <c r="P76" i="7" s="1"/>
  <c r="P106" i="7"/>
  <c r="J106" i="7"/>
  <c r="I111" i="7"/>
  <c r="U87" i="1"/>
  <c r="O83" i="7" s="1"/>
  <c r="Q221" i="6"/>
  <c r="L60" i="4"/>
  <c r="C47" i="7" s="1"/>
  <c r="D47" i="7" s="1"/>
  <c r="Q87" i="4"/>
  <c r="Q100" i="4"/>
  <c r="Q27" i="4"/>
  <c r="C84" i="7" s="1"/>
  <c r="Q113" i="4"/>
  <c r="O92" i="7" s="1"/>
  <c r="I12" i="18" s="1"/>
  <c r="Q60" i="4"/>
  <c r="Q331" i="6"/>
  <c r="L344" i="6"/>
  <c r="O48" i="7" s="1"/>
  <c r="P48" i="7" s="1"/>
  <c r="L331" i="6"/>
  <c r="Q344" i="6"/>
  <c r="O94" i="7" s="1"/>
  <c r="I13" i="18" s="1"/>
  <c r="L221" i="6"/>
  <c r="Q208" i="6"/>
  <c r="L318" i="6"/>
  <c r="Q318" i="6"/>
  <c r="L208" i="6"/>
  <c r="L119" i="6"/>
  <c r="Q119" i="6"/>
  <c r="Q27" i="6"/>
  <c r="L27" i="6"/>
  <c r="D48" i="7"/>
  <c r="L86" i="6"/>
  <c r="Q86" i="6"/>
  <c r="Q132" i="4"/>
  <c r="C100" i="7" s="1"/>
  <c r="J12" i="18" s="1"/>
  <c r="L113" i="4"/>
  <c r="O46" i="7" s="1"/>
  <c r="P46" i="7" s="1"/>
  <c r="Q47" i="7" s="1"/>
  <c r="L100" i="4"/>
  <c r="L87" i="4"/>
  <c r="L27" i="4"/>
  <c r="Q363" i="6"/>
  <c r="C102" i="7" s="1"/>
  <c r="J13" i="18" s="1"/>
  <c r="L363" i="6"/>
  <c r="C56" i="7" s="1"/>
  <c r="D56" i="7" s="1"/>
  <c r="Q71" i="6"/>
  <c r="L71" i="6"/>
  <c r="L132" i="4"/>
  <c r="C54" i="7" s="1"/>
  <c r="D54" i="7" s="1"/>
  <c r="E55" i="7" s="1"/>
  <c r="L377" i="6"/>
  <c r="I56" i="7" s="1"/>
  <c r="J56" i="7" s="1"/>
  <c r="Q377" i="6"/>
  <c r="J55" i="7"/>
  <c r="Q146" i="4"/>
  <c r="L146" i="4"/>
  <c r="I54" i="7" s="1"/>
  <c r="J54" i="7" s="1"/>
  <c r="H20" i="1"/>
  <c r="I20" i="1" s="1"/>
  <c r="M11" i="1"/>
  <c r="N11" i="1" s="1"/>
  <c r="H12" i="1"/>
  <c r="I12" i="1" s="1"/>
  <c r="H19" i="1"/>
  <c r="I19" i="1" s="1"/>
  <c r="H26" i="1"/>
  <c r="I26" i="1" s="1"/>
  <c r="H18" i="1"/>
  <c r="I18" i="1" s="1"/>
  <c r="H25" i="1"/>
  <c r="I25" i="1" s="1"/>
  <c r="H17" i="1"/>
  <c r="I17" i="1" s="1"/>
  <c r="H24" i="1"/>
  <c r="I24" i="1" s="1"/>
  <c r="H16" i="1"/>
  <c r="I16" i="1" s="1"/>
  <c r="M8" i="1"/>
  <c r="N8" i="1" s="1"/>
  <c r="H23" i="1"/>
  <c r="I23" i="1" s="1"/>
  <c r="H15" i="1"/>
  <c r="I15" i="1" s="1"/>
  <c r="H22" i="1"/>
  <c r="I22" i="1" s="1"/>
  <c r="H14" i="1"/>
  <c r="I14" i="1" s="1"/>
  <c r="H21" i="1"/>
  <c r="I21" i="1" s="1"/>
  <c r="H13" i="1"/>
  <c r="I13" i="1" s="1"/>
  <c r="L14" i="1"/>
  <c r="M14" i="1" s="1"/>
  <c r="N14" i="1" s="1"/>
  <c r="L26" i="1"/>
  <c r="M26" i="1" s="1"/>
  <c r="O26" i="1"/>
  <c r="Q26" i="1" s="1"/>
  <c r="R26" i="1" s="1"/>
  <c r="L18" i="1"/>
  <c r="M18" i="1" s="1"/>
  <c r="O18" i="1"/>
  <c r="Q18" i="1" s="1"/>
  <c r="R18" i="1" s="1"/>
  <c r="L17" i="1"/>
  <c r="M17" i="1" s="1"/>
  <c r="O17" i="1"/>
  <c r="Q17" i="1" s="1"/>
  <c r="R17" i="1" s="1"/>
  <c r="L24" i="1"/>
  <c r="M24" i="1" s="1"/>
  <c r="O24" i="1"/>
  <c r="Q24" i="1" s="1"/>
  <c r="R24" i="1" s="1"/>
  <c r="L16" i="1"/>
  <c r="M16" i="1" s="1"/>
  <c r="O16" i="1"/>
  <c r="Q16" i="1" s="1"/>
  <c r="R16" i="1" s="1"/>
  <c r="L23" i="1"/>
  <c r="M23" i="1" s="1"/>
  <c r="O23" i="1"/>
  <c r="Q23" i="1" s="1"/>
  <c r="R23" i="1" s="1"/>
  <c r="L22" i="1"/>
  <c r="M22" i="1" s="1"/>
  <c r="O22" i="1"/>
  <c r="Q22" i="1" s="1"/>
  <c r="R22" i="1" s="1"/>
  <c r="L21" i="1"/>
  <c r="M21" i="1" s="1"/>
  <c r="O21" i="1"/>
  <c r="Q21" i="1" s="1"/>
  <c r="R21" i="1" s="1"/>
  <c r="L13" i="1"/>
  <c r="O13" i="1"/>
  <c r="Q13" i="1" s="1"/>
  <c r="R13" i="1" s="1"/>
  <c r="L20" i="1"/>
  <c r="M20" i="1" s="1"/>
  <c r="O20" i="1"/>
  <c r="Q20" i="1" s="1"/>
  <c r="R20" i="1" s="1"/>
  <c r="L25" i="1"/>
  <c r="M25" i="1" s="1"/>
  <c r="L12" i="1"/>
  <c r="M12" i="1" s="1"/>
  <c r="O12" i="1"/>
  <c r="Q12" i="1" s="1"/>
  <c r="R12" i="1" s="1"/>
  <c r="L19" i="1"/>
  <c r="M19" i="1" s="1"/>
  <c r="O19" i="1"/>
  <c r="Q19" i="1" s="1"/>
  <c r="R19" i="1" s="1"/>
  <c r="L15" i="1"/>
  <c r="M15" i="1" s="1"/>
  <c r="S14" i="1"/>
  <c r="R80" i="7" l="1"/>
  <c r="P80" i="7"/>
  <c r="Q80" i="7"/>
  <c r="C31" i="7"/>
  <c r="D31" i="7" s="1"/>
  <c r="C76" i="7"/>
  <c r="D76" i="7" s="1"/>
  <c r="W3" i="6"/>
  <c r="C30" i="7" s="1"/>
  <c r="AA3" i="6"/>
  <c r="C75" i="7" s="1"/>
  <c r="W88" i="4"/>
  <c r="O39" i="7" s="1"/>
  <c r="P39" i="7" s="1"/>
  <c r="Q40" i="7" s="1"/>
  <c r="C39" i="7"/>
  <c r="D39" i="7" s="1"/>
  <c r="S208" i="6"/>
  <c r="D40" i="7"/>
  <c r="J111" i="7"/>
  <c r="M21" i="18"/>
  <c r="D102" i="7"/>
  <c r="P94" i="7"/>
  <c r="D100" i="7"/>
  <c r="P92" i="7"/>
  <c r="J99" i="7"/>
  <c r="P78" i="7" s="1"/>
  <c r="K5" i="18"/>
  <c r="P83" i="7"/>
  <c r="P73" i="7" s="1"/>
  <c r="F5" i="18"/>
  <c r="M20" i="18"/>
  <c r="M22" i="18"/>
  <c r="W62" i="6"/>
  <c r="W208" i="6"/>
  <c r="C49" i="7" s="1"/>
  <c r="D49" i="7" s="1"/>
  <c r="K55" i="7"/>
  <c r="I102" i="7"/>
  <c r="K10" i="18" s="1"/>
  <c r="W318" i="6"/>
  <c r="O41" i="7" s="1"/>
  <c r="P41" i="7" s="1"/>
  <c r="O49" i="7"/>
  <c r="P49" i="7" s="1"/>
  <c r="E47" i="7"/>
  <c r="J101" i="7"/>
  <c r="I57" i="7"/>
  <c r="J57" i="7" s="1"/>
  <c r="I100" i="7"/>
  <c r="C57" i="7"/>
  <c r="D57" i="7" s="1"/>
  <c r="S62" i="6"/>
  <c r="C86" i="7" s="1"/>
  <c r="C103" i="7"/>
  <c r="O95" i="7"/>
  <c r="J93" i="7"/>
  <c r="D93" i="7"/>
  <c r="C92" i="7"/>
  <c r="W3" i="4"/>
  <c r="C28" i="7" s="1"/>
  <c r="AA3" i="4"/>
  <c r="C73" i="7" s="1"/>
  <c r="S88" i="4"/>
  <c r="O84" i="7" s="1"/>
  <c r="F12" i="18" s="1"/>
  <c r="S318" i="6"/>
  <c r="O86" i="7" s="1"/>
  <c r="F13" i="18" s="1"/>
  <c r="M13" i="1"/>
  <c r="N13" i="1" s="1"/>
  <c r="N19" i="1"/>
  <c r="S19" i="1"/>
  <c r="N16" i="1"/>
  <c r="S16" i="1"/>
  <c r="N18" i="1"/>
  <c r="S18" i="1"/>
  <c r="S24" i="1"/>
  <c r="N12" i="1"/>
  <c r="S12" i="1"/>
  <c r="N21" i="1"/>
  <c r="S21" i="1"/>
  <c r="N24" i="1"/>
  <c r="N26" i="1"/>
  <c r="S26" i="1"/>
  <c r="N25" i="1"/>
  <c r="S25" i="1"/>
  <c r="S13" i="1"/>
  <c r="N22" i="1"/>
  <c r="S22" i="1"/>
  <c r="N17" i="1"/>
  <c r="S17" i="1"/>
  <c r="N20" i="1"/>
  <c r="S20" i="1"/>
  <c r="N15" i="1"/>
  <c r="S15" i="1"/>
  <c r="N23" i="1"/>
  <c r="S23" i="1"/>
  <c r="Q79" i="7" l="1"/>
  <c r="R79" i="7"/>
  <c r="E101" i="7"/>
  <c r="R77" i="7" s="1"/>
  <c r="Q93" i="7"/>
  <c r="R76" i="7" s="1"/>
  <c r="D42" i="7"/>
  <c r="C41" i="7"/>
  <c r="D41" i="7" s="1"/>
  <c r="E40" i="7"/>
  <c r="D86" i="7"/>
  <c r="G11" i="18"/>
  <c r="K9" i="18"/>
  <c r="K22" i="18" s="1"/>
  <c r="J102" i="7"/>
  <c r="P86" i="7"/>
  <c r="J100" i="7"/>
  <c r="J22" i="18"/>
  <c r="J20" i="18"/>
  <c r="I20" i="18"/>
  <c r="I22" i="18"/>
  <c r="P84" i="7"/>
  <c r="D103" i="7"/>
  <c r="Q77" i="7" s="1"/>
  <c r="J21" i="18"/>
  <c r="P95" i="7"/>
  <c r="Q76" i="7" s="1"/>
  <c r="I21" i="18"/>
  <c r="D84" i="7"/>
  <c r="D29" i="7"/>
  <c r="C50" i="7"/>
  <c r="D50" i="7" s="1"/>
  <c r="D30" i="7"/>
  <c r="O42" i="7"/>
  <c r="P42" i="7" s="1"/>
  <c r="D75" i="7"/>
  <c r="D74" i="7"/>
  <c r="I103" i="7"/>
  <c r="D73" i="7"/>
  <c r="D28" i="7"/>
  <c r="J86" i="7"/>
  <c r="C94" i="7"/>
  <c r="G13" i="18" s="1"/>
  <c r="J94" i="7"/>
  <c r="D85" i="7"/>
  <c r="J85" i="7"/>
  <c r="J92" i="7"/>
  <c r="D92" i="7"/>
  <c r="J84" i="7"/>
  <c r="O87" i="7"/>
  <c r="K93" i="7" l="1"/>
  <c r="R75" i="7" s="1"/>
  <c r="K101" i="7"/>
  <c r="R78" i="7" s="1"/>
  <c r="Q85" i="7"/>
  <c r="R73" i="7" s="1"/>
  <c r="K85" i="7"/>
  <c r="R72" i="7" s="1"/>
  <c r="E85" i="7"/>
  <c r="R71" i="7" s="1"/>
  <c r="D7" i="18"/>
  <c r="D8" i="18"/>
  <c r="F20" i="18"/>
  <c r="F22" i="18"/>
  <c r="D94" i="7"/>
  <c r="E93" i="7" s="1"/>
  <c r="R74" i="7" s="1"/>
  <c r="G20" i="18"/>
  <c r="D6" i="18"/>
  <c r="K20" i="18"/>
  <c r="J103" i="7"/>
  <c r="Q78" i="7" s="1"/>
  <c r="K21" i="18"/>
  <c r="P87" i="7"/>
  <c r="Q73" i="7" s="1"/>
  <c r="F21" i="18"/>
  <c r="D87" i="7"/>
  <c r="C95" i="7"/>
  <c r="I95" i="7"/>
  <c r="I87" i="7"/>
  <c r="G22" i="18" l="1"/>
  <c r="J95" i="7"/>
  <c r="Q75" i="7" s="1"/>
  <c r="H21" i="18"/>
  <c r="D95" i="7"/>
  <c r="Q74" i="7" s="1"/>
  <c r="G21" i="18"/>
  <c r="J87" i="7"/>
  <c r="Q72" i="7" s="1"/>
  <c r="E21" i="18"/>
  <c r="D33" i="7"/>
  <c r="E29" i="7" s="1"/>
  <c r="D78" i="7"/>
  <c r="E74" i="7" l="1"/>
  <c r="C8" i="17"/>
  <c r="E8" i="17" s="1"/>
  <c r="C10" i="17" l="1"/>
  <c r="E10" i="17" s="1"/>
  <c r="E12" i="17" s="1"/>
  <c r="C12" i="17" l="1"/>
  <c r="D12" i="17" s="1"/>
  <c r="E14" i="17"/>
  <c r="E16" i="17" s="1"/>
  <c r="E24" i="17" l="1"/>
  <c r="E26" i="17" s="1"/>
  <c r="E28" i="17" s="1"/>
  <c r="C7" i="1"/>
  <c r="M7" i="1" l="1"/>
  <c r="N7" i="1" s="1"/>
  <c r="N27" i="1" s="1"/>
  <c r="Y3" i="1" s="1"/>
  <c r="C27" i="7" s="1"/>
  <c r="H7" i="1"/>
  <c r="I7" i="1" s="1"/>
  <c r="I27" i="1" s="1"/>
  <c r="U3" i="1" s="1"/>
  <c r="C15" i="7" s="1"/>
  <c r="C22" i="7" s="1"/>
  <c r="R7" i="1"/>
  <c r="S7" i="1" s="1"/>
  <c r="S27" i="1" s="1"/>
  <c r="AC3" i="1" s="1"/>
  <c r="C72" i="7" s="1"/>
  <c r="C38" i="7" l="1"/>
  <c r="D38" i="7" s="1"/>
  <c r="C83" i="7"/>
  <c r="C88" i="7" s="1"/>
  <c r="D72" i="7"/>
  <c r="C79" i="7"/>
  <c r="D79" i="7" s="1"/>
  <c r="J73" i="7" s="1"/>
  <c r="C34" i="7"/>
  <c r="D34" i="7" s="1"/>
  <c r="J28" i="7" s="1"/>
  <c r="D27" i="7"/>
  <c r="D5" i="18" l="1"/>
  <c r="D20" i="18" s="1"/>
  <c r="F2" i="18" s="1"/>
  <c r="C43" i="7"/>
  <c r="D43" i="7" s="1"/>
  <c r="D83" i="7"/>
  <c r="P71" i="7" s="1"/>
  <c r="J75" i="7"/>
  <c r="J74" i="7"/>
  <c r="J29" i="7"/>
  <c r="J30" i="7"/>
  <c r="D88" i="7"/>
  <c r="Q71" i="7" s="1"/>
  <c r="D21" i="18"/>
  <c r="D22" i="1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54455AE-BC5A-4068-B662-589FA10C86A0}" keepAlive="1" name="Query - CSV Table(1)" description="Connection to the 'CSV Table' query in the workbook." type="5" refreshedVersion="8" refreshOnLoad="1" saveData="1">
    <dbPr connection="Provider=Microsoft.Mashup.OleDb.1;Data Source=$Workbook$;Location=&quot;CSV Table&quot;;Extended Properties=&quot;&quot;" command="SELECT * FROM [CSV Table]"/>
  </connection>
  <connection id="2" xr16:uid="{BF658725-E7C4-45FA-94C3-56FFCC141512}" keepAlive="1" name="Query - Reporting" description="Connection to the 'Reporting' query in the workbook." type="5" refreshedVersion="8" refreshOnLoad="1" saveData="1">
    <dbPr connection="Provider=Microsoft.Mashup.OleDb.1;Data Source=$Workbook$;Location=Reporting;Extended Properties=&quot;&quot;" command="SELECT * FROM [Reporting]"/>
  </connection>
</connections>
</file>

<file path=xl/sharedStrings.xml><?xml version="1.0" encoding="utf-8"?>
<sst xmlns="http://schemas.openxmlformats.org/spreadsheetml/2006/main" count="65619" uniqueCount="1345">
  <si>
    <t>SIZE</t>
  </si>
  <si>
    <t>MCA LABOR</t>
  </si>
  <si>
    <t>MCC UNITS</t>
  </si>
  <si>
    <t>MULITPLIER</t>
  </si>
  <si>
    <t>MCC EXT</t>
  </si>
  <si>
    <t>MCC MDS</t>
  </si>
  <si>
    <t>BASE ESTIMATE</t>
  </si>
  <si>
    <t>MULTIPLIER</t>
  </si>
  <si>
    <t>I.H. C/O (DAYS TO MOVE FROM FIELD TO FAB)</t>
  </si>
  <si>
    <t>TOTAL BASE ESTIMATE</t>
  </si>
  <si>
    <t>TOTAL I.H. C/O ESTIMATE</t>
  </si>
  <si>
    <t>TOTAL FAB ESTIMATE</t>
  </si>
  <si>
    <t>LF OF PIPE</t>
  </si>
  <si>
    <t>TOTAL FTG QTY</t>
  </si>
  <si>
    <t>TOTAL HANDLING</t>
  </si>
  <si>
    <t>MATERIAL HANDLING</t>
  </si>
  <si>
    <t>CAST IRON N.H.</t>
  </si>
  <si>
    <t>CAST IRON SV</t>
  </si>
  <si>
    <t>PVC PIPE</t>
  </si>
  <si>
    <t>STRUCTURAL</t>
  </si>
  <si>
    <t>UNISTRUT</t>
  </si>
  <si>
    <t>POLY PIPE</t>
  </si>
  <si>
    <t>FAB SHOP GRAND TOTAL</t>
  </si>
  <si>
    <t>MD'S</t>
  </si>
  <si>
    <t>MATERIAL CUTTING</t>
  </si>
  <si>
    <t>PIPE END PREP</t>
  </si>
  <si>
    <t>COPPER PIPE GROOVE</t>
  </si>
  <si>
    <t>STRUCTURAL NOTCH</t>
  </si>
  <si>
    <t>MATERIAL JOINING</t>
  </si>
  <si>
    <t>NO HUB JOINT</t>
  </si>
  <si>
    <t>CAST IRON PUSH JOINT</t>
  </si>
  <si>
    <t>GLUED JOINT</t>
  </si>
  <si>
    <t>FUSION JOINT</t>
  </si>
  <si>
    <t>STRUCTURAL WELD JOINT</t>
  </si>
  <si>
    <t>FABRICATION ESTIMATE SUMMARY</t>
  </si>
  <si>
    <t>TOTAL</t>
  </si>
  <si>
    <t>JOB NAME</t>
  </si>
  <si>
    <t>JOB NUMBER</t>
  </si>
  <si>
    <t>FAB REQUEST NO.</t>
  </si>
  <si>
    <t>DATE</t>
  </si>
  <si>
    <t>FAB DESCRIPTION</t>
  </si>
  <si>
    <t>BASE EST GRAND TOTAL</t>
  </si>
  <si>
    <t>I.H. C/O GRAND TOTAL</t>
  </si>
  <si>
    <t>QUANTITY</t>
  </si>
  <si>
    <t>"C" &gt; 5"</t>
  </si>
  <si>
    <t>"C" = &lt; 5"</t>
  </si>
  <si>
    <t>"W" &gt; 5"</t>
  </si>
  <si>
    <t>"W" = &lt; 5"</t>
  </si>
  <si>
    <t>"L" 2"-4"</t>
  </si>
  <si>
    <t>"L" = 2"- 4"</t>
  </si>
  <si>
    <t>TUBING</t>
  </si>
  <si>
    <t>GRATE SQ FT</t>
  </si>
  <si>
    <t>ASSEMBLY</t>
  </si>
  <si>
    <t>ACTIVITY</t>
  </si>
  <si>
    <t>HOURS</t>
  </si>
  <si>
    <t>CAST IRON PIPE COMBINED</t>
  </si>
  <si>
    <t>COPPER PIPE COMBINED</t>
  </si>
  <si>
    <t>TOTAL ACTIVITIES</t>
  </si>
  <si>
    <t>ASSEMBLIES</t>
  </si>
  <si>
    <t>25 HP</t>
  </si>
  <si>
    <t>1/2 HP</t>
  </si>
  <si>
    <t>2 HP</t>
  </si>
  <si>
    <t>10 HP</t>
  </si>
  <si>
    <t>150 HP</t>
  </si>
  <si>
    <t>PUMP SETTING (NO INERTIA)</t>
  </si>
  <si>
    <t>VESSEL SETTING</t>
  </si>
  <si>
    <t>&lt; 15 G</t>
  </si>
  <si>
    <t>AC EQUIPMENT</t>
  </si>
  <si>
    <t>100 GAL FM</t>
  </si>
  <si>
    <t>135 GAL HUNG</t>
  </si>
  <si>
    <t>300 GAL HUNG</t>
  </si>
  <si>
    <t>CONDENSER</t>
  </si>
  <si>
    <t>S&amp;T HEAT EXC</t>
  </si>
  <si>
    <t>P&amp;F HEAT EXC</t>
  </si>
  <si>
    <t>15HP AIR COMP</t>
  </si>
  <si>
    <t>MCC RACK SUPPORTS</t>
  </si>
  <si>
    <t>2 PIPE</t>
  </si>
  <si>
    <t>3 PIPE</t>
  </si>
  <si>
    <t>4 PIPE</t>
  </si>
  <si>
    <t>EQUIPMENT COMBINED</t>
  </si>
  <si>
    <t>EQUIPMENT</t>
  </si>
  <si>
    <t>(MCA WORK ACTIVITY, JOINTS, THREADED, CARBON STEEL)</t>
  </si>
  <si>
    <t>(MCC BOOK COP L SOLDERED NO HANGER)</t>
  </si>
  <si>
    <t>(MCC BOOK FOR 2.5-24 NO HANGER; MCA COMP, PIPE, C.S., B.W., 21' FOR OTHERS)</t>
  </si>
  <si>
    <t>(MCC BOOK CINH NO HANGER)</t>
  </si>
  <si>
    <t>(MCC BOOK CI GASKET NO HANGER)</t>
  </si>
  <si>
    <t>(MCC BOOK SCH 40 PVC NO HANGER)</t>
  </si>
  <si>
    <t>(MCC BOOK FUSEAL AG NO HANGER AND MCA COMP, PIPE, POLYPROP, PRESSURE, BUTT FUSION)</t>
  </si>
  <si>
    <t>(USED STEEL PIPE UNITS IN COMPARISON TO WEIGHT)</t>
  </si>
  <si>
    <t>(MCC COPPER L PIPE CUT)</t>
  </si>
  <si>
    <t>(MCC CINH PIPE CUT 1.5-10; PLUG FOR OTHERS)</t>
  </si>
  <si>
    <t>(MCC CI PIPE CUT 2-10; PLUG FOR OTHERS)</t>
  </si>
  <si>
    <t>(MCC PVC SCH 40 PIPE CUT 1.5-12; PLUG FOR OTHERS)</t>
  </si>
  <si>
    <t>(MCC FUSEAL AG PIPE CUT .5-12; PLUG FOR OTHERS)</t>
  </si>
  <si>
    <t>(USED STEEL PIPE UNITS IN COMPARISON TO LINEAR IN OF CUTTING SURFACE)</t>
  </si>
  <si>
    <t>(SAME UNITS AS STEEL PIPE CUTTING)</t>
  </si>
  <si>
    <t>(NIPPLES OUT OF MCC AND MCA)</t>
  </si>
  <si>
    <t>(USED PORTION OF LINEAR INCH OF CUTTING VS PIPE)</t>
  </si>
  <si>
    <t>(MCA WORK ACTIVITY BOLT UP)</t>
  </si>
  <si>
    <t>(MCC GROOVED COUPLING)</t>
  </si>
  <si>
    <t>(MCC COPPER L SOLDERED CAP .5-4; PLUG FOR OTHERS)</t>
  </si>
  <si>
    <t>(MCA 1/8 BEND DIVIDED BY 2)</t>
  </si>
  <si>
    <t>(MCA 1/16 BEND)</t>
  </si>
  <si>
    <t>(MCA, COMP, ELECTROFUSION PRESSURE CAP .5-1.25, AND 10-14; MCC FUSEAL COUPLING DIVIDED BY 2 1.5-8")</t>
  </si>
  <si>
    <t>(USED STEEL PIPE WELD COMPARED TO LINEAR INCH (DIVIDED PIPE BY 3 PASSES)</t>
  </si>
  <si>
    <t>(DUKE PLUG)</t>
  </si>
  <si>
    <t>(MCC VALVE INCLUDES BOLTING TO FLANGE)</t>
  </si>
  <si>
    <t>(MCC VALVE INCLUDES ATTACHING W/ COUPLINGS)</t>
  </si>
  <si>
    <t>(MCC STRAINER INCLUDES BOLTING TO FLANGE)</t>
  </si>
  <si>
    <t>(MCC COPPER PRESS FIT CAP)</t>
  </si>
  <si>
    <t>General Comments:</t>
  </si>
  <si>
    <t>CARRIERS</t>
  </si>
  <si>
    <t>WC SGL</t>
  </si>
  <si>
    <t>WC DBL</t>
  </si>
  <si>
    <t>SUCTION DIFF</t>
  </si>
  <si>
    <t>1 PIPE</t>
  </si>
  <si>
    <t>5+ PIPE</t>
  </si>
  <si>
    <t>COPPER PIPE T-DRILL</t>
  </si>
  <si>
    <t>(MCC T-DRILL UNITS LESS JOINT LABOR…THIS IS JUST TO PULL THE TEE)</t>
  </si>
  <si>
    <t>(MCA WORK ACTIVITY)</t>
  </si>
  <si>
    <t>(MCA WORK ACTIVITY CS BW)</t>
  </si>
  <si>
    <t>(MCA WORK ACTIVITY SS BW)</t>
  </si>
  <si>
    <t>INSULATION</t>
  </si>
  <si>
    <t>CLAMPS</t>
  </si>
  <si>
    <t>PLATE SQ FT</t>
  </si>
  <si>
    <t>PLATE LNR FT</t>
  </si>
  <si>
    <t>HOLES</t>
  </si>
  <si>
    <t>GRATE LNR FT</t>
  </si>
  <si>
    <t>.25 MCA LABOR</t>
  </si>
  <si>
    <t>(SAME AS STEEL FLANGED JOINT)</t>
  </si>
  <si>
    <t>(SAME AS STEEL THREADED JOINT)</t>
  </si>
  <si>
    <t>(SAME AS STEEL GROOVED JOINT)</t>
  </si>
  <si>
    <t>COPPER SWEDGE</t>
  </si>
  <si>
    <t>(MCC COPPER L SOLDER JOINT)</t>
  </si>
  <si>
    <t>(USED STEEL THREADED JOINT LESS 30%)</t>
  </si>
  <si>
    <t>DESCRIPTION</t>
  </si>
  <si>
    <t>CAST IRON</t>
  </si>
  <si>
    <t>COPPER</t>
  </si>
  <si>
    <t>CARBON STEEL</t>
  </si>
  <si>
    <t>STAINLESS STEEL</t>
  </si>
  <si>
    <t>HANGERS / SUPPORTS</t>
  </si>
  <si>
    <t>5 + PIPE</t>
  </si>
  <si>
    <t>RACKS (PLACING PRE-FABBED DUCT INTO RACK)</t>
  </si>
  <si>
    <t>1 DUCT</t>
  </si>
  <si>
    <t>2 DUCT</t>
  </si>
  <si>
    <t>3 DUCT</t>
  </si>
  <si>
    <t>COPPER FLANGED BUTTERFLY VALVES</t>
  </si>
  <si>
    <t>COPPER FLANGED GATE VALVES</t>
  </si>
  <si>
    <t>COPPER FLANGED CHECK VALVES</t>
  </si>
  <si>
    <t>COPPER GROOVED BUTTERFLY VALVES</t>
  </si>
  <si>
    <t>COPPER GROOVED CHECK VALVES</t>
  </si>
  <si>
    <t>COPPER FLANGED STRAINERS</t>
  </si>
  <si>
    <t>COPPER VLVS COMBINED</t>
  </si>
  <si>
    <t>ASSEMBLIES (RACKS)</t>
  </si>
  <si>
    <t>DUCT</t>
  </si>
  <si>
    <t>ASSEMBLIES (VALVES)</t>
  </si>
  <si>
    <t>CARBON STEEL PIPE</t>
  </si>
  <si>
    <t>STAINLESS STEEL PIPE</t>
  </si>
  <si>
    <t>COPPER PIPE (AC/PLBG)</t>
  </si>
  <si>
    <t>COPPER PIPE (MED GAS)</t>
  </si>
  <si>
    <t>COPPER AC/PLBG</t>
  </si>
  <si>
    <t>COPPER MED GAS</t>
  </si>
  <si>
    <t>PVC</t>
  </si>
  <si>
    <t>CARBON STEEL PIPE GROOVE</t>
  </si>
  <si>
    <t>CARBON STEEL PIPE THREAD</t>
  </si>
  <si>
    <t>STAINLESS STEEL PIPE GROOVE</t>
  </si>
  <si>
    <t>STAINLESS STEEL PIPE THREAD</t>
  </si>
  <si>
    <t>CARBON STEEL PIPE COMBINED</t>
  </si>
  <si>
    <t>STAINLESS STEEL PIPE COMBINED</t>
  </si>
  <si>
    <t>CARBON STEEL WELD</t>
  </si>
  <si>
    <t>CARBON STEEL THREADED JOINT</t>
  </si>
  <si>
    <t>CARBON STEEL PRESSED JOINT</t>
  </si>
  <si>
    <r>
      <t xml:space="preserve">CARBON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</si>
  <si>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CARBON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</si>
  <si>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r>
      <t xml:space="preserve">STAINLESS STEEL FLANGED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</si>
  <si>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STAINLESS STEEL THREADED JOINT</t>
  </si>
  <si>
    <t>STAINLESS STEEL PRESSED JOINT</t>
  </si>
  <si>
    <r>
      <t xml:space="preserve">STAINLESS STEEL GROOVED JOINT </t>
    </r>
    <r>
      <rPr>
        <b/>
        <i/>
        <u/>
        <sz val="18"/>
        <color theme="1"/>
        <rFont val="Calibri"/>
        <family val="2"/>
        <scheme val="minor"/>
      </rPr>
      <t>(IF BOLTING TO A VALVE USE ASSEMBLY SHEET)</t>
    </r>
  </si>
  <si>
    <t>(MCA WORK ACTIVITY, JOINTS, THREADED, STAINLESS STEEL)</t>
  </si>
  <si>
    <t>COPPER AC/PLBG COMBINED</t>
  </si>
  <si>
    <t>COPPER SOLDERED JOINT (AC/PLBG)</t>
  </si>
  <si>
    <t>COPPER PRESSED JOINT (AC/PLBG)</t>
  </si>
  <si>
    <r>
      <t xml:space="preserve">COPPER FLANGED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</si>
  <si>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(AC/PLBG)</t>
  </si>
  <si>
    <r>
      <t xml:space="preserve">COPPER GROOVED JOINT (AC/PLBG)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</si>
  <si>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MED GAS COMBINED</t>
  </si>
  <si>
    <t>COPPER SOLDERED JOINT (MED GAS)</t>
  </si>
  <si>
    <r>
      <t xml:space="preserve">COPPER FLANGED JOINT (MED GAS) </t>
    </r>
    <r>
      <rPr>
        <b/>
        <i/>
        <u/>
        <sz val="16"/>
        <color theme="1"/>
        <rFont val="Calibri"/>
        <family val="2"/>
        <scheme val="minor"/>
      </rPr>
      <t>(IF BOLTING TO A VALVE USE ASSEMBLY SHEET)</t>
    </r>
  </si>
  <si>
    <t>COPPER THREADED JOINT (MED GAS)</t>
  </si>
  <si>
    <t>S/S SCH 10 WELD JOINT</t>
  </si>
  <si>
    <t>RACKS (PLACING PRE-FABBED COPPER (AC/PLBG) INTO RACK)</t>
  </si>
  <si>
    <t>RACKS (PLACING PRE-FABBED COPPER (MED GAS) INTO RACK)</t>
  </si>
  <si>
    <t>COPPER (AC/PLBG)</t>
  </si>
  <si>
    <t>COPPER (MED GAS)</t>
  </si>
  <si>
    <t>RACKS (PLACING PRE-FABBED CARBON STEEL INTO RACK)</t>
  </si>
  <si>
    <t>RACKS (PLACING PRE-FABBED STAINLESS STEEL INTO RACK)</t>
  </si>
  <si>
    <t>(MCC MADE FULL SADDLES)</t>
  </si>
  <si>
    <t>CARBON STEEL FLANGED BUTTERFLY VALVES</t>
  </si>
  <si>
    <t>CARBON STEEL FLANGED GATE VALVES</t>
  </si>
  <si>
    <t>CARBON STEEL FLANGED CHECK VALVES</t>
  </si>
  <si>
    <t>CARBON STEEL GROOVED BUTTERFLY VALVES</t>
  </si>
  <si>
    <t>CARBON STEEL GROOVED CHECK VALVES</t>
  </si>
  <si>
    <t>CARBON STEEL FLANGED STRAINERS</t>
  </si>
  <si>
    <t>STAINLESS STEEL FLANGED BUTTERFLY VALVES</t>
  </si>
  <si>
    <t>STAINLESS STEEL FLANGED GATE VALVES</t>
  </si>
  <si>
    <t>STAINLESS STEEL FLANGED CHECK VALVES</t>
  </si>
  <si>
    <t>STAINLESS STEEL GROOVED BUTTERFLY VALVES</t>
  </si>
  <si>
    <t>STAINLESS STEEL GROOVED CHECK VALVES</t>
  </si>
  <si>
    <t>STAINLESS STEEL FLANGED STRAINERS</t>
  </si>
  <si>
    <t>C/S VLVS COMBINED</t>
  </si>
  <si>
    <t>S/S VLVS COMBINED</t>
  </si>
  <si>
    <t>Hangers &amp; Supports</t>
  </si>
  <si>
    <t>ALL THREAD ROD</t>
  </si>
  <si>
    <t>MCA, HANGER COMPONENTS, ATR</t>
  </si>
  <si>
    <t>1/4"</t>
  </si>
  <si>
    <t>3/8"</t>
  </si>
  <si>
    <t>1/2"</t>
  </si>
  <si>
    <t>5/8" - 1"</t>
  </si>
  <si>
    <t>HANDLING, CUTTING, TAGGING</t>
  </si>
  <si>
    <t>HANGERS</t>
  </si>
  <si>
    <t>MCA, HANGER COMPONENTS, CLEVIS HANGER</t>
  </si>
  <si>
    <t>HANDLING, PARTIAL ASSEMBLY, PACKAGING</t>
  </si>
  <si>
    <t>1/2" - 2"</t>
  </si>
  <si>
    <t>2-1/2" - 3"</t>
  </si>
  <si>
    <t>5"</t>
  </si>
  <si>
    <t>4"</t>
  </si>
  <si>
    <t>6"</t>
  </si>
  <si>
    <t>8"</t>
  </si>
  <si>
    <t>10"</t>
  </si>
  <si>
    <t>12"</t>
  </si>
  <si>
    <t>14"</t>
  </si>
  <si>
    <t>16"</t>
  </si>
  <si>
    <t>18"</t>
  </si>
  <si>
    <t>DO NOT USE STRUCTURALS ITEMS FROM OTHER SHEETS FOR SIMPLE HANGERS</t>
  </si>
  <si>
    <t>UNISTRUT TRAPEZE</t>
  </si>
  <si>
    <t>LF HANDLING</t>
  </si>
  <si>
    <t>QTY OF CUTS</t>
  </si>
  <si>
    <t>END PREP</t>
  </si>
  <si>
    <t>WELD IF APPL</t>
  </si>
  <si>
    <t>INFO FROM OTHER SHEETS</t>
  </si>
  <si>
    <t>"L" 2"-4" TRAPEZE</t>
  </si>
  <si>
    <t>3"x5" HANGER CLIP</t>
  </si>
  <si>
    <t>NUTS &amp; WASHERS</t>
  </si>
  <si>
    <t>MCA, HANGER COMPONENTS, NUTS</t>
  </si>
  <si>
    <t>1/4" - 5/8"</t>
  </si>
  <si>
    <t>3/4" - 1"</t>
  </si>
  <si>
    <t>QTY 2 PER HANGER.  4 PER TRAPEZE</t>
  </si>
  <si>
    <t>RISER CLAMPS</t>
  </si>
  <si>
    <t>MCA, HANGER COMPONENTS, SLEEVE AND INSERT, RISER CLAMP</t>
  </si>
  <si>
    <t>HANDLING, ASSEMBLY</t>
  </si>
  <si>
    <t>8"-10"</t>
  </si>
  <si>
    <t>1/2"-2"</t>
  </si>
  <si>
    <t>2-1/2"-6"</t>
  </si>
  <si>
    <t>HANGERS / TRAPEZE</t>
  </si>
  <si>
    <t>HANGERS/TRAPEZE COMBINED</t>
  </si>
  <si>
    <t>(MCC BOOK COP C&amp;C SOLDERED NO HANGER)</t>
  </si>
  <si>
    <t>(MCC COPPER K C&amp;C SOLDERED CAP)</t>
  </si>
  <si>
    <t>ESTIMATED FABRICATION TIME</t>
  </si>
  <si>
    <t>Hrs</t>
  </si>
  <si>
    <t>Rate</t>
  </si>
  <si>
    <t>Total</t>
  </si>
  <si>
    <t>Production</t>
  </si>
  <si>
    <t>Production Overtime (1/2 rate hrs incl in Production)</t>
  </si>
  <si>
    <t>Direct Supervision/Planning Hours</t>
  </si>
  <si>
    <t>Labor Subtotal</t>
  </si>
  <si>
    <t>Labor Burden</t>
  </si>
  <si>
    <t>Production Overhead</t>
  </si>
  <si>
    <t>Full Load Shipping Estimate:</t>
  </si>
  <si>
    <t>Miles</t>
  </si>
  <si>
    <t>Cost</t>
  </si>
  <si>
    <t>Materials</t>
  </si>
  <si>
    <t>New Orleans</t>
  </si>
  <si>
    <t>Baton Rouge</t>
  </si>
  <si>
    <t>Coating</t>
  </si>
  <si>
    <t>Lafayette</t>
  </si>
  <si>
    <t>Lake Charles</t>
  </si>
  <si>
    <t>OTR</t>
  </si>
  <si>
    <t>LTL (Quote)</t>
  </si>
  <si>
    <t>Subtotal</t>
  </si>
  <si>
    <t>Fee</t>
  </si>
  <si>
    <t>Shipping (enter value from Full Load Shipping Estimate)</t>
  </si>
  <si>
    <t>Fabrication Quote</t>
  </si>
  <si>
    <t>Vendor</t>
  </si>
  <si>
    <t>(LANCE TRACKING)</t>
  </si>
  <si>
    <t>LABOR INCLUDES ALL ASPECTS OF FABRICATING THE UNITS SELECTED; INCLUDING PIPING (UNISTRUT IS ON STRUCTURAL SHEETS)</t>
  </si>
  <si>
    <t>LAV DBL</t>
  </si>
  <si>
    <t>UR DBL</t>
  </si>
  <si>
    <t>UR SGL</t>
  </si>
  <si>
    <t>LAV SGL</t>
  </si>
  <si>
    <t>WC'S / UR'S / LAV'S</t>
  </si>
  <si>
    <t>MISCELLANEOUS LABOR</t>
  </si>
  <si>
    <t>QTY</t>
  </si>
  <si>
    <t>UNIT HRS</t>
  </si>
  <si>
    <t>EXT HRS</t>
  </si>
  <si>
    <t>EXT MD'S</t>
  </si>
  <si>
    <t>MISC. LABOR</t>
  </si>
  <si>
    <t>PRODUCTION FABRICATION TIME BREAKDOWN</t>
  </si>
  <si>
    <t>SUBTOTAL</t>
  </si>
  <si>
    <t>ESTIMATED FABRICATION TIME (.61) BREAKDOWN</t>
  </si>
  <si>
    <t>DISCOUNTED MCA BASE ESTIMATE (DO NOT USE)</t>
  </si>
  <si>
    <t>DO</t>
  </si>
  <si>
    <t>NOT</t>
  </si>
  <si>
    <t>USE</t>
  </si>
  <si>
    <t>SUP'V &amp; PLANNING</t>
  </si>
  <si>
    <t>GRAND TOTAL</t>
  </si>
  <si>
    <t>PROMISE DATE WORKSHEET</t>
  </si>
  <si>
    <t>HANDLERS</t>
  </si>
  <si>
    <t>FITTER</t>
  </si>
  <si>
    <t>PLUMBER</t>
  </si>
  <si>
    <t>PLUMBER MG</t>
  </si>
  <si>
    <t>INSTALLER</t>
  </si>
  <si>
    <t>APPRENTICE</t>
  </si>
  <si>
    <t>STAINLESS</t>
  </si>
  <si>
    <t>CARBON</t>
  </si>
  <si>
    <t>COPPER MG</t>
  </si>
  <si>
    <t>STRUCT</t>
  </si>
  <si>
    <t>HGR/SUP</t>
  </si>
  <si>
    <t>IN MANDAYS</t>
  </si>
  <si>
    <t>WELDER 6G</t>
  </si>
  <si>
    <t>WELDER D1</t>
  </si>
  <si>
    <t>CRAFT</t>
  </si>
  <si>
    <t>QTY USED</t>
  </si>
  <si>
    <t>SHEET METAL</t>
  </si>
  <si>
    <t>SHOP RECAP</t>
  </si>
  <si>
    <t>PRODUCTION FABRICATION TIME (0.55)</t>
  </si>
  <si>
    <t>ESTIMATED FABRICATION TIME (0.61)</t>
  </si>
  <si>
    <t>LABOR BURDEN</t>
  </si>
  <si>
    <t>NON-UNION</t>
  </si>
  <si>
    <t>UNION</t>
  </si>
  <si>
    <t>PRODUCTION OVERHEAD</t>
  </si>
  <si>
    <t>LUMP SUM</t>
  </si>
  <si>
    <t>GMP</t>
  </si>
  <si>
    <t xml:space="preserve"> PLEASE SELECT: </t>
  </si>
  <si>
    <t>RACKS / ASSEMBLIES</t>
  </si>
  <si>
    <t>MISC LABOR</t>
  </si>
  <si>
    <t>CI</t>
  </si>
  <si>
    <t>CU</t>
  </si>
  <si>
    <t>EQ</t>
  </si>
  <si>
    <t>CREW DAYS</t>
  </si>
  <si>
    <t>POSSIBLE</t>
  </si>
  <si>
    <t>REQ DATE</t>
  </si>
  <si>
    <r>
      <t>CUTTER</t>
    </r>
    <r>
      <rPr>
        <sz val="10"/>
        <color theme="1"/>
        <rFont val="Calibri"/>
        <family val="2"/>
        <scheme val="minor"/>
      </rPr>
      <t>(STEEL)</t>
    </r>
  </si>
  <si>
    <r>
      <t>CUTTER</t>
    </r>
    <r>
      <rPr>
        <sz val="10"/>
        <color theme="1"/>
        <rFont val="Calibri"/>
        <family val="2"/>
        <scheme val="minor"/>
      </rPr>
      <t>(STRUCT)</t>
    </r>
  </si>
  <si>
    <r>
      <t>CUTTER</t>
    </r>
    <r>
      <rPr>
        <sz val="10"/>
        <color theme="1"/>
        <rFont val="Calibri"/>
        <family val="2"/>
        <scheme val="minor"/>
      </rPr>
      <t>(COPPER)</t>
    </r>
  </si>
  <si>
    <r>
      <t>CUTTER</t>
    </r>
    <r>
      <rPr>
        <sz val="10"/>
        <color theme="1"/>
        <rFont val="Calibri"/>
        <family val="2"/>
        <scheme val="minor"/>
      </rPr>
      <t>(CI\PVC)</t>
    </r>
  </si>
  <si>
    <t>CARBON STEEL O-LETS</t>
  </si>
  <si>
    <t>(MCC BOOK, O-LET SIZES 1/2-8; ESTIMATORS PIPING MANHOUR MANUAL SIZES 10-16) (THIS INCLUDES HANDLING, CUTTING OF HEADER, FIT UP, AND WELD OF O-LET…DOES NOT INCLUDE THE JOINT ON THE FACE (BRANCH SIDE) OF THE O-LET)</t>
  </si>
  <si>
    <t>CS PIPE COMBINED LESS O-LET</t>
  </si>
  <si>
    <t>O-LETS</t>
  </si>
  <si>
    <t>TOTAL NO. OF PCS</t>
  </si>
  <si>
    <t>MATERIAL CATEGORY</t>
  </si>
  <si>
    <t>SPL QTY</t>
  </si>
  <si>
    <t>RACKS</t>
  </si>
  <si>
    <t>UNIT HANDLING HOURS</t>
  </si>
  <si>
    <t>UNIT SUP'V HOURS</t>
  </si>
  <si>
    <t>UNIT FAB HOURS</t>
  </si>
  <si>
    <t>FOR ITEMS NOT BROKEN OUT BY TASKS; ASSUME THE FOLLOWING</t>
  </si>
  <si>
    <t>HANDLING = 20%</t>
  </si>
  <si>
    <t>FABRICATION = 80%</t>
  </si>
  <si>
    <t>EXAMPLE: TOTAL HOURS = 100 (20 HANDLING, 80 FABRICATION)</t>
  </si>
  <si>
    <t>MISC./ASS'LY/HANGER</t>
  </si>
  <si>
    <t>Size</t>
  </si>
  <si>
    <t>Spool</t>
  </si>
  <si>
    <t>Tag</t>
  </si>
  <si>
    <t>Job Name</t>
  </si>
  <si>
    <t>SO #</t>
  </si>
  <si>
    <t>Cut Length</t>
  </si>
  <si>
    <t>Qty</t>
  </si>
  <si>
    <t>Material</t>
  </si>
  <si>
    <t>SCH</t>
  </si>
  <si>
    <t>"L" = &lt; 1-1/2"</t>
  </si>
  <si>
    <t>1/2</t>
  </si>
  <si>
    <t>3/4</t>
  </si>
  <si>
    <t>1-1/4</t>
  </si>
  <si>
    <t>1-1/2</t>
  </si>
  <si>
    <t>"L" = &lt; '1-1/2"</t>
  </si>
  <si>
    <t>2-1/2</t>
  </si>
  <si>
    <t>Carbon Steel</t>
  </si>
  <si>
    <t>Conn Type #1</t>
  </si>
  <si>
    <t>Conn Type #2</t>
  </si>
  <si>
    <t>Stainless Steel</t>
  </si>
  <si>
    <t>itm CID</t>
  </si>
  <si>
    <t>Service Type</t>
  </si>
  <si>
    <t>Service</t>
  </si>
  <si>
    <t>Description (2)</t>
  </si>
  <si>
    <t>Material Data</t>
  </si>
  <si>
    <t>Size (inch)</t>
  </si>
  <si>
    <t>Size Outlets</t>
  </si>
  <si>
    <t>Conn Type #3</t>
  </si>
  <si>
    <t>1</t>
  </si>
  <si>
    <t>2</t>
  </si>
  <si>
    <t>3</t>
  </si>
  <si>
    <t>4</t>
  </si>
  <si>
    <t>5</t>
  </si>
  <si>
    <t>6</t>
  </si>
  <si>
    <t>8</t>
  </si>
  <si>
    <t>10</t>
  </si>
  <si>
    <t>12</t>
  </si>
  <si>
    <t>14</t>
  </si>
  <si>
    <t>16</t>
  </si>
  <si>
    <t>18</t>
  </si>
  <si>
    <t>20</t>
  </si>
  <si>
    <t>24</t>
  </si>
  <si>
    <t>30</t>
  </si>
  <si>
    <t>36</t>
  </si>
  <si>
    <t>15</t>
  </si>
  <si>
    <t>32</t>
  </si>
  <si>
    <t>Cast Iron N.H.</t>
  </si>
  <si>
    <t>Copper (AC/PLBG)</t>
  </si>
  <si>
    <t>Copper (MED GAS)</t>
  </si>
  <si>
    <t>Poly</t>
  </si>
  <si>
    <t>*****</t>
  </si>
  <si>
    <t>GRV</t>
  </si>
  <si>
    <t>THRD</t>
  </si>
  <si>
    <t>T-D</t>
  </si>
  <si>
    <t>SW</t>
  </si>
  <si>
    <t>PIPE END PREP CONN #1</t>
  </si>
  <si>
    <t>PIPE END PREP CONN #2</t>
  </si>
  <si>
    <t>FITTINGS</t>
  </si>
  <si>
    <t>PIPE &amp; CUTS</t>
  </si>
  <si>
    <t>GROOVED</t>
  </si>
  <si>
    <t>THREADED</t>
  </si>
  <si>
    <t>WELD</t>
  </si>
  <si>
    <t>O-LET</t>
  </si>
  <si>
    <t>FLANGED</t>
  </si>
  <si>
    <t>PRESSED</t>
  </si>
  <si>
    <t>0.5</t>
  </si>
  <si>
    <t>0.75</t>
  </si>
  <si>
    <t>1.25</t>
  </si>
  <si>
    <t>1.5</t>
  </si>
  <si>
    <t>2.5</t>
  </si>
  <si>
    <t>FLANGED CONN #1</t>
  </si>
  <si>
    <t>FLANGED CONN #2</t>
  </si>
  <si>
    <t>FLANGED CONN #3</t>
  </si>
  <si>
    <t>T-DRILLS</t>
  </si>
  <si>
    <t>CARBON STEEL FLANGED JOINT</t>
  </si>
  <si>
    <t>CARBON STEEL GROOVED JOINT</t>
  </si>
  <si>
    <t>STAINLESS STEEL FLANGED JOINT</t>
  </si>
  <si>
    <t>STAINLESS STEEL GROOVED JOINT</t>
  </si>
  <si>
    <t>SOLDERED</t>
  </si>
  <si>
    <t>COPPER FLANGED JOINT (AC/PLBG)</t>
  </si>
  <si>
    <t>COPPER GROOVED JOINT (AC/PLBG)</t>
  </si>
  <si>
    <t>COPPER FLANGED JOINT (MED GAS)</t>
  </si>
  <si>
    <t>ASSEMBLIES (VALVES &amp; STRAINERS)</t>
  </si>
  <si>
    <t>FLANGED BUTTERFLY VALVES</t>
  </si>
  <si>
    <t>FLANGED CHECK VALVES</t>
  </si>
  <si>
    <t>FLANGED GATE VALVES</t>
  </si>
  <si>
    <t>GROOVED CHECK VALVES</t>
  </si>
  <si>
    <t>FLANGED STRAINERS</t>
  </si>
  <si>
    <t>GROOVED BUTTERFLY VALVES</t>
  </si>
  <si>
    <t xml:space="preserve">TOT: </t>
  </si>
  <si>
    <t>Inlet Diameter</t>
  </si>
  <si>
    <t>Column1</t>
  </si>
  <si>
    <t>Unique Id</t>
  </si>
  <si>
    <t>Project Name</t>
  </si>
  <si>
    <t>Project Address</t>
  </si>
  <si>
    <t>System</t>
  </si>
  <si>
    <t>Area</t>
  </si>
  <si>
    <t>Project Number</t>
  </si>
  <si>
    <t>Drawn By</t>
  </si>
  <si>
    <t>Issued Date</t>
  </si>
  <si>
    <t>Company</t>
  </si>
  <si>
    <t>Fitting Type</t>
  </si>
  <si>
    <t>FAB Service Abbrv</t>
  </si>
  <si>
    <t>Description (1)</t>
  </si>
  <si>
    <t>Schedule/Rating</t>
  </si>
  <si>
    <t>Alias</t>
  </si>
  <si>
    <t>Manufacturer</t>
  </si>
  <si>
    <t>Material Group</t>
  </si>
  <si>
    <t>Material Abbreviation</t>
  </si>
  <si>
    <t>Size (dec)</t>
  </si>
  <si>
    <t>Size Branches</t>
  </si>
  <si>
    <t>RFA Size</t>
  </si>
  <si>
    <t>RFA Size (max)</t>
  </si>
  <si>
    <t>RFA Size (max dec)</t>
  </si>
  <si>
    <t>Length (ft)</t>
  </si>
  <si>
    <t>Length (dec ft)</t>
  </si>
  <si>
    <t>Quantity</t>
  </si>
  <si>
    <t>Manufacturer Order Number</t>
  </si>
  <si>
    <t>RFA Model Number</t>
  </si>
  <si>
    <t>Spool Name</t>
  </si>
  <si>
    <t>Spool Name (PiM)</t>
  </si>
  <si>
    <t>Entity Status</t>
  </si>
  <si>
    <t>Shop Order Number</t>
  </si>
  <si>
    <t>Item Number</t>
  </si>
  <si>
    <t>Mark</t>
  </si>
  <si>
    <t>Weight</t>
  </si>
  <si>
    <t>Level</t>
  </si>
  <si>
    <t>Category</t>
  </si>
  <si>
    <t>Sub Type</t>
  </si>
  <si>
    <t>Bernhard LB ID</t>
  </si>
  <si>
    <t>JD Edwards ID</t>
  </si>
  <si>
    <t>Hanger Diameter</t>
  </si>
  <si>
    <t>Rod Diameter</t>
  </si>
  <si>
    <t>Rod Diameter (dec)</t>
  </si>
  <si>
    <t>Rod Inset Depth</t>
  </si>
  <si>
    <t>Rod Length</t>
  </si>
  <si>
    <t>Rod Length (dec)</t>
  </si>
  <si>
    <t>Conn Type #4</t>
  </si>
  <si>
    <t>Conn Type #5</t>
  </si>
  <si>
    <t>Conn Type #6</t>
  </si>
  <si>
    <t>Conn Type #7</t>
  </si>
  <si>
    <t>Conn Type #8</t>
  </si>
  <si>
    <t>_1</t>
  </si>
  <si>
    <t>_2</t>
  </si>
  <si>
    <t>_3</t>
  </si>
  <si>
    <t>_4</t>
  </si>
  <si>
    <t>_5</t>
  </si>
  <si>
    <t>_6</t>
  </si>
  <si>
    <t>_7</t>
  </si>
  <si>
    <t/>
  </si>
  <si>
    <t>Straight</t>
  </si>
  <si>
    <t>Pipework</t>
  </si>
  <si>
    <t>Pressure</t>
  </si>
  <si>
    <t>P01</t>
  </si>
  <si>
    <t>BIMrxDBS</t>
  </si>
  <si>
    <t>Copper</t>
  </si>
  <si>
    <t>2 1/2"</t>
  </si>
  <si>
    <t>Spooled</t>
  </si>
  <si>
    <t>01</t>
  </si>
  <si>
    <t>MEP Fabrication Pipework</t>
  </si>
  <si>
    <t>Copper Ftg</t>
  </si>
  <si>
    <t>Fitting</t>
  </si>
  <si>
    <t>Viega</t>
  </si>
  <si>
    <t>04</t>
  </si>
  <si>
    <t>CU-BRZ Press Cup - Viega</t>
  </si>
  <si>
    <t>1"</t>
  </si>
  <si>
    <t>03</t>
  </si>
  <si>
    <t>0.28 lbm</t>
  </si>
  <si>
    <t>02</t>
  </si>
  <si>
    <t>07</t>
  </si>
  <si>
    <t>Joint</t>
  </si>
  <si>
    <t>Press Joint CU-BRZ</t>
  </si>
  <si>
    <t>0.01 lbm</t>
  </si>
  <si>
    <t>Press Joint - Cup</t>
  </si>
  <si>
    <t>Press Joint - Ftg</t>
  </si>
  <si>
    <t>08</t>
  </si>
  <si>
    <t>09</t>
  </si>
  <si>
    <t>06</t>
  </si>
  <si>
    <t>1 1/2"</t>
  </si>
  <si>
    <t>CU 2915-1 Reducer FTGxPR</t>
  </si>
  <si>
    <t>CON</t>
  </si>
  <si>
    <t>T</t>
  </si>
  <si>
    <t>246268342395321146</t>
  </si>
  <si>
    <t>2-1/2x1-1/2</t>
  </si>
  <si>
    <t>2 1/2"-1 1/2"</t>
  </si>
  <si>
    <t>2-1/2x2</t>
  </si>
  <si>
    <t>2 1/2"-2"</t>
  </si>
  <si>
    <t>2"</t>
  </si>
  <si>
    <t>246268342395321147</t>
  </si>
  <si>
    <t>05</t>
  </si>
  <si>
    <t>2.00 lbm</t>
  </si>
  <si>
    <t>45</t>
  </si>
  <si>
    <t>1.12 lbm</t>
  </si>
  <si>
    <t>None</t>
  </si>
  <si>
    <t>Nibco</t>
  </si>
  <si>
    <t>Bronze</t>
  </si>
  <si>
    <t>2.53 lbm</t>
  </si>
  <si>
    <t>1 1/4"</t>
  </si>
  <si>
    <t>1.50 lbm</t>
  </si>
  <si>
    <t>4.80 lbm</t>
  </si>
  <si>
    <t>0.73 lbm</t>
  </si>
  <si>
    <t>11</t>
  </si>
  <si>
    <t>0.96 lbm</t>
  </si>
  <si>
    <t>AM</t>
  </si>
  <si>
    <t>Wrot Copper</t>
  </si>
  <si>
    <t>FPT Joint</t>
  </si>
  <si>
    <t>MPT Joint</t>
  </si>
  <si>
    <t>3"</t>
  </si>
  <si>
    <t>DU</t>
  </si>
  <si>
    <t>13</t>
  </si>
  <si>
    <t>CU 2916_1 90 Street Elbow FtgxPR</t>
  </si>
  <si>
    <t>90ST</t>
  </si>
  <si>
    <t>2x1-1/2</t>
  </si>
  <si>
    <t>2"-1 1/2"</t>
  </si>
  <si>
    <t>24217654423918011732</t>
  </si>
  <si>
    <t>TOTAL Length (dec ft)</t>
  </si>
  <si>
    <t>Grand Total</t>
  </si>
  <si>
    <t>2041 Total</t>
  </si>
  <si>
    <t>MATERIAL HANDLING &amp; CUTTING</t>
  </si>
  <si>
    <t>MATERIAL FITTINGS</t>
  </si>
  <si>
    <t>MATERIAL</t>
  </si>
  <si>
    <t>HANDLING</t>
  </si>
  <si>
    <t>7ec57415-4dc0-4e3b-9af0-6d93218db3b2-0014e22a</t>
  </si>
  <si>
    <t>THE WESTIN COCOA BEACH RESORT &amp; SPA</t>
  </si>
  <si>
    <t>1300 N. ATLANTIC AVANUE, COCOA BEACH, FL 32931</t>
  </si>
  <si>
    <t>54400148 Westin Cocoa Beach: 13-Chilled Water Return</t>
  </si>
  <si>
    <t>54400148</t>
  </si>
  <si>
    <t>CHWR</t>
  </si>
  <si>
    <t>WeldBend CS 90 LR Elbow STD</t>
  </si>
  <si>
    <t>CS 90 LR Elbow STD</t>
  </si>
  <si>
    <t>STD</t>
  </si>
  <si>
    <t>90LR</t>
  </si>
  <si>
    <t>WeldBend</t>
  </si>
  <si>
    <t>0' - 0"</t>
  </si>
  <si>
    <t>24101033597711149</t>
  </si>
  <si>
    <t>01D2-CHWR-02</t>
  </si>
  <si>
    <t>11806</t>
  </si>
  <si>
    <t>LEVEL 01</t>
  </si>
  <si>
    <t>0' - 3"</t>
  </si>
  <si>
    <t>Bevel End 37.5</t>
  </si>
  <si>
    <t>7ec57415-4dc0-4e3b-9af0-6d93218db3b2-0014e23e</t>
  </si>
  <si>
    <t>Generic Pipes A53 ERW Std Wt Blk PE</t>
  </si>
  <si>
    <t>A53 ERW Std Wt Blk PE</t>
  </si>
  <si>
    <t>Generic Pipes</t>
  </si>
  <si>
    <t>2' - 7 1/2"</t>
  </si>
  <si>
    <t>24274782088511149</t>
  </si>
  <si>
    <t>01D2-CHWR-01</t>
  </si>
  <si>
    <t>19.86 lbm</t>
  </si>
  <si>
    <t>7ec57415-4dc0-4e3b-9af0-6d93218db3b2-0014e322</t>
  </si>
  <si>
    <t>54400148 Westin Cocoa Beach: 13-Chilled Water Supply</t>
  </si>
  <si>
    <t>CHWS</t>
  </si>
  <si>
    <t>01D2-CHWS-02</t>
  </si>
  <si>
    <t>7ec57415-4dc0-4e3b-9af0-6d93218db3b2-0014e3f0</t>
  </si>
  <si>
    <t>01D2-CHWS-01</t>
  </si>
  <si>
    <t>19.88 lbm</t>
  </si>
  <si>
    <t>7ec57415-4dc0-4e3b-9af0-6d93218db3b2-0014e432</t>
  </si>
  <si>
    <t>WeldBend CS Eccentric Reducer STD</t>
  </si>
  <si>
    <t>CS Eccentric Reducer STD</t>
  </si>
  <si>
    <t>ECC</t>
  </si>
  <si>
    <t>3x2</t>
  </si>
  <si>
    <t>3"-2"</t>
  </si>
  <si>
    <t>0' - 1 3/4"</t>
  </si>
  <si>
    <t>241010405977911744</t>
  </si>
  <si>
    <t>7ec57415-4dc0-4e3b-9af0-6d93218db3b2-0014e5fe</t>
  </si>
  <si>
    <t>93ee3bd5-dd76-45f1-8b3d-83609a843bb7-0014eb04</t>
  </si>
  <si>
    <t>11' - 6 3/4"</t>
  </si>
  <si>
    <t>24274782088511154</t>
  </si>
  <si>
    <t>01D1-CHWS-07</t>
  </si>
  <si>
    <t>330.13 lbm</t>
  </si>
  <si>
    <t>0' - 8"</t>
  </si>
  <si>
    <t>Grooved End</t>
  </si>
  <si>
    <t>08b80081-9ae0-45db-b3f1-a25c8c4595bc-0014f749</t>
  </si>
  <si>
    <t>11' - 11 1/4"</t>
  </si>
  <si>
    <t>01D1-CHWR-06</t>
  </si>
  <si>
    <t>340.86 lbm</t>
  </si>
  <si>
    <t>a64be93a-2843-430d-81a1-f7acf356b898-00153f33</t>
  </si>
  <si>
    <t>Anvil FS Anvilet 3M FPT</t>
  </si>
  <si>
    <t>FS Anvilet 3M FPT</t>
  </si>
  <si>
    <t>TOL</t>
  </si>
  <si>
    <t>Anvil</t>
  </si>
  <si>
    <t>Forged Steel</t>
  </si>
  <si>
    <t>3x1</t>
  </si>
  <si>
    <t>0' - 1"</t>
  </si>
  <si>
    <t>3"-1"</t>
  </si>
  <si>
    <t>0' - 0 5/8"</t>
  </si>
  <si>
    <t>2419030330572011741</t>
  </si>
  <si>
    <t>Female Pipe Threads</t>
  </si>
  <si>
    <t>a64be93a-2843-430d-81a1-f7acf356b898-00153f75</t>
  </si>
  <si>
    <t>a64be93a-2843-430d-81a1-f7acf356b898-00154c03</t>
  </si>
  <si>
    <t>24101033597711154</t>
  </si>
  <si>
    <t>47.80 lbm</t>
  </si>
  <si>
    <t>a64be93a-2843-430d-81a1-f7acf356b898-00154f3e</t>
  </si>
  <si>
    <t>a64be93a-2843-430d-81a1-f7acf356b898-00157579</t>
  </si>
  <si>
    <t>4' - 1 7/8"</t>
  </si>
  <si>
    <t>24274782088511151</t>
  </si>
  <si>
    <t>01D2-CHWS-09</t>
  </si>
  <si>
    <t>44.89 lbm</t>
  </si>
  <si>
    <t>0' - 4"</t>
  </si>
  <si>
    <t>a64be93a-2843-430d-81a1-f7acf356b898-0015781f</t>
  </si>
  <si>
    <t>5' - 3"</t>
  </si>
  <si>
    <t>01D2-CHWR-09</t>
  </si>
  <si>
    <t>56.63 lbm</t>
  </si>
  <si>
    <t>a64be93a-2843-430d-81a1-f7acf356b898-00157a0b</t>
  </si>
  <si>
    <t>24101033597711151</t>
  </si>
  <si>
    <t>8.90 lbm</t>
  </si>
  <si>
    <t>a64be93a-2843-430d-81a1-f7acf356b898-00157a17</t>
  </si>
  <si>
    <t>WeldBend CS Shop Weld Gap_0625</t>
  </si>
  <si>
    <t>CS Shop Weld Gap_0625</t>
  </si>
  <si>
    <t>0' - 0 1/8"</t>
  </si>
  <si>
    <t>241010655977931151</t>
  </si>
  <si>
    <t>SW-1</t>
  </si>
  <si>
    <t>0.00 lbm</t>
  </si>
  <si>
    <t>Shop Weld</t>
  </si>
  <si>
    <t>a64be93a-2843-430d-81a1-f7acf356b898-00157a2b</t>
  </si>
  <si>
    <t>a64be93a-2843-430d-81a1-f7acf356b898-00157a31</t>
  </si>
  <si>
    <t>a64be93a-2843-430d-81a1-f7acf356b898-0015800d</t>
  </si>
  <si>
    <t>4x1-1/4</t>
  </si>
  <si>
    <t>0' - 1 1/4"</t>
  </si>
  <si>
    <t>4"-1 1/4"</t>
  </si>
  <si>
    <t>24190303305720114211</t>
  </si>
  <si>
    <t>01D2-CHWR-08</t>
  </si>
  <si>
    <t>a64be93a-2843-430d-81a1-f7acf356b898-00158049</t>
  </si>
  <si>
    <t>01D2-CHWS-08</t>
  </si>
  <si>
    <t>a64be93a-2843-430d-81a1-f7acf356b898-001581d8</t>
  </si>
  <si>
    <t>4x1-1/2</t>
  </si>
  <si>
    <t>0' - 1 1/2"</t>
  </si>
  <si>
    <t>4"-1 1/2"</t>
  </si>
  <si>
    <t>24190303305720114136</t>
  </si>
  <si>
    <t>a64be93a-2843-430d-81a1-f7acf356b898-001582ad</t>
  </si>
  <si>
    <t>a64be93a-2843-430d-81a1-f7acf356b898-001584ef</t>
  </si>
  <si>
    <t>WeldBend CS Straight Tee STD</t>
  </si>
  <si>
    <t>CS Straight Tee STD</t>
  </si>
  <si>
    <t>0' - 8 1/4"</t>
  </si>
  <si>
    <t>24101043597761182</t>
  </si>
  <si>
    <t>12.70 lbm</t>
  </si>
  <si>
    <t>a64be93a-2843-430d-81a1-f7acf356b898-0015852c</t>
  </si>
  <si>
    <t>a64be93a-2843-430d-81a1-f7acf356b898-0015854a</t>
  </si>
  <si>
    <t>12' - 5 3/4"</t>
  </si>
  <si>
    <t>134.61 lbm</t>
  </si>
  <si>
    <t>a64be93a-2843-430d-81a1-f7acf356b898-00158883</t>
  </si>
  <si>
    <t>8x2</t>
  </si>
  <si>
    <t>0' - 2"</t>
  </si>
  <si>
    <t>8"-2"</t>
  </si>
  <si>
    <t>0' - 0 3/4"</t>
  </si>
  <si>
    <t>24190303305720114166</t>
  </si>
  <si>
    <t>01D1-CHWS-09</t>
  </si>
  <si>
    <t>1.66 lbm</t>
  </si>
  <si>
    <t>48f0d65c-99c8-4284-a729-cc07f91fb1d6-001599dc</t>
  </si>
  <si>
    <t>Anvil FS Anvilet STD BW</t>
  </si>
  <si>
    <t>FS Anvilet STD BW</t>
  </si>
  <si>
    <t>WOL</t>
  </si>
  <si>
    <t>8x2-1/2</t>
  </si>
  <si>
    <t>0' - 2 1/2"</t>
  </si>
  <si>
    <t>8"-2 1/2"</t>
  </si>
  <si>
    <t>0' - 1 5/8"</t>
  </si>
  <si>
    <t>24226564223720114161</t>
  </si>
  <si>
    <t>01D1-CHWS-08</t>
  </si>
  <si>
    <t>1.94 lbm</t>
  </si>
  <si>
    <t>48f0d65c-99c8-4284-a729-cc07f91fb1d6-0015a0e2</t>
  </si>
  <si>
    <t>01D1-CHWR-05</t>
  </si>
  <si>
    <t>48f0d65c-99c8-4284-a729-cc07f91fb1d6-0015a1a6</t>
  </si>
  <si>
    <t>01D1-CHWS-06</t>
  </si>
  <si>
    <t>1d9aa39f-21b2-4f5b-bba2-0a87add38523-00165036</t>
  </si>
  <si>
    <t>8x3</t>
  </si>
  <si>
    <t>8"-3"</t>
  </si>
  <si>
    <t>2410104059779114035</t>
  </si>
  <si>
    <t>01D2-CHWR-07</t>
  </si>
  <si>
    <t>9.80 lbm</t>
  </si>
  <si>
    <t>1d9aa39f-21b2-4f5b-bba2-0a87add38523-0016506a</t>
  </si>
  <si>
    <t>01D2-CHWS-07</t>
  </si>
  <si>
    <t>ff7a649f-969c-4138-8dda-6c043e1a69af-00163de4</t>
  </si>
  <si>
    <t>1' - 0 3/4"</t>
  </si>
  <si>
    <t>24274782088511148</t>
  </si>
  <si>
    <t>01D1-CHWS-11</t>
  </si>
  <si>
    <t>6.13 lbm</t>
  </si>
  <si>
    <t>ff7a649f-969c-4138-8dda-6c043e1a69af-001643cc</t>
  </si>
  <si>
    <t>2' - 8 1/4"</t>
  </si>
  <si>
    <t>01D1-CHWR-10</t>
  </si>
  <si>
    <t>15.58 lbm</t>
  </si>
  <si>
    <t>9eab3a26-cf91-4795-a29e-b3fdd2690b7e-0016b0cd</t>
  </si>
  <si>
    <t>21' - 0"</t>
  </si>
  <si>
    <t>599.55 lbm</t>
  </si>
  <si>
    <t>9eab3a26-cf91-4795-a29e-b3fdd2690b7e-0016bc7a</t>
  </si>
  <si>
    <t>0' - 6"</t>
  </si>
  <si>
    <t>5.40 lbm</t>
  </si>
  <si>
    <t>9eab3a26-cf91-4795-a29e-b3fdd2690b7e-0016bca8</t>
  </si>
  <si>
    <t>9eab3a26-cf91-4795-a29e-b3fdd2690b7e-0016be5a</t>
  </si>
  <si>
    <t>9eab3a26-cf91-4795-a29e-b3fdd2690b7e-0016be7e</t>
  </si>
  <si>
    <t>SW-2</t>
  </si>
  <si>
    <t>9eab3a26-cf91-4795-a29e-b3fdd2690b7e-0016bebe</t>
  </si>
  <si>
    <t>1' - 7"</t>
  </si>
  <si>
    <t>17.03 lbm</t>
  </si>
  <si>
    <t>9eab3a26-cf91-4795-a29e-b3fdd2690b7e-0016bed5</t>
  </si>
  <si>
    <t>9eab3a26-cf91-4795-a29e-b3fdd2690b7e-0016bee1</t>
  </si>
  <si>
    <t>SW-3</t>
  </si>
  <si>
    <t>9eab3a26-cf91-4795-a29e-b3fdd2690b7e-0016bf09</t>
  </si>
  <si>
    <t>SW-4</t>
  </si>
  <si>
    <t>9eab3a26-cf91-4795-a29e-b3fdd2690b7e-0016bf43</t>
  </si>
  <si>
    <t>9eab3a26-cf91-4795-a29e-b3fdd2690b7e-0016bf63</t>
  </si>
  <si>
    <t>9eab3a26-cf91-4795-a29e-b3fdd2690b7e-0016bfa6</t>
  </si>
  <si>
    <t>9eab3a26-cf91-4795-a29e-b3fdd2690b7e-0016bfb7</t>
  </si>
  <si>
    <t>9eab3a26-cf91-4795-a29e-b3fdd2690b7e-0016bfbf</t>
  </si>
  <si>
    <t>9eab3a26-cf91-4795-a29e-b3fdd2690b7e-0016bfd7</t>
  </si>
  <si>
    <t>e5825a1d-cad8-41a0-bb60-203023b43c25-0016e8e8</t>
  </si>
  <si>
    <t>1' - 4 3/4"</t>
  </si>
  <si>
    <t>15.06 lbm</t>
  </si>
  <si>
    <t>e5825a1d-cad8-41a0-bb60-203023b43c25-0016e932</t>
  </si>
  <si>
    <t>SW-5</t>
  </si>
  <si>
    <t>e5825a1d-cad8-41a0-bb60-203023b43c25-0016e9b4</t>
  </si>
  <si>
    <t>e5825a1d-cad8-41a0-bb60-203023b43c25-0016e9eb</t>
  </si>
  <si>
    <t>23f04a99-c7d7-4a9e-a68f-faa835dc32a6-001732bf</t>
  </si>
  <si>
    <t>23f04a99-c7d7-4a9e-a68f-faa835dc32a6-001732ce</t>
  </si>
  <si>
    <t>1e816de3-53be-4c2b-8818-df9a601bf9de-00173af4</t>
  </si>
  <si>
    <t>16' - 3 1/8"</t>
  </si>
  <si>
    <t>01D2-CHWR-10</t>
  </si>
  <si>
    <t>94.17 lbm</t>
  </si>
  <si>
    <t>1e816de3-53be-4c2b-8818-df9a601bf9de-00173f00</t>
  </si>
  <si>
    <t>14' - 1 7/8"</t>
  </si>
  <si>
    <t>01D2-CHWS-10</t>
  </si>
  <si>
    <t>82.02 lbm</t>
  </si>
  <si>
    <t>805add5a-dd5a-4ef4-a4d4-329ff8baca17-0018aba1</t>
  </si>
  <si>
    <t>2419030330572011737</t>
  </si>
  <si>
    <t>805add5a-dd5a-4ef4-a4d4-329ff8baca17-0018af67</t>
  </si>
  <si>
    <t>8x4</t>
  </si>
  <si>
    <t>8"-4"</t>
  </si>
  <si>
    <t>2422656422372011760</t>
  </si>
  <si>
    <t>4.12 lbm</t>
  </si>
  <si>
    <t>805add5a-dd5a-4ef4-a4d4-329ff8baca17-0018b283</t>
  </si>
  <si>
    <t>2419030330572011744</t>
  </si>
  <si>
    <t>01D2-CHWS-05</t>
  </si>
  <si>
    <t>805add5a-dd5a-4ef4-a4d4-329ff8baca17-0018b4d8</t>
  </si>
  <si>
    <t>a79c1d33-7fea-46f9-a5a9-106abbb47cf4-001b1e89</t>
  </si>
  <si>
    <t>8x1-1/2</t>
  </si>
  <si>
    <t>8"-1 1/2"</t>
  </si>
  <si>
    <t>24190303305720114540</t>
  </si>
  <si>
    <t>86b97d62-9fd2-42a8-b3ee-20de98d997d3-001f58c0</t>
  </si>
  <si>
    <t>01D1-CHWR-07</t>
  </si>
  <si>
    <t>86b97d62-9fd2-42a8-b3ee-20de98d997d3-001f59d0</t>
  </si>
  <si>
    <t>20' - 8"</t>
  </si>
  <si>
    <t>590.03 lbm</t>
  </si>
  <si>
    <t>8c3323e4-ae92-428e-ad3a-ee92269a176e-00201da4</t>
  </si>
  <si>
    <t>3' - 1 1/8"</t>
  </si>
  <si>
    <t>88.45 lbm</t>
  </si>
  <si>
    <t>8c3323e4-ae92-428e-ad3a-ee92269a176e-00201e6c</t>
  </si>
  <si>
    <t>4' - 7 1/8"</t>
  </si>
  <si>
    <t>131.20 lbm</t>
  </si>
  <si>
    <t>8c3323e4-ae92-428e-ad3a-ee92269a176e-00202024</t>
  </si>
  <si>
    <t>01D2-CHWR-06</t>
  </si>
  <si>
    <t>159.10 lbm</t>
  </si>
  <si>
    <t>fa09508f-ce44-43cf-a1a1-40873f7b3566-00206ec4</t>
  </si>
  <si>
    <t>3x2-1/2</t>
  </si>
  <si>
    <t>3"-2 1/2"</t>
  </si>
  <si>
    <t>2422656422372011745</t>
  </si>
  <si>
    <t>01D2-CHWS-04</t>
  </si>
  <si>
    <t>95f673d5-5ab4-4117-b36e-85bd6a18c467-00214468</t>
  </si>
  <si>
    <t>e2c94588-2ab0-4423-ac17-b41fe33ae480-00215841</t>
  </si>
  <si>
    <t>e2c94588-2ab0-4423-ac17-b41fe33ae480-00215aa3</t>
  </si>
  <si>
    <t>WeldBend CS 45 Elbow STD</t>
  </si>
  <si>
    <t>CS 45 Elbow STD</t>
  </si>
  <si>
    <t>24101031597731148</t>
  </si>
  <si>
    <t>1.70 lbm</t>
  </si>
  <si>
    <t>c87895d2-c606-4025-a01d-c214f120e7cf-00218623</t>
  </si>
  <si>
    <t>3.60 lbm</t>
  </si>
  <si>
    <t>c87895d2-c606-4025-a01d-c214f120e7cf-002186fb</t>
  </si>
  <si>
    <t>SW-6</t>
  </si>
  <si>
    <t>c87895d2-c606-4025-a01d-c214f120e7cf-00218732</t>
  </si>
  <si>
    <t>c87895d2-c606-4025-a01d-c214f120e7cf-00218981</t>
  </si>
  <si>
    <t>0' - 4 1/4"</t>
  </si>
  <si>
    <t>2.03 lbm</t>
  </si>
  <si>
    <t>c87895d2-c606-4025-a01d-c214f120e7cf-00218994</t>
  </si>
  <si>
    <t>c87895d2-c606-4025-a01d-c214f120e7cf-002189c0</t>
  </si>
  <si>
    <t>241010655977931148</t>
  </si>
  <si>
    <t>c87895d2-c606-4025-a01d-c214f120e7cf-00218c33</t>
  </si>
  <si>
    <t>0' - 4 1/8"</t>
  </si>
  <si>
    <t>c87895d2-c606-4025-a01d-c214f120e7cf-00218c64</t>
  </si>
  <si>
    <t>c87895d2-c606-4025-a01d-c214f120e7cf-00218c92</t>
  </si>
  <si>
    <t>SW-7</t>
  </si>
  <si>
    <t>0b24d2da-dfee-4a5c-bbf9-cc201cc4deb1-002468b2</t>
  </si>
  <si>
    <t>0b24d2da-dfee-4a5c-bbf9-cc201cc4deb1-002469ec</t>
  </si>
  <si>
    <t>0' - 10"</t>
  </si>
  <si>
    <t>23.79 lbm</t>
  </si>
  <si>
    <t>0b24d2da-dfee-4a5c-bbf9-cc201cc4deb1-002469fd</t>
  </si>
  <si>
    <t>14.28 lbm</t>
  </si>
  <si>
    <t>f2a60607-78dd-4bea-b223-6c8b436e3acc-00269bc9</t>
  </si>
  <si>
    <t>01D1-CHWR-08</t>
  </si>
  <si>
    <t>f2a60607-78dd-4bea-b223-6c8b436e3acc-00269c2f</t>
  </si>
  <si>
    <t>01D2-CHWR-05</t>
  </si>
  <si>
    <t>f2a60607-78dd-4bea-b223-6c8b436e3acc-00269c37</t>
  </si>
  <si>
    <t>f2a60607-78dd-4bea-b223-6c8b436e3acc-00269c49</t>
  </si>
  <si>
    <t>3.79 lbm</t>
  </si>
  <si>
    <t>f2a60607-78dd-4bea-b223-6c8b436e3acc-00269c51</t>
  </si>
  <si>
    <t>41c9e170-20da-4077-9815-916467734e91-0027a0c2</t>
  </si>
  <si>
    <t>1ca686da-1021-4dc0-b6f1-709f00913910-0029cd9d</t>
  </si>
  <si>
    <t>3x1-1/2</t>
  </si>
  <si>
    <t>3"-1 1/2"</t>
  </si>
  <si>
    <t>2419030330572011743</t>
  </si>
  <si>
    <t>01D2-CHWS-03</t>
  </si>
  <si>
    <t>23753b4c-31b5-47ff-a699-777ac4ebb45f-0029e756</t>
  </si>
  <si>
    <t>dca3ed62-85b6-4da8-a4df-c2633ad2453b-002a07bf</t>
  </si>
  <si>
    <t>Nibco Carbon Thread Joint</t>
  </si>
  <si>
    <t>Carbon Thread Joint</t>
  </si>
  <si>
    <t>2431172941881116</t>
  </si>
  <si>
    <t>2da1fa72-3b6b-46d7-830b-e0f044b1abd7-002c0cf8</t>
  </si>
  <si>
    <t>3' - 0 1/2"</t>
  </si>
  <si>
    <t>01D1-CHWS-14</t>
  </si>
  <si>
    <t>32.85 lbm</t>
  </si>
  <si>
    <t>2da1fa72-3b6b-46d7-830b-e0f044b1abd7-002c0edd</t>
  </si>
  <si>
    <t>24101031597731151</t>
  </si>
  <si>
    <t>01D1-CHWR-12</t>
  </si>
  <si>
    <t>4.50 lbm</t>
  </si>
  <si>
    <t>2da1fa72-3b6b-46d7-830b-e0f044b1abd7-002c0ee2</t>
  </si>
  <si>
    <t>2da1fa72-3b6b-46d7-830b-e0f044b1abd7-002c0ee7</t>
  </si>
  <si>
    <t>2da1fa72-3b6b-46d7-830b-e0f044b1abd7-002c0ee9</t>
  </si>
  <si>
    <t>2' - 10 1/8"</t>
  </si>
  <si>
    <t>30.70 lbm</t>
  </si>
  <si>
    <t>2da1fa72-3b6b-46d7-830b-e0f044b1abd7-002c0eec</t>
  </si>
  <si>
    <t>2da1fa72-3b6b-46d7-830b-e0f044b1abd7-002c0eee</t>
  </si>
  <si>
    <t>2da1fa72-3b6b-46d7-830b-e0f044b1abd7-002c0ef3</t>
  </si>
  <si>
    <t>2da1fa72-3b6b-46d7-830b-e0f044b1abd7-002c0ef8</t>
  </si>
  <si>
    <t>2da1fa72-3b6b-46d7-830b-e0f044b1abd7-002c0efa</t>
  </si>
  <si>
    <t>2' - 9 3/4"</t>
  </si>
  <si>
    <t>30.39 lbm</t>
  </si>
  <si>
    <t>2da1fa72-3b6b-46d7-830b-e0f044b1abd7-002c0efd</t>
  </si>
  <si>
    <t>2da1fa72-3b6b-46d7-830b-e0f044b1abd7-002c0f4d</t>
  </si>
  <si>
    <t>4' - 8 7/8"</t>
  </si>
  <si>
    <t>51.09 lbm</t>
  </si>
  <si>
    <t>2da1fa72-3b6b-46d7-830b-e0f044b1abd7-002c1057</t>
  </si>
  <si>
    <t>5' - 9 1/2"</t>
  </si>
  <si>
    <t>01D1-CHWR-13</t>
  </si>
  <si>
    <t>62.47 lbm</t>
  </si>
  <si>
    <t>2da1fa72-3b6b-46d7-830b-e0f044b1abd7-002c1071</t>
  </si>
  <si>
    <t>01D1-CHWS-15</t>
  </si>
  <si>
    <t>2da1fa72-3b6b-46d7-830b-e0f044b1abd7-002c11a6</t>
  </si>
  <si>
    <t>4x2-1/2</t>
  </si>
  <si>
    <t>4"-2 1/2"</t>
  </si>
  <si>
    <t>241010405977911750</t>
  </si>
  <si>
    <t>3.20 lbm</t>
  </si>
  <si>
    <t>2da1fa72-3b6b-46d7-830b-e0f044b1abd7-002c1231</t>
  </si>
  <si>
    <t>2da1fa72-3b6b-46d7-830b-e0f044b1abd7-002c12fc</t>
  </si>
  <si>
    <t>2da1fa72-3b6b-46d7-830b-e0f044b1abd7-002c133e</t>
  </si>
  <si>
    <t>2da1fa72-3b6b-46d7-830b-e0f044b1abd7-002c145e</t>
  </si>
  <si>
    <t>2da1fa72-3b6b-46d7-830b-e0f044b1abd7-002c14c5</t>
  </si>
  <si>
    <t>c7d80646-fac9-4b7a-b38a-b31a1f4e7d34-002c1820</t>
  </si>
  <si>
    <t>c7d80646-fac9-4b7a-b38a-b31a1f4e7d34-002c1876</t>
  </si>
  <si>
    <t>1' - 8 1/4"</t>
  </si>
  <si>
    <t>01D1-CHWR-11</t>
  </si>
  <si>
    <t>18.21 lbm</t>
  </si>
  <si>
    <t>c7d80646-fac9-4b7a-b38a-b31a1f4e7d34-002c18b7</t>
  </si>
  <si>
    <t>1' - 11 3/8"</t>
  </si>
  <si>
    <t>01D1-CHWS-12</t>
  </si>
  <si>
    <t>21.04 lbm</t>
  </si>
  <si>
    <t>c7d80646-fac9-4b7a-b38a-b31a1f4e7d34-002c1917</t>
  </si>
  <si>
    <t>c7d80646-fac9-4b7a-b38a-b31a1f4e7d34-002c19ad</t>
  </si>
  <si>
    <t>c7d80646-fac9-4b7a-b38a-b31a1f4e7d34-002c19c2</t>
  </si>
  <si>
    <t>3.58 lbm</t>
  </si>
  <si>
    <t>c7d80646-fac9-4b7a-b38a-b31a1f4e7d34-002c1a51</t>
  </si>
  <si>
    <t>c7d80646-fac9-4b7a-b38a-b31a1f4e7d34-002c1a86</t>
  </si>
  <si>
    <t>c7d80646-fac9-4b7a-b38a-b31a1f4e7d34-002c1ba4</t>
  </si>
  <si>
    <t>c7d80646-fac9-4b7a-b38a-b31a1f4e7d34-002c1c30</t>
  </si>
  <si>
    <t>1' - 0 1/8"</t>
  </si>
  <si>
    <t>01D1-CHWS-13</t>
  </si>
  <si>
    <t>10.90 lbm</t>
  </si>
  <si>
    <t>c7d80646-fac9-4b7a-b38a-b31a1f4e7d34-002c1c85</t>
  </si>
  <si>
    <t>c7d80646-fac9-4b7a-b38a-b31a1f4e7d34-002c1cc5</t>
  </si>
  <si>
    <t>c7d80646-fac9-4b7a-b38a-b31a1f4e7d34-002c1cdc</t>
  </si>
  <si>
    <t>0' - 6 1/8"</t>
  </si>
  <si>
    <t>5.47 lbm</t>
  </si>
  <si>
    <t>c7d80646-fac9-4b7a-b38a-b31a1f4e7d34-002c1cfb</t>
  </si>
  <si>
    <t>c7d80646-fac9-4b7a-b38a-b31a1f4e7d34-002c1d0c</t>
  </si>
  <si>
    <t>c7d80646-fac9-4b7a-b38a-b31a1f4e7d34-002c1eac</t>
  </si>
  <si>
    <t>01D1-CHWS-16</t>
  </si>
  <si>
    <t>121.65 lbm</t>
  </si>
  <si>
    <t>c7d80646-fac9-4b7a-b38a-b31a1f4e7d34-002c1f21</t>
  </si>
  <si>
    <t>01D1-CHWR-14</t>
  </si>
  <si>
    <t>c7d80646-fac9-4b7a-b38a-b31a1f4e7d34-002c2469</t>
  </si>
  <si>
    <t>01D1-CHWS-17</t>
  </si>
  <si>
    <t>c7d80646-fac9-4b7a-b38a-b31a1f4e7d34-002c24f6</t>
  </si>
  <si>
    <t>2-1/2x1-1/4</t>
  </si>
  <si>
    <t>2 1/2"-1 1/4"</t>
  </si>
  <si>
    <t>2419030330572011736</t>
  </si>
  <si>
    <t>c7d80646-fac9-4b7a-b38a-b31a1f4e7d34-002c251e</t>
  </si>
  <si>
    <t>2-1/2x1</t>
  </si>
  <si>
    <t>2 1/2"-1"</t>
  </si>
  <si>
    <t>2419030330572011735</t>
  </si>
  <si>
    <t>c7d80646-fac9-4b7a-b38a-b31a1f4e7d34-002c2571</t>
  </si>
  <si>
    <t>01D1-CHWR-15</t>
  </si>
  <si>
    <t>c7d80646-fac9-4b7a-b38a-b31a1f4e7d34-002c2595</t>
  </si>
  <si>
    <t>c7d80646-fac9-4b7a-b38a-b31a1f4e7d34-002c3816</t>
  </si>
  <si>
    <t>241010405977911738</t>
  </si>
  <si>
    <t>01D1-CHWR-16</t>
  </si>
  <si>
    <t>1.60 lbm</t>
  </si>
  <si>
    <t>c7d80646-fac9-4b7a-b38a-b31a1f4e7d34-002c3819</t>
  </si>
  <si>
    <t>01D1-CHWS-18</t>
  </si>
  <si>
    <t>c7d80646-fac9-4b7a-b38a-b31a1f4e7d34-002c384f</t>
  </si>
  <si>
    <t>c7d80646-fac9-4b7a-b38a-b31a1f4e7d34-002c38bb</t>
  </si>
  <si>
    <t>17b3ed3d-d808-424b-b4b7-f0933076d7d0-002cf393</t>
  </si>
  <si>
    <t>SW-8</t>
  </si>
  <si>
    <t>17b3ed3d-d808-424b-b4b7-f0933076d7d0-002cf3a2</t>
  </si>
  <si>
    <t>17b3ed3d-d808-424b-b4b7-f0933076d7d0-002cf3fd</t>
  </si>
  <si>
    <t>17b3ed3d-d808-424b-b4b7-f0933076d7d0-002cf428</t>
  </si>
  <si>
    <t>3ae16cf2-5d57-420e-800f-208c09a21f33-002df1e3</t>
  </si>
  <si>
    <t>01D1-CHWS-10</t>
  </si>
  <si>
    <t>ab136dea-f1ae-45af-9f71-de04bc79b9a2-002e7e4a</t>
  </si>
  <si>
    <t>11ae88ff-55ba-4d1b-8ec4-178b5f081726-0030f80d</t>
  </si>
  <si>
    <t>9' - 10 1/8"</t>
  </si>
  <si>
    <t>74.58 lbm</t>
  </si>
  <si>
    <t>11ae88ff-55ba-4d1b-8ec4-178b5f081726-0030f8e0</t>
  </si>
  <si>
    <t>11' - 5 3/8"</t>
  </si>
  <si>
    <t>86.70 lbm</t>
  </si>
  <si>
    <t>8737bd1c-7949-49b0-883c-57eab43f9920-0032d917</t>
  </si>
  <si>
    <t>8737bd1c-7949-49b0-883c-57eab43f9920-0032da76</t>
  </si>
  <si>
    <t>8737bd1c-7949-49b0-883c-57eab43f9920-0032ddfc</t>
  </si>
  <si>
    <t>8737bd1c-7949-49b0-883c-57eab43f9920-0032e4f6</t>
  </si>
  <si>
    <t>902cea05-892e-4f95-bf1a-87a7181706e7-00358ec9</t>
  </si>
  <si>
    <t>94e78357-dcf3-48e3-a45a-eaf04c42b54c-0035a0af</t>
  </si>
  <si>
    <t>2431172941881115</t>
  </si>
  <si>
    <t>728934fe-c23f-48c2-99e9-c759f46b9928-0036fc3b</t>
  </si>
  <si>
    <t>10' - 3 1/2"</t>
  </si>
  <si>
    <t>59.64 lbm</t>
  </si>
  <si>
    <t>728934fe-c23f-48c2-99e9-c759f46b9928-0036fe9a</t>
  </si>
  <si>
    <t>10' - 8 1/8"</t>
  </si>
  <si>
    <t>61.82 lbm</t>
  </si>
  <si>
    <t>a3216d41-4d3c-45de-911c-648fa95dca7a-0036e69c</t>
  </si>
  <si>
    <t>2431172941881114</t>
  </si>
  <si>
    <t>a80ed2d5-0971-463b-8df5-fb3d7fe5fcae-0037074a</t>
  </si>
  <si>
    <t>SW-9</t>
  </si>
  <si>
    <t>2fcafabe-5e5f-4905-8aa2-73ea214e3c9f-00370933</t>
  </si>
  <si>
    <t>2431172941881113</t>
  </si>
  <si>
    <t>3d9fc2c8-278a-4c2e-ad75-f9312fa628ae-003962e2</t>
  </si>
  <si>
    <t>e8d3c6d3-8c5c-458c-96f0-4c634922502b-00398a63</t>
  </si>
  <si>
    <t>e8d3c6d3-8c5c-458c-96f0-4c634922502b-00398b41</t>
  </si>
  <si>
    <t>7844c543-095d-4772-997d-b942d40390f4-003e5a50</t>
  </si>
  <si>
    <t>7844c543-095d-4772-997d-b942d40390f4-003e5a53</t>
  </si>
  <si>
    <t>e6f23ce4-859e-49a7-88dc-14ab30581fa9-004016f8</t>
  </si>
  <si>
    <t>e6f23ce4-859e-49a7-88dc-14ab30581fa9-00401715</t>
  </si>
  <si>
    <t>e6f23ce4-859e-49a7-88dc-14ab30581fa9-00402121</t>
  </si>
  <si>
    <t>e6f23ce4-859e-49a7-88dc-14ab30581fa9-00402127</t>
  </si>
  <si>
    <t>241010655977931149</t>
  </si>
  <si>
    <t>SW-10</t>
  </si>
  <si>
    <t>e6f23ce4-859e-49a7-88dc-14ab30581fa9-00402143</t>
  </si>
  <si>
    <t>SW-11</t>
  </si>
  <si>
    <t>e6f23ce4-859e-49a7-88dc-14ab30581fa9-00402165</t>
  </si>
  <si>
    <t>5' - 4 5/8"</t>
  </si>
  <si>
    <t>40.84 lbm</t>
  </si>
  <si>
    <t>e6f23ce4-859e-49a7-88dc-14ab30581fa9-00402191</t>
  </si>
  <si>
    <t>SW-12</t>
  </si>
  <si>
    <t>e6f23ce4-859e-49a7-88dc-14ab30581fa9-004021ac</t>
  </si>
  <si>
    <t>e6f23ce4-859e-49a7-88dc-14ab30581fa9-004021b4</t>
  </si>
  <si>
    <t>e6f23ce4-859e-49a7-88dc-14ab30581fa9-004021d0</t>
  </si>
  <si>
    <t>e6f23ce4-859e-49a7-88dc-14ab30581fa9-004021ef</t>
  </si>
  <si>
    <t>40.83 lbm</t>
  </si>
  <si>
    <t>e6f23ce4-859e-49a7-88dc-14ab30581fa9-00402213</t>
  </si>
  <si>
    <t>e6f23ce4-859e-49a7-88dc-14ab30581fa9-00402392</t>
  </si>
  <si>
    <t>d7277718-9f29-409a-a706-9d7a9a6ed97f-004ee4b5</t>
  </si>
  <si>
    <t>SW-13</t>
  </si>
  <si>
    <t>d7277718-9f29-409a-a706-9d7a9a6ed97f-004ee50d</t>
  </si>
  <si>
    <t>d7277718-9f29-409a-a706-9d7a9a6ed97f-004ee530</t>
  </si>
  <si>
    <t>Victaulic DI 107V Rigid Coupling EHP_Gskt GE</t>
  </si>
  <si>
    <t>DI 107V Rigid Coupling EHP_Gskt GE</t>
  </si>
  <si>
    <t>CP</t>
  </si>
  <si>
    <t>Victaulic</t>
  </si>
  <si>
    <t>Ductile Iron</t>
  </si>
  <si>
    <t>0' - 2 3/8"</t>
  </si>
  <si>
    <t>2424137211643271149</t>
  </si>
  <si>
    <t>3.70 lbm</t>
  </si>
  <si>
    <t>QuickVic Style 107V Coupling</t>
  </si>
  <si>
    <t>44b6864e-314a-464b-9e35-c26dfe3c171c-004ef1ad</t>
  </si>
  <si>
    <t>44b6864e-314a-464b-9e35-c26dfe3c171c-004ef221</t>
  </si>
  <si>
    <t>SW-14</t>
  </si>
  <si>
    <t>44b6864e-314a-464b-9e35-c26dfe3c171c-004ef24e</t>
  </si>
  <si>
    <t>44b6864e-314a-464b-9e35-c26dfe3c171c-004ef2ad</t>
  </si>
  <si>
    <t>3.75 lbm</t>
  </si>
  <si>
    <t>44b6864e-314a-464b-9e35-c26dfe3c171c-004ef2db</t>
  </si>
  <si>
    <t>44b6864e-314a-464b-9e35-c26dfe3c171c-004ef306</t>
  </si>
  <si>
    <t>9' - 11 7/8"</t>
  </si>
  <si>
    <t>75.68 lbm</t>
  </si>
  <si>
    <t>44b6864e-314a-464b-9e35-c26dfe3c171c-004ef37b</t>
  </si>
  <si>
    <t>SW-15</t>
  </si>
  <si>
    <t>44b6864e-314a-464b-9e35-c26dfe3c171c-004ef3b0</t>
  </si>
  <si>
    <t>44b6864e-314a-464b-9e35-c26dfe3c171c-004ef3d2</t>
  </si>
  <si>
    <t>10' - 11 1/8"</t>
  </si>
  <si>
    <t>01D2-CHWR-03</t>
  </si>
  <si>
    <t>82.80 lbm</t>
  </si>
  <si>
    <t>44b6864e-314a-464b-9e35-c26dfe3c171c-004ef422</t>
  </si>
  <si>
    <t>44b6864e-314a-464b-9e35-c26dfe3c171c-004ef439</t>
  </si>
  <si>
    <t>44b6864e-314a-464b-9e35-c26dfe3c171c-004ef494</t>
  </si>
  <si>
    <t>Generic Pipes A53 ERW Std Wt Blk Grv</t>
  </si>
  <si>
    <t>A53 ERW Std Wt Blk Grv</t>
  </si>
  <si>
    <t>24274762087511149</t>
  </si>
  <si>
    <t>01D2-CHWR-04</t>
  </si>
  <si>
    <t>44b6864e-314a-464b-9e35-c26dfe3c171c-004ef905</t>
  </si>
  <si>
    <t>44b6864e-314a-464b-9e35-c26dfe3c171c-004ef93a</t>
  </si>
  <si>
    <t>01D2-CHWS-06</t>
  </si>
  <si>
    <t>44b6864e-314a-464b-9e35-c26dfe3c171c-004efa1f</t>
  </si>
  <si>
    <t>SW-16</t>
  </si>
  <si>
    <t>44b6864e-314a-464b-9e35-c26dfe3c171c-004efa3e</t>
  </si>
  <si>
    <t>44b6864e-314a-464b-9e35-c26dfe3c171c-004efa5c</t>
  </si>
  <si>
    <t>0' - 5 1/2"</t>
  </si>
  <si>
    <t>3.43 lbm</t>
  </si>
  <si>
    <t>44b6864e-314a-464b-9e35-c26dfe3c171c-004efad3</t>
  </si>
  <si>
    <t>44b6864e-314a-464b-9e35-c26dfe3c171c-004efae9</t>
  </si>
  <si>
    <t>44b6864e-314a-464b-9e35-c26dfe3c171c-004efc09</t>
  </si>
  <si>
    <t>44b6864e-314a-464b-9e35-c26dfe3c171c-004efc25</t>
  </si>
  <si>
    <t>44b6864e-314a-464b-9e35-c26dfe3c171c-004efc94</t>
  </si>
  <si>
    <t>44b6864e-314a-464b-9e35-c26dfe3c171c-004efca7</t>
  </si>
  <si>
    <t>44b6864e-314a-464b-9e35-c26dfe3c171c-004efd18</t>
  </si>
  <si>
    <t>44b6864e-314a-464b-9e35-c26dfe3c171c-004efd2b</t>
  </si>
  <si>
    <t>44b6864e-314a-464b-9e35-c26dfe3c171c-004efd7d</t>
  </si>
  <si>
    <t>24274762087511154</t>
  </si>
  <si>
    <t>01D1-CHWR-09</t>
  </si>
  <si>
    <t>44b6864e-314a-464b-9e35-c26dfe3c171c-004efeda</t>
  </si>
  <si>
    <t>241010655977931154</t>
  </si>
  <si>
    <t>44b6864e-314a-464b-9e35-c26dfe3c171c-004eff9b</t>
  </si>
  <si>
    <t>SW-17</t>
  </si>
  <si>
    <t>44b6864e-314a-464b-9e35-c26dfe3c171c-004effe9</t>
  </si>
  <si>
    <t>15' - 2"</t>
  </si>
  <si>
    <t>163.63 lbm</t>
  </si>
  <si>
    <t>44b6864e-314a-464b-9e35-c26dfe3c171c-004f0020</t>
  </si>
  <si>
    <t>44b6864e-314a-464b-9e35-c26dfe3c171c-004f00b7</t>
  </si>
  <si>
    <t>44b6864e-314a-464b-9e35-c26dfe3c171c-004f00f5</t>
  </si>
  <si>
    <t>44b6864e-314a-464b-9e35-c26dfe3c171c-004f0198</t>
  </si>
  <si>
    <t>SW-18</t>
  </si>
  <si>
    <t>44b6864e-314a-464b-9e35-c26dfe3c171c-004f0207</t>
  </si>
  <si>
    <t>2' - 5 7/8"</t>
  </si>
  <si>
    <t>26.84 lbm</t>
  </si>
  <si>
    <t>44b6864e-314a-464b-9e35-c26dfe3c171c-004f0223</t>
  </si>
  <si>
    <t>3' - 6 7/8"</t>
  </si>
  <si>
    <t>38.53 lbm</t>
  </si>
  <si>
    <t>44b6864e-314a-464b-9e35-c26dfe3c171c-004f0261</t>
  </si>
  <si>
    <t>44b6864e-314a-464b-9e35-c26dfe3c171c-004f02a9</t>
  </si>
  <si>
    <t>44b6864e-314a-464b-9e35-c26dfe3c171c-004f02d6</t>
  </si>
  <si>
    <t>2424137211643271151</t>
  </si>
  <si>
    <t>5.00 lbm</t>
  </si>
  <si>
    <t>44b6864e-314a-464b-9e35-c26dfe3c171c-004f0356</t>
  </si>
  <si>
    <t>SW-19</t>
  </si>
  <si>
    <t>44b6864e-314a-464b-9e35-c26dfe3c171c-004f0365</t>
  </si>
  <si>
    <t>44b6864e-314a-464b-9e35-c26dfe3c171c-004f0391</t>
  </si>
  <si>
    <t>SW-20</t>
  </si>
  <si>
    <t>44b6864e-314a-464b-9e35-c26dfe3c171c-004f03da</t>
  </si>
  <si>
    <t>44b6864e-314a-464b-9e35-c26dfe3c171c-004f040b</t>
  </si>
  <si>
    <t>44b6864e-314a-464b-9e35-c26dfe3c171c-004f0447</t>
  </si>
  <si>
    <t>SW-21</t>
  </si>
  <si>
    <t>44b6864e-314a-464b-9e35-c26dfe3c171c-004f0481</t>
  </si>
  <si>
    <t>44b6864e-314a-464b-9e35-c26dfe3c171c-004f04a3</t>
  </si>
  <si>
    <t>44b6864e-314a-464b-9e35-c26dfe3c171c-004f04e1</t>
  </si>
  <si>
    <t>44b6864e-314a-464b-9e35-c26dfe3c171c-004f0515</t>
  </si>
  <si>
    <t>44b6864e-314a-464b-9e35-c26dfe3c171c-004f0534</t>
  </si>
  <si>
    <t>44b6864e-314a-464b-9e35-c26dfe3c171c-004f056e</t>
  </si>
  <si>
    <t>SW-22</t>
  </si>
  <si>
    <t>44b6864e-314a-464b-9e35-c26dfe3c171c-004f0595</t>
  </si>
  <si>
    <t>44b6864e-314a-464b-9e35-c26dfe3c171c-004f064b</t>
  </si>
  <si>
    <t>44b6864e-314a-464b-9e35-c26dfe3c171c-004f06d1</t>
  </si>
  <si>
    <t>44b6864e-314a-464b-9e35-c26dfe3c171c-004f0ad8</t>
  </si>
  <si>
    <t>44b6864e-314a-464b-9e35-c26dfe3c171c-004f0b0c</t>
  </si>
  <si>
    <t>Design</t>
  </si>
  <si>
    <t>44b6864e-314a-464b-9e35-c26dfe3c171c-004f0b4b</t>
  </si>
  <si>
    <t>0' - 2 3/4"</t>
  </si>
  <si>
    <t>2424137211643271154</t>
  </si>
  <si>
    <t>16.10 lbm</t>
  </si>
  <si>
    <t>44b6864e-314a-464b-9e35-c26dfe3c171c-004f0b86</t>
  </si>
  <si>
    <t>44b6864e-314a-464b-9e35-c26dfe3c171c-004f0bdd</t>
  </si>
  <si>
    <t>44b6864e-314a-464b-9e35-c26dfe3c171c-004f0c2c</t>
  </si>
  <si>
    <t>44b6864e-314a-464b-9e35-c26dfe3c171c-004f0c7c</t>
  </si>
  <si>
    <t>44b6864e-314a-464b-9e35-c26dfe3c171c-004f0ca8</t>
  </si>
  <si>
    <t>44b6864e-314a-464b-9e35-c26dfe3c171c-004f0d0f</t>
  </si>
  <si>
    <t>44b6864e-314a-464b-9e35-c26dfe3c171c-004f0d22</t>
  </si>
  <si>
    <t>44b6864e-314a-464b-9e35-c26dfe3c171c-004f0d86</t>
  </si>
  <si>
    <t>44b6864e-314a-464b-9e35-c26dfe3c171c-004f0d96</t>
  </si>
  <si>
    <t>44b6864e-314a-464b-9e35-c26dfe3c171c-004f0e24</t>
  </si>
  <si>
    <t>44b6864e-314a-464b-9e35-c26dfe3c171c-004f0e4f</t>
  </si>
  <si>
    <t>44b6864e-314a-464b-9e35-c26dfe3c171c-004f0e6a</t>
  </si>
  <si>
    <t>44b6864e-314a-464b-9e35-c26dfe3c171c-004f0e8d</t>
  </si>
  <si>
    <t>44b6864e-314a-464b-9e35-c26dfe3c171c-004f0eb7</t>
  </si>
  <si>
    <t>44b6864e-314a-464b-9e35-c26dfe3c171c-004f0ec8</t>
  </si>
  <si>
    <t>44b6864e-314a-464b-9e35-c26dfe3c171c-004f0f0c</t>
  </si>
  <si>
    <t>01D1-CHWR-04</t>
  </si>
  <si>
    <t>44b6864e-314a-464b-9e35-c26dfe3c171c-004f0f28</t>
  </si>
  <si>
    <t>01D1-CHWS-05</t>
  </si>
  <si>
    <t>44b6864e-314a-464b-9e35-c26dfe3c171c-004f0f66</t>
  </si>
  <si>
    <t>44b6864e-314a-464b-9e35-c26dfe3c171c-004f0f8f</t>
  </si>
  <si>
    <t>44b6864e-314a-464b-9e35-c26dfe3c171c-004f10f6</t>
  </si>
  <si>
    <t>042be59b-ff7f-46ce-84f0-3eb536b8ea7b-004f1191</t>
  </si>
  <si>
    <t>042be59b-ff7f-46ce-84f0-3eb536b8ea7b-004f1240</t>
  </si>
  <si>
    <t>01D1-CHWS-04</t>
  </si>
  <si>
    <t>042be59b-ff7f-46ce-84f0-3eb536b8ea7b-004f1250</t>
  </si>
  <si>
    <t>042be59b-ff7f-46ce-84f0-3eb536b8ea7b-004f1268</t>
  </si>
  <si>
    <t>01D1-CHWR-03</t>
  </si>
  <si>
    <t>042be59b-ff7f-46ce-84f0-3eb536b8ea7b-004f1274</t>
  </si>
  <si>
    <t>042be59b-ff7f-46ce-84f0-3eb536b8ea7b-004f1299</t>
  </si>
  <si>
    <t>01D1-CHWR-02</t>
  </si>
  <si>
    <t>042be59b-ff7f-46ce-84f0-3eb536b8ea7b-004f12a5</t>
  </si>
  <si>
    <t>042be59b-ff7f-46ce-84f0-3eb536b8ea7b-004f12c7</t>
  </si>
  <si>
    <t>01D1-CHWS-03</t>
  </si>
  <si>
    <t>042be59b-ff7f-46ce-84f0-3eb536b8ea7b-004f12d7</t>
  </si>
  <si>
    <t>2a8a906d-f4b5-4c81-b7c9-4e50526568fa-004f4a79</t>
  </si>
  <si>
    <t>0' - 4 3/8"</t>
  </si>
  <si>
    <t>2.11 lbm</t>
  </si>
  <si>
    <t>2a8a906d-f4b5-4c81-b7c9-4e50526568fa-004f4c2c</t>
  </si>
  <si>
    <t>2a8a906d-f4b5-4c81-b7c9-4e50526568fa-004f4c4f</t>
  </si>
  <si>
    <t>2.07 lbm</t>
  </si>
  <si>
    <t>2a8a906d-f4b5-4c81-b7c9-4e50526568fa-004f4ca8</t>
  </si>
  <si>
    <t>SW-23</t>
  </si>
  <si>
    <t>2a8a906d-f4b5-4c81-b7c9-4e50526568fa-004f4d25</t>
  </si>
  <si>
    <t>SW-24</t>
  </si>
  <si>
    <t>2a8a906d-f4b5-4c81-b7c9-4e50526568fa-004f4d79</t>
  </si>
  <si>
    <t>c8b58683-f4bf-4fcc-936a-3b718ff8a420-004f4ff4</t>
  </si>
  <si>
    <t>c8b58683-f4bf-4fcc-936a-3b718ff8a420-004f5052</t>
  </si>
  <si>
    <t>c8b58683-f4bf-4fcc-936a-3b718ff8a420-004f5090</t>
  </si>
  <si>
    <t>c8b58683-f4bf-4fcc-936a-3b718ff8a420-004f50c1</t>
  </si>
  <si>
    <t>dc948bdb-7998-4416-804a-b5aa2eeed2f7-004f50d9</t>
  </si>
  <si>
    <t>dc948bdb-7998-4416-804a-b5aa2eeed2f7-004f50de</t>
  </si>
  <si>
    <t>dc948bdb-7998-4416-804a-b5aa2eeed2f7-004f511c</t>
  </si>
  <si>
    <t>dc948bdb-7998-4416-804a-b5aa2eeed2f7-004f5145</t>
  </si>
  <si>
    <t>dc948bdb-7998-4416-804a-b5aa2eeed2f7-004f5156</t>
  </si>
  <si>
    <t>dc948bdb-7998-4416-804a-b5aa2eeed2f7-004f5167</t>
  </si>
  <si>
    <t>1' - 0"</t>
  </si>
  <si>
    <t>10.79 lbm</t>
  </si>
  <si>
    <t>dc948bdb-7998-4416-804a-b5aa2eeed2f7-004f51d0</t>
  </si>
  <si>
    <t>dc948bdb-7998-4416-804a-b5aa2eeed2f7-004f51fb</t>
  </si>
  <si>
    <t>dc948bdb-7998-4416-804a-b5aa2eeed2f7-004f520e</t>
  </si>
  <si>
    <t>dc948bdb-7998-4416-804a-b5aa2eeed2f7-004f5216</t>
  </si>
  <si>
    <t>dc948bdb-7998-4416-804a-b5aa2eeed2f7-004f5263</t>
  </si>
  <si>
    <t>dc948bdb-7998-4416-804a-b5aa2eeed2f7-004f528c</t>
  </si>
  <si>
    <t>dc948bdb-7998-4416-804a-b5aa2eeed2f7-004f529d</t>
  </si>
  <si>
    <t>dc948bdb-7998-4416-804a-b5aa2eeed2f7-004f52b1</t>
  </si>
  <si>
    <t>dc948bdb-7998-4416-804a-b5aa2eeed2f7-004f52e8</t>
  </si>
  <si>
    <t>dc948bdb-7998-4416-804a-b5aa2eeed2f7-004f5311</t>
  </si>
  <si>
    <t>dc948bdb-7998-4416-804a-b5aa2eeed2f7-004f5322</t>
  </si>
  <si>
    <t>dc948bdb-7998-4416-804a-b5aa2eeed2f7-004f5343</t>
  </si>
  <si>
    <t>8.99 lbm</t>
  </si>
  <si>
    <t>dc948bdb-7998-4416-804a-b5aa2eeed2f7-004f5381</t>
  </si>
  <si>
    <t>dc948bdb-7998-4416-804a-b5aa2eeed2f7-004f53e1</t>
  </si>
  <si>
    <t>dc948bdb-7998-4416-804a-b5aa2eeed2f7-004f53fa</t>
  </si>
  <si>
    <t>dc948bdb-7998-4416-804a-b5aa2eeed2f7-004f543a</t>
  </si>
  <si>
    <t>dc948bdb-7998-4416-804a-b5aa2eeed2f7-004f545d</t>
  </si>
  <si>
    <t>dc948bdb-7998-4416-804a-b5aa2eeed2f7-004f5493</t>
  </si>
  <si>
    <t>dc948bdb-7998-4416-804a-b5aa2eeed2f7-004f54ad</t>
  </si>
  <si>
    <t>dc948bdb-7998-4416-804a-b5aa2eeed2f7-004f54f6</t>
  </si>
  <si>
    <t>2.90 lbm</t>
  </si>
  <si>
    <t>dc948bdb-7998-4416-804a-b5aa2eeed2f7-004f54fe</t>
  </si>
  <si>
    <t>dc948bdb-7998-4416-804a-b5aa2eeed2f7-004f55e3</t>
  </si>
  <si>
    <t>dc948bdb-7998-4416-804a-b5aa2eeed2f7-004f55f2</t>
  </si>
  <si>
    <t>e4724653-1efb-4339-968a-88d369513299-004f5748</t>
  </si>
  <si>
    <t>2424137211643271148</t>
  </si>
  <si>
    <t>3.30 lbm</t>
  </si>
  <si>
    <t>e4724653-1efb-4339-968a-88d369513299-004f5775</t>
  </si>
  <si>
    <t>e4724653-1efb-4339-968a-88d369513299-004f58a9</t>
  </si>
  <si>
    <t>e4724653-1efb-4339-968a-88d369513299-004f58d3</t>
  </si>
  <si>
    <t>e4724653-1efb-4339-968a-88d369513299-004f5992</t>
  </si>
  <si>
    <t>e4724653-1efb-4339-968a-88d369513299-004f59a4</t>
  </si>
  <si>
    <t>e4724653-1efb-4339-968a-88d369513299-004f59b5</t>
  </si>
  <si>
    <t>e4724653-1efb-4339-968a-88d369513299-004f59c7</t>
  </si>
  <si>
    <t>38eaaff6-6d5a-4132-ab61-e3a91014297c-005018e1</t>
  </si>
  <si>
    <t>241010655977931147</t>
  </si>
  <si>
    <t>SW-25</t>
  </si>
  <si>
    <t>38eaaff6-6d5a-4132-ab61-e3a91014297c-005018f2</t>
  </si>
  <si>
    <t>Anvil Fig 2119 Half Coupling</t>
  </si>
  <si>
    <t>Fig 2119 Half Coupling</t>
  </si>
  <si>
    <t>0' - 0 7/8"</t>
  </si>
  <si>
    <t>24102753053061147</t>
  </si>
  <si>
    <t>38eaaff6-6d5a-4132-ab61-e3a91014297c-005019a2</t>
  </si>
  <si>
    <t>38eaaff6-6d5a-4132-ab61-e3a91014297c-005019b3</t>
  </si>
  <si>
    <t>38eaaff6-6d5a-4132-ab61-e3a91014297c-005019cb</t>
  </si>
  <si>
    <t>P P P CS Clear Flow Dielectric Nipple MPT</t>
  </si>
  <si>
    <t>CS Clear Flow Dielectric Nipple MPT</t>
  </si>
  <si>
    <t>DLN</t>
  </si>
  <si>
    <t>P P P</t>
  </si>
  <si>
    <t>24188790109413561147</t>
  </si>
  <si>
    <t>1.00 lbm</t>
  </si>
  <si>
    <t>Male Pipe Threads</t>
  </si>
  <si>
    <t>38eaaff6-6d5a-4132-ab61-e3a91014297c-005019d1</t>
  </si>
  <si>
    <t>38eaaff6-6d5a-4132-ab61-e3a91014297c-00501ad4</t>
  </si>
  <si>
    <t>38eaaff6-6d5a-4132-ab61-e3a91014297c-00501f91</t>
  </si>
  <si>
    <t>38eaaff6-6d5a-4132-ab61-e3a91014297c-00501ff1</t>
  </si>
  <si>
    <t>38eaaff6-6d5a-4132-ab61-e3a91014297c-005020af</t>
  </si>
  <si>
    <t>38eaaff6-6d5a-4132-ab61-e3a91014297c-00502140</t>
  </si>
  <si>
    <t>SW-26</t>
  </si>
  <si>
    <t>38eaaff6-6d5a-4132-ab61-e3a91014297c-00502151</t>
  </si>
  <si>
    <t>38eaaff6-6d5a-4132-ab61-e3a91014297c-0050225d</t>
  </si>
  <si>
    <t>38eaaff6-6d5a-4132-ab61-e3a91014297c-0050226e</t>
  </si>
  <si>
    <t>38eaaff6-6d5a-4132-ab61-e3a91014297c-0050234b</t>
  </si>
  <si>
    <t>12c4bd10-6e8c-4358-963e-e2d6f49dce2b-0050259a</t>
  </si>
  <si>
    <t>12c4bd10-6e8c-4358-963e-e2d6f49dce2b-0050265a</t>
  </si>
  <si>
    <t>12c4bd10-6e8c-4358-963e-e2d6f49dce2b-00502741</t>
  </si>
  <si>
    <t>12c4bd10-6e8c-4358-963e-e2d6f49dce2b-00502783</t>
  </si>
  <si>
    <t>12c4bd10-6e8c-4358-963e-e2d6f49dce2b-00502839</t>
  </si>
  <si>
    <t>12c4bd10-6e8c-4358-963e-e2d6f49dce2b-00502a0c</t>
  </si>
  <si>
    <t>12c4bd10-6e8c-4358-963e-e2d6f49dce2b-00502af3</t>
  </si>
  <si>
    <t>552f374a-13c0-4115-9341-b92304a2fc7b-00513d59</t>
  </si>
  <si>
    <t>3x1/2</t>
  </si>
  <si>
    <t>0' - 0 1/2"</t>
  </si>
  <si>
    <t>3"-1/2"</t>
  </si>
  <si>
    <t>2419030330572011739</t>
  </si>
  <si>
    <t>552f374a-13c0-4115-9341-b92304a2fc7b-00513d95</t>
  </si>
  <si>
    <t>552f374a-13c0-4115-9341-b92304a2fc7b-00513de0</t>
  </si>
  <si>
    <t>243117294188119</t>
  </si>
  <si>
    <t>552f374a-13c0-4115-9341-b92304a2fc7b-00513e70</t>
  </si>
  <si>
    <t>552f374a-13c0-4115-9341-b92304a2fc7b-00513ecb</t>
  </si>
  <si>
    <t>0' - 6 3/4"</t>
  </si>
  <si>
    <t>24101043597761180</t>
  </si>
  <si>
    <t>7.20 lbm</t>
  </si>
  <si>
    <t>552f374a-13c0-4115-9341-b92304a2fc7b-00513ed3</t>
  </si>
  <si>
    <t>SW-27</t>
  </si>
  <si>
    <t>552f374a-13c0-4115-9341-b92304a2fc7b-00513ef2</t>
  </si>
  <si>
    <t>552f374a-13c0-4115-9341-b92304a2fc7b-00513ef8</t>
  </si>
  <si>
    <t>552f374a-13c0-4115-9341-b92304a2fc7b-00513f0c</t>
  </si>
  <si>
    <t>SW-28</t>
  </si>
  <si>
    <t>552f374a-13c0-4115-9341-b92304a2fc7b-00513f1d</t>
  </si>
  <si>
    <t>552f374a-13c0-4115-9341-b92304a2fc7b-005144bd</t>
  </si>
  <si>
    <t>a26eb34a-6dbe-454a-8af5-a1401f592775-00514ba5</t>
  </si>
  <si>
    <t>a26eb34a-6dbe-454a-8af5-a1401f592775-00514bb7</t>
  </si>
  <si>
    <t>a26eb34a-6dbe-454a-8af5-a1401f592775-00514bdf</t>
  </si>
  <si>
    <t>a26eb34a-6dbe-454a-8af5-a1401f592775-00514c52</t>
  </si>
  <si>
    <t>a26eb34a-6dbe-454a-8af5-a1401f592775-00514c63</t>
  </si>
  <si>
    <t>a26eb34a-6dbe-454a-8af5-a1401f592775-00514c7c</t>
  </si>
  <si>
    <t>a26eb34a-6dbe-454a-8af5-a1401f592775-00514c82</t>
  </si>
  <si>
    <t>a26eb34a-6dbe-454a-8af5-a1401f592775-00514c8e</t>
  </si>
  <si>
    <t>Viega BRZ 2912ZL Adapter PRxFPT</t>
  </si>
  <si>
    <t>BRZ 2912ZL Adapter PRxFPT</t>
  </si>
  <si>
    <t>0' - 0 3/8"</t>
  </si>
  <si>
    <t>242176254238251147</t>
  </si>
  <si>
    <t>a26eb34a-6dbe-454a-8af5-a1401f592775-00514c9a</t>
  </si>
  <si>
    <t>a26eb34a-6dbe-454a-8af5-a1401f592775-00514cb1</t>
  </si>
  <si>
    <t>Viega CU 2915-1 Reducer FTGxPR</t>
  </si>
  <si>
    <t>a26eb34a-6dbe-454a-8af5-a1401f592775-00514cb7</t>
  </si>
  <si>
    <t>Viega Press Joint CU-BRZ</t>
  </si>
  <si>
    <t>a26eb34a-6dbe-454a-8af5-a1401f592775-00514d8f</t>
  </si>
  <si>
    <t>Viega CU 2916_1 90 Street Elbow FtgxPR</t>
  </si>
  <si>
    <t>2419351142394661146</t>
  </si>
  <si>
    <t>a26eb34a-6dbe-454a-8af5-a1401f592775-00514d95</t>
  </si>
  <si>
    <t>a26eb34a-6dbe-454a-8af5-a1401f592775-00514dc4</t>
  </si>
  <si>
    <t>9e5b30ea-2f11-46d7-a4d2-820e6f08b4b7-00515259</t>
  </si>
  <si>
    <t>CL223E ButterFly Valve LH</t>
  </si>
  <si>
    <t>BFV</t>
  </si>
  <si>
    <t>2474063503441149</t>
  </si>
  <si>
    <t>150# Lug Pattern</t>
  </si>
  <si>
    <t>9e5b30ea-2f11-46d7-a4d2-820e6f08b4b7-0051525e</t>
  </si>
  <si>
    <t>SW-29</t>
  </si>
  <si>
    <t>9e5b30ea-2f11-46d7-a4d2-820e6f08b4b7-00515260</t>
  </si>
  <si>
    <t>Flange</t>
  </si>
  <si>
    <t>WeldBend CS 150# RF WN Flange STD</t>
  </si>
  <si>
    <t>CS 150# RF WN Flange STD</t>
  </si>
  <si>
    <t>FW</t>
  </si>
  <si>
    <t>2410104859776531149</t>
  </si>
  <si>
    <t>11.50 lbm</t>
  </si>
  <si>
    <t>150# RF Flange</t>
  </si>
  <si>
    <t>9e5b30ea-2f11-46d7-a4d2-820e6f08b4b7-00515263</t>
  </si>
  <si>
    <t>Generic Pipes 150# Cap Screw Set ASTM A307 Gr-A</t>
  </si>
  <si>
    <t>150# Cap Screw Set</t>
  </si>
  <si>
    <t>BG</t>
  </si>
  <si>
    <t>Metal Alloy</t>
  </si>
  <si>
    <t>248097750036191118</t>
  </si>
  <si>
    <t>17</t>
  </si>
  <si>
    <t>150# Gasket</t>
  </si>
  <si>
    <t>Cap Screw Set (150# pattern)</t>
  </si>
  <si>
    <t>9e5b30ea-2f11-46d7-a4d2-820e6f08b4b7-0051526e</t>
  </si>
  <si>
    <t>9e5b30ea-2f11-46d7-a4d2-820e6f08b4b7-00515272</t>
  </si>
  <si>
    <t>9e5b30ea-2f11-46d7-a4d2-820e6f08b4b7-00515274</t>
  </si>
  <si>
    <t>9e5b30ea-2f11-46d7-a4d2-820e6f08b4b7-00515277</t>
  </si>
  <si>
    <t>9e5b30ea-2f11-46d7-a4d2-820e6f08b4b7-00515285</t>
  </si>
  <si>
    <t>9e5b30ea-2f11-46d7-a4d2-820e6f08b4b7-0051528b</t>
  </si>
  <si>
    <t>9e5b30ea-2f11-46d7-a4d2-820e6f08b4b7-00515299</t>
  </si>
  <si>
    <t>9e5b30ea-2f11-46d7-a4d2-820e6f08b4b7-005152a7</t>
  </si>
  <si>
    <t>SW-30</t>
  </si>
  <si>
    <t>9e5b30ea-2f11-46d7-a4d2-820e6f08b4b7-005152c5</t>
  </si>
  <si>
    <t>WeldBend CS Cap STD</t>
  </si>
  <si>
    <t>CS Cap STD</t>
  </si>
  <si>
    <t>C</t>
  </si>
  <si>
    <t>241010385977201118</t>
  </si>
  <si>
    <t>9e5b30ea-2f11-46d7-a4d2-820e6f08b4b7-005152c9</t>
  </si>
  <si>
    <t>SW-31</t>
  </si>
  <si>
    <t>9e5b30ea-2f11-46d7-a4d2-820e6f08b4b7-005152d5</t>
  </si>
  <si>
    <t>9e5b30ea-2f11-46d7-a4d2-820e6f08b4b7-005152dd</t>
  </si>
  <si>
    <t>9e5b30ea-2f11-46d7-a4d2-820e6f08b4b7-005152eb</t>
  </si>
  <si>
    <t>9e5b30ea-2f11-46d7-a4d2-820e6f08b4b7-005152fd</t>
  </si>
  <si>
    <t>9e5b30ea-2f11-46d7-a4d2-820e6f08b4b7-00515319</t>
  </si>
  <si>
    <t>19</t>
  </si>
  <si>
    <t>9e5b30ea-2f11-46d7-a4d2-820e6f08b4b7-0051531d</t>
  </si>
  <si>
    <t>e50f9ccd-3139-4649-b290-eb308b21dc2f-00543664</t>
  </si>
  <si>
    <t>e50f9ccd-3139-4649-b290-eb308b21dc2f-005437e5</t>
  </si>
  <si>
    <t>Row Labels</t>
  </si>
  <si>
    <t>******</t>
  </si>
  <si>
    <t>NIPPLES</t>
  </si>
  <si>
    <t>PIPES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</si>
</sst>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0.0"/>
    <numFmt numFmtId="165" formatCode="0.00000"/>
    <numFmt numFmtId="166" formatCode="mm/dd/yy;@"/>
    <numFmt numFmtId="167" formatCode="0.0000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20"/>
      <color rgb="FF00330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u/>
      <sz val="1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8"/>
      <color rgb="FF00330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i/>
      <u/>
      <sz val="17"/>
      <color theme="0"/>
      <name val="Calibri"/>
      <family val="2"/>
      <scheme val="minor"/>
    </font>
    <font>
      <b/>
      <i/>
      <u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6"/>
      <color theme="1"/>
      <name val="Calibri"/>
      <family val="2"/>
      <scheme val="minor"/>
    </font>
    <font>
      <u/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u/>
      <sz val="16"/>
      <name val="Calibri"/>
      <family val="2"/>
      <scheme val="minor"/>
    </font>
    <font>
      <b/>
      <i/>
      <sz val="14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2"/>
      <name val="Calibri"/>
      <family val="2"/>
      <scheme val="minor"/>
    </font>
    <font>
      <sz val="26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lightTrellis">
        <bgColor theme="9" tint="0.39994506668294322"/>
      </patternFill>
    </fill>
    <fill>
      <patternFill patternType="solid">
        <fgColor rgb="FFA6A6A6"/>
        <bgColor indexed="64"/>
      </patternFill>
    </fill>
  </fills>
  <borders count="9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medium">
        <color indexed="64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4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</cellStyleXfs>
  <cellXfs count="770">
    <xf numFmtId="0" fontId="0" fillId="0" borderId="0" xfId="0"/>
    <xf numFmtId="0" fontId="0" fillId="2" borderId="7" xfId="0" applyFill="1" applyBorder="1"/>
    <xf numFmtId="0" fontId="0" fillId="3" borderId="5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6" xfId="0" applyFill="1" applyBorder="1"/>
    <xf numFmtId="2" fontId="0" fillId="4" borderId="13" xfId="0" applyNumberFormat="1" applyFill="1" applyBorder="1"/>
    <xf numFmtId="2" fontId="0" fillId="4" borderId="1" xfId="0" applyNumberFormat="1" applyFill="1" applyBorder="1"/>
    <xf numFmtId="2" fontId="0" fillId="4" borderId="14" xfId="0" applyNumberFormat="1" applyFill="1" applyBorder="1"/>
    <xf numFmtId="2" fontId="0" fillId="2" borderId="13" xfId="0" applyNumberFormat="1" applyFill="1" applyBorder="1"/>
    <xf numFmtId="2" fontId="0" fillId="2" borderId="1" xfId="0" applyNumberFormat="1" applyFill="1" applyBorder="1"/>
    <xf numFmtId="2" fontId="0" fillId="2" borderId="14" xfId="0" applyNumberFormat="1" applyFill="1" applyBorder="1"/>
    <xf numFmtId="2" fontId="0" fillId="5" borderId="13" xfId="0" applyNumberFormat="1" applyFill="1" applyBorder="1"/>
    <xf numFmtId="2" fontId="0" fillId="5" borderId="1" xfId="0" applyNumberFormat="1" applyFill="1" applyBorder="1"/>
    <xf numFmtId="2" fontId="0" fillId="5" borderId="14" xfId="0" applyNumberFormat="1" applyFill="1" applyBorder="1"/>
    <xf numFmtId="0" fontId="0" fillId="5" borderId="7" xfId="0" applyFill="1" applyBorder="1"/>
    <xf numFmtId="2" fontId="1" fillId="4" borderId="9" xfId="0" applyNumberFormat="1" applyFont="1" applyFill="1" applyBorder="1"/>
    <xf numFmtId="2" fontId="1" fillId="2" borderId="9" xfId="0" applyNumberFormat="1" applyFont="1" applyFill="1" applyBorder="1"/>
    <xf numFmtId="2" fontId="1" fillId="5" borderId="9" xfId="0" applyNumberFormat="1" applyFont="1" applyFill="1" applyBorder="1"/>
    <xf numFmtId="0" fontId="0" fillId="3" borderId="1" xfId="0" applyFill="1" applyBorder="1" applyAlignment="1">
      <alignment horizontal="right" wrapText="1"/>
    </xf>
    <xf numFmtId="0" fontId="0" fillId="6" borderId="1" xfId="0" applyFill="1" applyBorder="1" applyAlignment="1">
      <alignment horizontal="right" wrapText="1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6" xfId="0" applyFill="1" applyBorder="1"/>
    <xf numFmtId="0" fontId="0" fillId="7" borderId="5" xfId="0" applyFill="1" applyBorder="1"/>
    <xf numFmtId="0" fontId="0" fillId="7" borderId="6" xfId="0" applyFill="1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3" borderId="16" xfId="0" applyFill="1" applyBorder="1"/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17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5" borderId="19" xfId="0" applyFont="1" applyFill="1" applyBorder="1" applyAlignment="1">
      <alignment horizontal="center" vertical="center" wrapText="1"/>
    </xf>
    <xf numFmtId="0" fontId="1" fillId="5" borderId="17" xfId="0" applyFont="1" applyFill="1" applyBorder="1" applyAlignment="1">
      <alignment horizontal="center" vertical="center" wrapText="1"/>
    </xf>
    <xf numFmtId="0" fontId="1" fillId="5" borderId="20" xfId="0" applyFont="1" applyFill="1" applyBorder="1" applyAlignment="1">
      <alignment horizontal="center" vertical="center" wrapText="1"/>
    </xf>
    <xf numFmtId="0" fontId="0" fillId="6" borderId="0" xfId="0" applyFill="1"/>
    <xf numFmtId="0" fontId="0" fillId="6" borderId="16" xfId="0" applyFill="1" applyBorder="1"/>
    <xf numFmtId="0" fontId="0" fillId="8" borderId="1" xfId="0" applyFill="1" applyBorder="1" applyAlignment="1">
      <alignment horizontal="right" wrapText="1"/>
    </xf>
    <xf numFmtId="0" fontId="0" fillId="8" borderId="7" xfId="0" applyFill="1" applyBorder="1"/>
    <xf numFmtId="0" fontId="0" fillId="8" borderId="8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0" xfId="0" applyFill="1"/>
    <xf numFmtId="0" fontId="0" fillId="8" borderId="16" xfId="0" applyFill="1" applyBorder="1"/>
    <xf numFmtId="0" fontId="0" fillId="7" borderId="1" xfId="0" applyFill="1" applyBorder="1" applyAlignment="1">
      <alignment horizontal="right" wrapText="1"/>
    </xf>
    <xf numFmtId="0" fontId="0" fillId="7" borderId="7" xfId="0" applyFill="1" applyBorder="1"/>
    <xf numFmtId="0" fontId="0" fillId="7" borderId="8" xfId="0" applyFill="1" applyBorder="1"/>
    <xf numFmtId="0" fontId="0" fillId="7" borderId="0" xfId="0" applyFill="1"/>
    <xf numFmtId="0" fontId="0" fillId="7" borderId="16" xfId="0" applyFill="1" applyBorder="1"/>
    <xf numFmtId="0" fontId="0" fillId="9" borderId="1" xfId="0" applyFill="1" applyBorder="1" applyAlignment="1">
      <alignment horizontal="right" wrapText="1"/>
    </xf>
    <xf numFmtId="2" fontId="0" fillId="9" borderId="2" xfId="0" applyNumberFormat="1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0" xfId="0" applyFill="1"/>
    <xf numFmtId="0" fontId="0" fillId="9" borderId="16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5" xfId="0" applyFill="1" applyBorder="1"/>
    <xf numFmtId="0" fontId="0" fillId="10" borderId="6" xfId="0" applyFill="1" applyBorder="1"/>
    <xf numFmtId="0" fontId="0" fillId="10" borderId="0" xfId="0" applyFill="1"/>
    <xf numFmtId="0" fontId="0" fillId="10" borderId="16" xfId="0" applyFill="1" applyBorder="1"/>
    <xf numFmtId="0" fontId="5" fillId="10" borderId="1" xfId="0" applyFont="1" applyFill="1" applyBorder="1" applyAlignment="1">
      <alignment horizontal="right" wrapText="1"/>
    </xf>
    <xf numFmtId="0" fontId="5" fillId="10" borderId="1" xfId="0" applyFont="1" applyFill="1" applyBorder="1" applyAlignment="1">
      <alignment horizontal="right"/>
    </xf>
    <xf numFmtId="0" fontId="0" fillId="11" borderId="1" xfId="0" applyFill="1" applyBorder="1" applyAlignment="1">
      <alignment horizontal="right" wrapText="1"/>
    </xf>
    <xf numFmtId="0" fontId="0" fillId="11" borderId="7" xfId="0" applyFill="1" applyBorder="1"/>
    <xf numFmtId="0" fontId="0" fillId="11" borderId="8" xfId="0" applyFill="1" applyBorder="1"/>
    <xf numFmtId="0" fontId="0" fillId="11" borderId="5" xfId="0" applyFill="1" applyBorder="1"/>
    <xf numFmtId="0" fontId="0" fillId="11" borderId="6" xfId="0" applyFill="1" applyBorder="1"/>
    <xf numFmtId="0" fontId="0" fillId="11" borderId="0" xfId="0" applyFill="1"/>
    <xf numFmtId="0" fontId="0" fillId="11" borderId="16" xfId="0" applyFill="1" applyBorder="1"/>
    <xf numFmtId="0" fontId="6" fillId="5" borderId="9" xfId="0" applyFont="1" applyFill="1" applyBorder="1" applyAlignment="1">
      <alignment horizontal="center" vertical="center" wrapText="1"/>
    </xf>
    <xf numFmtId="0" fontId="6" fillId="4" borderId="9" xfId="0" applyFont="1" applyFill="1" applyBorder="1" applyAlignment="1">
      <alignment horizontal="center" vertical="center" wrapText="1"/>
    </xf>
    <xf numFmtId="0" fontId="6" fillId="2" borderId="9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/>
    <xf numFmtId="0" fontId="12" fillId="10" borderId="1" xfId="0" applyFont="1" applyFill="1" applyBorder="1" applyAlignment="1">
      <alignment horizontal="right"/>
    </xf>
    <xf numFmtId="2" fontId="0" fillId="3" borderId="1" xfId="0" applyNumberFormat="1" applyFill="1" applyBorder="1"/>
    <xf numFmtId="2" fontId="1" fillId="3" borderId="1" xfId="0" applyNumberFormat="1" applyFont="1" applyFill="1" applyBorder="1"/>
    <xf numFmtId="2" fontId="0" fillId="6" borderId="1" xfId="0" applyNumberFormat="1" applyFill="1" applyBorder="1"/>
    <xf numFmtId="2" fontId="1" fillId="6" borderId="1" xfId="0" applyNumberFormat="1" applyFont="1" applyFill="1" applyBorder="1"/>
    <xf numFmtId="2" fontId="0" fillId="13" borderId="1" xfId="0" applyNumberFormat="1" applyFill="1" applyBorder="1"/>
    <xf numFmtId="2" fontId="1" fillId="13" borderId="1" xfId="0" applyNumberFormat="1" applyFont="1" applyFill="1" applyBorder="1"/>
    <xf numFmtId="2" fontId="0" fillId="9" borderId="1" xfId="0" applyNumberFormat="1" applyFill="1" applyBorder="1"/>
    <xf numFmtId="2" fontId="1" fillId="9" borderId="1" xfId="0" applyNumberFormat="1" applyFont="1" applyFill="1" applyBorder="1"/>
    <xf numFmtId="2" fontId="0" fillId="12" borderId="1" xfId="0" applyNumberFormat="1" applyFill="1" applyBorder="1"/>
    <xf numFmtId="2" fontId="1" fillId="12" borderId="1" xfId="0" applyNumberFormat="1" applyFont="1" applyFill="1" applyBorder="1"/>
    <xf numFmtId="2" fontId="0" fillId="10" borderId="1" xfId="0" applyNumberFormat="1" applyFill="1" applyBorder="1"/>
    <xf numFmtId="2" fontId="1" fillId="10" borderId="1" xfId="0" applyNumberFormat="1" applyFont="1" applyFill="1" applyBorder="1"/>
    <xf numFmtId="0" fontId="1" fillId="3" borderId="2" xfId="0" applyFont="1" applyFill="1" applyBorder="1" applyAlignment="1">
      <alignment horizontal="right" wrapText="1"/>
    </xf>
    <xf numFmtId="2" fontId="1" fillId="3" borderId="2" xfId="0" applyNumberFormat="1" applyFont="1" applyFill="1" applyBorder="1"/>
    <xf numFmtId="0" fontId="1" fillId="6" borderId="2" xfId="0" applyFont="1" applyFill="1" applyBorder="1" applyAlignment="1">
      <alignment horizontal="right" wrapText="1"/>
    </xf>
    <xf numFmtId="2" fontId="1" fillId="6" borderId="2" xfId="0" applyNumberFormat="1" applyFont="1" applyFill="1" applyBorder="1"/>
    <xf numFmtId="2" fontId="1" fillId="7" borderId="2" xfId="0" applyNumberFormat="1" applyFont="1" applyFill="1" applyBorder="1" applyAlignment="1">
      <alignment horizontal="right" wrapText="1"/>
    </xf>
    <xf numFmtId="2" fontId="1" fillId="7" borderId="2" xfId="0" applyNumberFormat="1" applyFont="1" applyFill="1" applyBorder="1"/>
    <xf numFmtId="0" fontId="1" fillId="8" borderId="2" xfId="0" applyFont="1" applyFill="1" applyBorder="1" applyAlignment="1">
      <alignment horizontal="right" wrapText="1"/>
    </xf>
    <xf numFmtId="2" fontId="1" fillId="8" borderId="2" xfId="0" applyNumberFormat="1" applyFont="1" applyFill="1" applyBorder="1"/>
    <xf numFmtId="0" fontId="1" fillId="9" borderId="2" xfId="0" applyFont="1" applyFill="1" applyBorder="1" applyAlignment="1">
      <alignment horizontal="right" wrapText="1"/>
    </xf>
    <xf numFmtId="2" fontId="1" fillId="9" borderId="2" xfId="0" applyNumberFormat="1" applyFont="1" applyFill="1" applyBorder="1"/>
    <xf numFmtId="0" fontId="1" fillId="11" borderId="2" xfId="0" applyFont="1" applyFill="1" applyBorder="1" applyAlignment="1">
      <alignment horizontal="right" wrapText="1"/>
    </xf>
    <xf numFmtId="2" fontId="1" fillId="11" borderId="2" xfId="0" applyNumberFormat="1" applyFont="1" applyFill="1" applyBorder="1"/>
    <xf numFmtId="0" fontId="1" fillId="10" borderId="2" xfId="0" applyFont="1" applyFill="1" applyBorder="1" applyAlignment="1">
      <alignment horizontal="right" wrapText="1"/>
    </xf>
    <xf numFmtId="2" fontId="1" fillId="10" borderId="2" xfId="0" applyNumberFormat="1" applyFont="1" applyFill="1" applyBorder="1"/>
    <xf numFmtId="2" fontId="1" fillId="6" borderId="2" xfId="0" applyNumberFormat="1" applyFont="1" applyFill="1" applyBorder="1" applyAlignment="1">
      <alignment horizontal="right" wrapText="1"/>
    </xf>
    <xf numFmtId="0" fontId="1" fillId="7" borderId="2" xfId="0" applyFont="1" applyFill="1" applyBorder="1" applyAlignment="1">
      <alignment horizontal="right" wrapText="1"/>
    </xf>
    <xf numFmtId="2" fontId="1" fillId="8" borderId="2" xfId="0" applyNumberFormat="1" applyFont="1" applyFill="1" applyBorder="1" applyAlignment="1">
      <alignment horizontal="right" wrapText="1"/>
    </xf>
    <xf numFmtId="2" fontId="1" fillId="10" borderId="2" xfId="0" applyNumberFormat="1" applyFont="1" applyFill="1" applyBorder="1" applyAlignment="1">
      <alignment horizontal="right" wrapText="1"/>
    </xf>
    <xf numFmtId="2" fontId="1" fillId="3" borderId="2" xfId="0" applyNumberFormat="1" applyFont="1" applyFill="1" applyBorder="1" applyAlignment="1">
      <alignment horizontal="right" wrapText="1"/>
    </xf>
    <xf numFmtId="2" fontId="1" fillId="9" borderId="2" xfId="0" applyNumberFormat="1" applyFont="1" applyFill="1" applyBorder="1" applyAlignment="1">
      <alignment horizontal="right" wrapText="1"/>
    </xf>
    <xf numFmtId="0" fontId="1" fillId="0" borderId="0" xfId="0" applyFont="1"/>
    <xf numFmtId="2" fontId="7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0" fillId="3" borderId="1" xfId="0" applyFill="1" applyBorder="1" applyAlignment="1">
      <alignment horizontal="right"/>
    </xf>
    <xf numFmtId="0" fontId="13" fillId="0" borderId="0" xfId="0" applyFont="1" applyAlignment="1">
      <alignment horizontal="center"/>
    </xf>
    <xf numFmtId="2" fontId="1" fillId="3" borderId="17" xfId="0" applyNumberFormat="1" applyFont="1" applyFill="1" applyBorder="1"/>
    <xf numFmtId="0" fontId="0" fillId="3" borderId="5" xfId="0" applyFill="1" applyBorder="1" applyAlignment="1">
      <alignment vertical="center" wrapText="1"/>
    </xf>
    <xf numFmtId="0" fontId="0" fillId="3" borderId="3" xfId="0" applyFill="1" applyBorder="1" applyAlignment="1">
      <alignment vertical="center" wrapText="1"/>
    </xf>
    <xf numFmtId="0" fontId="3" fillId="3" borderId="5" xfId="0" applyFont="1" applyFill="1" applyBorder="1" applyAlignment="1">
      <alignment vertical="center"/>
    </xf>
    <xf numFmtId="0" fontId="3" fillId="3" borderId="3" xfId="0" applyFont="1" applyFill="1" applyBorder="1" applyAlignment="1">
      <alignment vertical="center"/>
    </xf>
    <xf numFmtId="0" fontId="0" fillId="9" borderId="7" xfId="0" applyFill="1" applyBorder="1" applyProtection="1">
      <protection locked="0"/>
    </xf>
    <xf numFmtId="0" fontId="0" fillId="3" borderId="1" xfId="0" applyFill="1" applyBorder="1" applyAlignment="1" applyProtection="1">
      <alignment horizontal="right"/>
      <protection locked="0"/>
    </xf>
    <xf numFmtId="2" fontId="1" fillId="3" borderId="2" xfId="0" applyNumberFormat="1" applyFont="1" applyFill="1" applyBorder="1" applyProtection="1">
      <protection locked="0"/>
    </xf>
    <xf numFmtId="0" fontId="0" fillId="14" borderId="1" xfId="0" applyFill="1" applyBorder="1" applyAlignment="1" applyProtection="1">
      <alignment horizontal="right" wrapText="1"/>
      <protection locked="0"/>
    </xf>
    <xf numFmtId="0" fontId="0" fillId="14" borderId="1" xfId="0" applyFill="1" applyBorder="1" applyProtection="1">
      <protection locked="0"/>
    </xf>
    <xf numFmtId="0" fontId="1" fillId="0" borderId="0" xfId="0" applyFont="1" applyAlignment="1">
      <alignment horizontal="right"/>
    </xf>
    <xf numFmtId="2" fontId="1" fillId="0" borderId="0" xfId="0" applyNumberFormat="1" applyFont="1"/>
    <xf numFmtId="0" fontId="0" fillId="3" borderId="5" xfId="0" applyFill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6" borderId="5" xfId="0" applyFill="1" applyBorder="1" applyAlignment="1">
      <alignment vertical="center" wrapText="1"/>
    </xf>
    <xf numFmtId="0" fontId="0" fillId="6" borderId="3" xfId="0" applyFill="1" applyBorder="1" applyAlignment="1">
      <alignment vertical="center" wrapText="1"/>
    </xf>
    <xf numFmtId="0" fontId="1" fillId="0" borderId="0" xfId="0" applyFont="1" applyAlignment="1">
      <alignment horizontal="center"/>
    </xf>
    <xf numFmtId="0" fontId="0" fillId="15" borderId="5" xfId="0" applyFill="1" applyBorder="1"/>
    <xf numFmtId="0" fontId="0" fillId="15" borderId="6" xfId="0" applyFill="1" applyBorder="1"/>
    <xf numFmtId="0" fontId="0" fillId="15" borderId="0" xfId="0" applyFill="1"/>
    <xf numFmtId="0" fontId="0" fillId="15" borderId="16" xfId="0" applyFill="1" applyBorder="1"/>
    <xf numFmtId="0" fontId="0" fillId="15" borderId="1" xfId="0" applyFill="1" applyBorder="1" applyAlignment="1">
      <alignment horizontal="right" wrapText="1"/>
    </xf>
    <xf numFmtId="2" fontId="1" fillId="15" borderId="2" xfId="0" applyNumberFormat="1" applyFont="1" applyFill="1" applyBorder="1" applyAlignment="1">
      <alignment horizontal="right" wrapText="1"/>
    </xf>
    <xf numFmtId="0" fontId="0" fillId="15" borderId="1" xfId="0" applyFill="1" applyBorder="1" applyAlignment="1">
      <alignment horizontal="right"/>
    </xf>
    <xf numFmtId="2" fontId="1" fillId="15" borderId="2" xfId="0" applyNumberFormat="1" applyFont="1" applyFill="1" applyBorder="1"/>
    <xf numFmtId="0" fontId="0" fillId="15" borderId="8" xfId="0" applyFill="1" applyBorder="1"/>
    <xf numFmtId="0" fontId="0" fillId="15" borderId="7" xfId="0" applyFill="1" applyBorder="1"/>
    <xf numFmtId="0" fontId="0" fillId="6" borderId="1" xfId="0" applyFill="1" applyBorder="1" applyAlignment="1">
      <alignment horizontal="right"/>
    </xf>
    <xf numFmtId="2" fontId="1" fillId="2" borderId="1" xfId="0" applyNumberFormat="1" applyFont="1" applyFill="1" applyBorder="1"/>
    <xf numFmtId="0" fontId="0" fillId="3" borderId="5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 wrapText="1"/>
    </xf>
    <xf numFmtId="0" fontId="0" fillId="6" borderId="5" xfId="0" applyFill="1" applyBorder="1" applyAlignment="1">
      <alignment vertical="center"/>
    </xf>
    <xf numFmtId="0" fontId="0" fillId="6" borderId="3" xfId="0" applyFill="1" applyBorder="1" applyAlignment="1">
      <alignment vertical="center"/>
    </xf>
    <xf numFmtId="0" fontId="0" fillId="3" borderId="6" xfId="0" applyFill="1" applyBorder="1" applyAlignment="1">
      <alignment vertical="center" wrapText="1"/>
    </xf>
    <xf numFmtId="0" fontId="0" fillId="3" borderId="25" xfId="0" applyFill="1" applyBorder="1" applyAlignment="1">
      <alignment vertical="center" wrapText="1"/>
    </xf>
    <xf numFmtId="44" fontId="0" fillId="0" borderId="0" xfId="0" applyNumberFormat="1"/>
    <xf numFmtId="164" fontId="0" fillId="0" borderId="0" xfId="0" applyNumberFormat="1"/>
    <xf numFmtId="44" fontId="0" fillId="0" borderId="0" xfId="1" applyFont="1"/>
    <xf numFmtId="164" fontId="0" fillId="16" borderId="1" xfId="0" applyNumberFormat="1" applyFill="1" applyBorder="1"/>
    <xf numFmtId="164" fontId="0" fillId="0" borderId="3" xfId="0" applyNumberFormat="1" applyBorder="1"/>
    <xf numFmtId="44" fontId="0" fillId="0" borderId="3" xfId="1" applyFont="1" applyBorder="1"/>
    <xf numFmtId="9" fontId="0" fillId="0" borderId="0" xfId="2" applyFont="1"/>
    <xf numFmtId="44" fontId="0" fillId="16" borderId="1" xfId="0" applyNumberFormat="1" applyFill="1" applyBorder="1"/>
    <xf numFmtId="0" fontId="0" fillId="16" borderId="1" xfId="0" applyFill="1" applyBorder="1"/>
    <xf numFmtId="0" fontId="0" fillId="0" borderId="27" xfId="0" applyBorder="1"/>
    <xf numFmtId="44" fontId="0" fillId="16" borderId="1" xfId="1" applyFont="1" applyFill="1" applyBorder="1"/>
    <xf numFmtId="44" fontId="0" fillId="0" borderId="3" xfId="0" applyNumberFormat="1" applyBorder="1"/>
    <xf numFmtId="44" fontId="0" fillId="0" borderId="33" xfId="0" applyNumberFormat="1" applyBorder="1"/>
    <xf numFmtId="0" fontId="0" fillId="0" borderId="0" xfId="0" applyAlignment="1">
      <alignment horizontal="center"/>
    </xf>
    <xf numFmtId="9" fontId="0" fillId="16" borderId="1" xfId="2" applyFont="1" applyFill="1" applyBorder="1"/>
    <xf numFmtId="2" fontId="0" fillId="17" borderId="1" xfId="0" applyNumberFormat="1" applyFill="1" applyBorder="1"/>
    <xf numFmtId="0" fontId="0" fillId="17" borderId="1" xfId="0" applyFill="1" applyBorder="1" applyProtection="1">
      <protection locked="0"/>
    </xf>
    <xf numFmtId="2" fontId="0" fillId="17" borderId="1" xfId="0" applyNumberFormat="1" applyFill="1" applyBorder="1" applyProtection="1">
      <protection locked="0"/>
    </xf>
    <xf numFmtId="0" fontId="0" fillId="0" borderId="0" xfId="0" applyAlignment="1">
      <alignment horizontal="left"/>
    </xf>
    <xf numFmtId="9" fontId="15" fillId="5" borderId="0" xfId="2" applyFont="1" applyFill="1" applyBorder="1" applyAlignment="1">
      <alignment horizontal="center"/>
    </xf>
    <xf numFmtId="9" fontId="15" fillId="2" borderId="0" xfId="2" applyFont="1" applyFill="1" applyBorder="1" applyAlignment="1">
      <alignment horizontal="center"/>
    </xf>
    <xf numFmtId="9" fontId="0" fillId="0" borderId="0" xfId="0" applyNumberFormat="1"/>
    <xf numFmtId="44" fontId="15" fillId="2" borderId="0" xfId="1" applyFont="1" applyFill="1" applyBorder="1" applyAlignment="1">
      <alignment horizontal="center"/>
    </xf>
    <xf numFmtId="0" fontId="1" fillId="18" borderId="0" xfId="0" applyFont="1" applyFill="1"/>
    <xf numFmtId="0" fontId="0" fillId="18" borderId="0" xfId="0" applyFill="1" applyAlignment="1">
      <alignment horizontal="left"/>
    </xf>
    <xf numFmtId="0" fontId="0" fillId="18" borderId="0" xfId="0" applyFill="1"/>
    <xf numFmtId="0" fontId="0" fillId="0" borderId="0" xfId="0" applyAlignment="1">
      <alignment horizontal="center" wrapText="1"/>
    </xf>
    <xf numFmtId="0" fontId="2" fillId="0" borderId="0" xfId="0" applyFont="1"/>
    <xf numFmtId="2" fontId="0" fillId="0" borderId="0" xfId="2" applyNumberFormat="1" applyFont="1" applyProtection="1"/>
    <xf numFmtId="0" fontId="14" fillId="0" borderId="0" xfId="0" applyFont="1"/>
    <xf numFmtId="0" fontId="1" fillId="0" borderId="35" xfId="0" applyFont="1" applyBorder="1"/>
    <xf numFmtId="14" fontId="0" fillId="0" borderId="35" xfId="0" applyNumberFormat="1" applyBorder="1"/>
    <xf numFmtId="0" fontId="0" fillId="0" borderId="36" xfId="0" applyBorder="1"/>
    <xf numFmtId="0" fontId="1" fillId="0" borderId="1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2" fontId="1" fillId="3" borderId="1" xfId="0" applyNumberFormat="1" applyFont="1" applyFill="1" applyBorder="1" applyAlignment="1">
      <alignment horizontal="center" wrapText="1"/>
    </xf>
    <xf numFmtId="2" fontId="1" fillId="13" borderId="1" xfId="0" applyNumberFormat="1" applyFont="1" applyFill="1" applyBorder="1" applyAlignment="1">
      <alignment horizontal="center" wrapText="1"/>
    </xf>
    <xf numFmtId="2" fontId="1" fillId="6" borderId="1" xfId="0" applyNumberFormat="1" applyFont="1" applyFill="1" applyBorder="1" applyAlignment="1">
      <alignment horizontal="center" wrapText="1"/>
    </xf>
    <xf numFmtId="2" fontId="1" fillId="9" borderId="1" xfId="0" applyNumberFormat="1" applyFont="1" applyFill="1" applyBorder="1" applyAlignment="1">
      <alignment horizontal="center" wrapText="1"/>
    </xf>
    <xf numFmtId="2" fontId="1" fillId="12" borderId="1" xfId="0" applyNumberFormat="1" applyFont="1" applyFill="1" applyBorder="1" applyAlignment="1">
      <alignment horizontal="center" wrapText="1"/>
    </xf>
    <xf numFmtId="2" fontId="1" fillId="10" borderId="1" xfId="0" applyNumberFormat="1" applyFont="1" applyFill="1" applyBorder="1" applyAlignment="1">
      <alignment horizontal="center" wrapText="1"/>
    </xf>
    <xf numFmtId="2" fontId="1" fillId="4" borderId="1" xfId="0" applyNumberFormat="1" applyFont="1" applyFill="1" applyBorder="1" applyAlignment="1">
      <alignment horizontal="center" wrapText="1"/>
    </xf>
    <xf numFmtId="2" fontId="0" fillId="13" borderId="1" xfId="0" applyNumberForma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0" borderId="30" xfId="0" applyBorder="1"/>
    <xf numFmtId="2" fontId="0" fillId="0" borderId="1" xfId="0" applyNumberFormat="1" applyBorder="1" applyAlignment="1">
      <alignment horizontal="right"/>
    </xf>
    <xf numFmtId="2" fontId="0" fillId="10" borderId="1" xfId="0" applyNumberFormat="1" applyFill="1" applyBorder="1" applyAlignment="1">
      <alignment horizontal="right"/>
    </xf>
    <xf numFmtId="2" fontId="0" fillId="3" borderId="1" xfId="0" applyNumberFormat="1" applyFill="1" applyBorder="1" applyAlignment="1">
      <alignment horizontal="right"/>
    </xf>
    <xf numFmtId="2" fontId="0" fillId="4" borderId="1" xfId="0" applyNumberFormat="1" applyFill="1" applyBorder="1" applyAlignment="1">
      <alignment horizontal="right"/>
    </xf>
    <xf numFmtId="9" fontId="0" fillId="13" borderId="1" xfId="2" applyFont="1" applyFill="1" applyBorder="1" applyAlignment="1" applyProtection="1">
      <alignment horizontal="right"/>
    </xf>
    <xf numFmtId="9" fontId="0" fillId="6" borderId="1" xfId="2" applyFont="1" applyFill="1" applyBorder="1" applyAlignment="1" applyProtection="1">
      <alignment horizontal="right"/>
    </xf>
    <xf numFmtId="2" fontId="0" fillId="0" borderId="1" xfId="2" applyNumberFormat="1" applyFont="1" applyBorder="1" applyProtection="1"/>
    <xf numFmtId="9" fontId="0" fillId="13" borderId="26" xfId="2" applyFont="1" applyFill="1" applyBorder="1" applyAlignment="1" applyProtection="1">
      <alignment horizontal="right"/>
    </xf>
    <xf numFmtId="2" fontId="0" fillId="0" borderId="0" xfId="2" applyNumberFormat="1" applyFont="1" applyFill="1" applyProtection="1"/>
    <xf numFmtId="2" fontId="0" fillId="13" borderId="1" xfId="0" applyNumberFormat="1" applyFill="1" applyBorder="1" applyAlignment="1">
      <alignment horizontal="right"/>
    </xf>
    <xf numFmtId="2" fontId="0" fillId="6" borderId="1" xfId="0" applyNumberFormat="1" applyFill="1" applyBorder="1" applyAlignment="1">
      <alignment horizontal="right"/>
    </xf>
    <xf numFmtId="2" fontId="0" fillId="9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9" fontId="0" fillId="0" borderId="0" xfId="2" applyFont="1" applyProtection="1"/>
    <xf numFmtId="0" fontId="0" fillId="0" borderId="34" xfId="0" applyBorder="1"/>
    <xf numFmtId="2" fontId="0" fillId="0" borderId="0" xfId="0" applyNumberFormat="1"/>
    <xf numFmtId="14" fontId="0" fillId="14" borderId="36" xfId="0" applyNumberFormat="1" applyFill="1" applyBorder="1" applyProtection="1">
      <protection locked="0"/>
    </xf>
    <xf numFmtId="2" fontId="20" fillId="3" borderId="1" xfId="0" applyNumberFormat="1" applyFont="1" applyFill="1" applyBorder="1" applyAlignment="1">
      <alignment horizontal="right"/>
    </xf>
    <xf numFmtId="2" fontId="20" fillId="3" borderId="2" xfId="0" applyNumberFormat="1" applyFont="1" applyFill="1" applyBorder="1" applyAlignment="1">
      <alignment horizontal="right"/>
    </xf>
    <xf numFmtId="2" fontId="21" fillId="13" borderId="1" xfId="0" applyNumberFormat="1" applyFont="1" applyFill="1" applyBorder="1" applyAlignment="1">
      <alignment horizontal="right"/>
    </xf>
    <xf numFmtId="2" fontId="22" fillId="6" borderId="1" xfId="0" applyNumberFormat="1" applyFont="1" applyFill="1" applyBorder="1" applyAlignment="1">
      <alignment horizontal="right"/>
    </xf>
    <xf numFmtId="2" fontId="23" fillId="9" borderId="1" xfId="0" applyNumberFormat="1" applyFont="1" applyFill="1" applyBorder="1" applyAlignment="1">
      <alignment horizontal="right"/>
    </xf>
    <xf numFmtId="2" fontId="21" fillId="12" borderId="1" xfId="0" applyNumberFormat="1" applyFont="1" applyFill="1" applyBorder="1" applyAlignment="1">
      <alignment horizontal="right"/>
    </xf>
    <xf numFmtId="2" fontId="24" fillId="10" borderId="1" xfId="0" applyNumberFormat="1" applyFont="1" applyFill="1" applyBorder="1" applyAlignment="1">
      <alignment horizontal="right"/>
    </xf>
    <xf numFmtId="2" fontId="25" fillId="4" borderId="1" xfId="0" applyNumberFormat="1" applyFont="1" applyFill="1" applyBorder="1" applyAlignment="1">
      <alignment horizontal="right"/>
    </xf>
    <xf numFmtId="0" fontId="0" fillId="0" borderId="1" xfId="0" applyBorder="1"/>
    <xf numFmtId="2" fontId="0" fillId="0" borderId="1" xfId="0" applyNumberFormat="1" applyBorder="1" applyAlignment="1">
      <alignment horizontal="left"/>
    </xf>
    <xf numFmtId="2" fontId="19" fillId="3" borderId="1" xfId="0" applyNumberFormat="1" applyFont="1" applyFill="1" applyBorder="1"/>
    <xf numFmtId="0" fontId="0" fillId="0" borderId="0" xfId="0" applyAlignment="1">
      <alignment horizontal="right"/>
    </xf>
    <xf numFmtId="2" fontId="1" fillId="5" borderId="1" xfId="0" applyNumberFormat="1" applyFont="1" applyFill="1" applyBorder="1" applyAlignment="1">
      <alignment horizontal="center"/>
    </xf>
    <xf numFmtId="9" fontId="1" fillId="5" borderId="1" xfId="0" applyNumberFormat="1" applyFont="1" applyFill="1" applyBorder="1" applyAlignment="1">
      <alignment horizontal="center"/>
    </xf>
    <xf numFmtId="2" fontId="1" fillId="2" borderId="1" xfId="0" applyNumberFormat="1" applyFont="1" applyFill="1" applyBorder="1" applyAlignment="1">
      <alignment horizontal="center"/>
    </xf>
    <xf numFmtId="165" fontId="0" fillId="5" borderId="1" xfId="0" applyNumberFormat="1" applyFill="1" applyBorder="1"/>
    <xf numFmtId="165" fontId="0" fillId="5" borderId="14" xfId="0" applyNumberFormat="1" applyFill="1" applyBorder="1"/>
    <xf numFmtId="2" fontId="4" fillId="0" borderId="17" xfId="0" applyNumberFormat="1" applyFont="1" applyBorder="1" applyAlignment="1">
      <alignment horizontal="center" vertical="center" wrapText="1"/>
    </xf>
    <xf numFmtId="2" fontId="0" fillId="3" borderId="1" xfId="0" applyNumberFormat="1" applyFill="1" applyBorder="1" applyAlignment="1">
      <alignment horizontal="right" wrapText="1"/>
    </xf>
    <xf numFmtId="2" fontId="0" fillId="3" borderId="8" xfId="0" applyNumberFormat="1" applyFill="1" applyBorder="1"/>
    <xf numFmtId="2" fontId="0" fillId="6" borderId="1" xfId="0" applyNumberFormat="1" applyFill="1" applyBorder="1" applyAlignment="1">
      <alignment horizontal="right" wrapText="1"/>
    </xf>
    <xf numFmtId="2" fontId="0" fillId="6" borderId="8" xfId="0" applyNumberFormat="1" applyFill="1" applyBorder="1"/>
    <xf numFmtId="2" fontId="0" fillId="7" borderId="1" xfId="0" applyNumberFormat="1" applyFill="1" applyBorder="1" applyAlignment="1">
      <alignment horizontal="right" wrapText="1"/>
    </xf>
    <xf numFmtId="2" fontId="0" fillId="7" borderId="8" xfId="0" applyNumberFormat="1" applyFill="1" applyBorder="1"/>
    <xf numFmtId="2" fontId="0" fillId="8" borderId="1" xfId="0" applyNumberFormat="1" applyFill="1" applyBorder="1" applyAlignment="1">
      <alignment horizontal="right" wrapText="1"/>
    </xf>
    <xf numFmtId="2" fontId="0" fillId="8" borderId="8" xfId="0" applyNumberFormat="1" applyFill="1" applyBorder="1"/>
    <xf numFmtId="2" fontId="0" fillId="9" borderId="1" xfId="0" applyNumberFormat="1" applyFill="1" applyBorder="1" applyAlignment="1">
      <alignment horizontal="right" wrapText="1"/>
    </xf>
    <xf numFmtId="2" fontId="0" fillId="9" borderId="8" xfId="0" applyNumberFormat="1" applyFill="1" applyBorder="1"/>
    <xf numFmtId="2" fontId="0" fillId="11" borderId="1" xfId="0" applyNumberFormat="1" applyFill="1" applyBorder="1" applyAlignment="1">
      <alignment horizontal="right" wrapText="1"/>
    </xf>
    <xf numFmtId="2" fontId="0" fillId="11" borderId="8" xfId="0" applyNumberFormat="1" applyFill="1" applyBorder="1"/>
    <xf numFmtId="2" fontId="0" fillId="10" borderId="1" xfId="0" applyNumberFormat="1" applyFill="1" applyBorder="1" applyAlignment="1">
      <alignment horizontal="right" wrapText="1"/>
    </xf>
    <xf numFmtId="2" fontId="0" fillId="10" borderId="8" xfId="0" applyNumberFormat="1" applyFill="1" applyBorder="1"/>
    <xf numFmtId="1" fontId="0" fillId="14" borderId="1" xfId="0" applyNumberFormat="1" applyFill="1" applyBorder="1" applyProtection="1">
      <protection locked="0"/>
    </xf>
    <xf numFmtId="1" fontId="1" fillId="0" borderId="17" xfId="0" applyNumberFormat="1" applyFont="1" applyBorder="1" applyAlignment="1">
      <alignment horizontal="center" vertical="center" wrapText="1"/>
    </xf>
    <xf numFmtId="1" fontId="0" fillId="0" borderId="0" xfId="0" applyNumberFormat="1"/>
    <xf numFmtId="1" fontId="0" fillId="3" borderId="7" xfId="0" applyNumberFormat="1" applyFill="1" applyBorder="1"/>
    <xf numFmtId="1" fontId="0" fillId="6" borderId="7" xfId="0" applyNumberFormat="1" applyFill="1" applyBorder="1"/>
    <xf numFmtId="1" fontId="0" fillId="7" borderId="7" xfId="0" applyNumberFormat="1" applyFill="1" applyBorder="1"/>
    <xf numFmtId="1" fontId="0" fillId="8" borderId="7" xfId="0" applyNumberFormat="1" applyFill="1" applyBorder="1"/>
    <xf numFmtId="1" fontId="0" fillId="9" borderId="7" xfId="0" applyNumberFormat="1" applyFill="1" applyBorder="1"/>
    <xf numFmtId="1" fontId="0" fillId="11" borderId="7" xfId="0" applyNumberFormat="1" applyFill="1" applyBorder="1"/>
    <xf numFmtId="1" fontId="0" fillId="14" borderId="1" xfId="0" applyNumberFormat="1" applyFill="1" applyBorder="1" applyAlignment="1" applyProtection="1">
      <alignment horizontal="right" wrapText="1"/>
      <protection locked="0"/>
    </xf>
    <xf numFmtId="1" fontId="0" fillId="10" borderId="7" xfId="0" applyNumberFormat="1" applyFill="1" applyBorder="1"/>
    <xf numFmtId="0" fontId="0" fillId="9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 wrapText="1"/>
    </xf>
    <xf numFmtId="0" fontId="0" fillId="6" borderId="1" xfId="0" quotePrefix="1" applyFill="1" applyBorder="1" applyAlignment="1">
      <alignment horizontal="right" wrapText="1"/>
    </xf>
    <xf numFmtId="0" fontId="0" fillId="7" borderId="1" xfId="0" quotePrefix="1" applyFill="1" applyBorder="1" applyAlignment="1">
      <alignment horizontal="right" wrapText="1"/>
    </xf>
    <xf numFmtId="0" fontId="0" fillId="11" borderId="1" xfId="0" quotePrefix="1" applyFill="1" applyBorder="1" applyAlignment="1">
      <alignment horizontal="right" wrapText="1"/>
    </xf>
    <xf numFmtId="0" fontId="0" fillId="3" borderId="1" xfId="0" quotePrefix="1" applyFill="1" applyBorder="1" applyAlignment="1">
      <alignment horizontal="right"/>
    </xf>
    <xf numFmtId="0" fontId="0" fillId="3" borderId="8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0" fillId="6" borderId="8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7" borderId="8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9" borderId="1" xfId="0" applyFill="1" applyBorder="1" applyAlignment="1">
      <alignment horizontal="right"/>
    </xf>
    <xf numFmtId="0" fontId="0" fillId="9" borderId="8" xfId="0" applyFill="1" applyBorder="1" applyAlignment="1">
      <alignment horizontal="right"/>
    </xf>
    <xf numFmtId="0" fontId="0" fillId="11" borderId="1" xfId="0" quotePrefix="1" applyFill="1" applyBorder="1" applyAlignment="1">
      <alignment horizontal="right"/>
    </xf>
    <xf numFmtId="0" fontId="0" fillId="11" borderId="1" xfId="0" applyFill="1" applyBorder="1" applyAlignment="1">
      <alignment horizontal="right"/>
    </xf>
    <xf numFmtId="0" fontId="0" fillId="11" borderId="8" xfId="0" applyFill="1" applyBorder="1" applyAlignment="1">
      <alignment horizontal="right"/>
    </xf>
    <xf numFmtId="0" fontId="0" fillId="10" borderId="8" xfId="0" applyFill="1" applyBorder="1" applyAlignment="1">
      <alignment horizontal="right"/>
    </xf>
    <xf numFmtId="0" fontId="9" fillId="0" borderId="0" xfId="0" applyFont="1" applyAlignment="1">
      <alignment horizontal="center" vertical="center" wrapText="1"/>
    </xf>
    <xf numFmtId="0" fontId="1" fillId="17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0" fillId="0" borderId="39" xfId="0" applyBorder="1"/>
    <xf numFmtId="0" fontId="10" fillId="0" borderId="39" xfId="0" applyFont="1" applyBorder="1"/>
    <xf numFmtId="0" fontId="0" fillId="2" borderId="39" xfId="0" applyFill="1" applyBorder="1"/>
    <xf numFmtId="0" fontId="1" fillId="0" borderId="39" xfId="0" applyFont="1" applyBorder="1"/>
    <xf numFmtId="0" fontId="1" fillId="0" borderId="39" xfId="0" applyFont="1" applyBorder="1" applyAlignment="1">
      <alignment horizontal="center"/>
    </xf>
    <xf numFmtId="2" fontId="18" fillId="0" borderId="39" xfId="0" applyNumberFormat="1" applyFont="1" applyBorder="1" applyAlignment="1">
      <alignment vertical="center"/>
    </xf>
    <xf numFmtId="0" fontId="18" fillId="0" borderId="39" xfId="0" applyFont="1" applyBorder="1" applyAlignment="1">
      <alignment vertical="center"/>
    </xf>
    <xf numFmtId="2" fontId="1" fillId="0" borderId="39" xfId="0" applyNumberFormat="1" applyFont="1" applyBorder="1"/>
    <xf numFmtId="0" fontId="1" fillId="0" borderId="39" xfId="0" applyFont="1" applyBorder="1" applyAlignment="1">
      <alignment horizontal="left"/>
    </xf>
    <xf numFmtId="0" fontId="10" fillId="0" borderId="39" xfId="0" applyFont="1" applyBorder="1" applyAlignment="1">
      <alignment horizontal="left"/>
    </xf>
    <xf numFmtId="0" fontId="1" fillId="3" borderId="39" xfId="0" applyFont="1" applyFill="1" applyBorder="1" applyAlignment="1">
      <alignment horizontal="center"/>
    </xf>
    <xf numFmtId="0" fontId="1" fillId="13" borderId="39" xfId="0" applyFont="1" applyFill="1" applyBorder="1" applyAlignment="1">
      <alignment horizontal="center"/>
    </xf>
    <xf numFmtId="2" fontId="0" fillId="3" borderId="39" xfId="0" applyNumberFormat="1" applyFill="1" applyBorder="1"/>
    <xf numFmtId="2" fontId="0" fillId="13" borderId="39" xfId="0" applyNumberFormat="1" applyFill="1" applyBorder="1"/>
    <xf numFmtId="2" fontId="0" fillId="3" borderId="39" xfId="0" applyNumberFormat="1" applyFill="1" applyBorder="1" applyAlignment="1">
      <alignment horizontal="center"/>
    </xf>
    <xf numFmtId="2" fontId="0" fillId="13" borderId="39" xfId="0" applyNumberFormat="1" applyFill="1" applyBorder="1" applyAlignment="1">
      <alignment horizontal="center"/>
    </xf>
    <xf numFmtId="2" fontId="19" fillId="3" borderId="39" xfId="0" applyNumberFormat="1" applyFont="1" applyFill="1" applyBorder="1"/>
    <xf numFmtId="2" fontId="1" fillId="3" borderId="39" xfId="0" applyNumberFormat="1" applyFont="1" applyFill="1" applyBorder="1"/>
    <xf numFmtId="2" fontId="1" fillId="13" borderId="39" xfId="0" applyNumberFormat="1" applyFont="1" applyFill="1" applyBorder="1"/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2" fontId="0" fillId="6" borderId="39" xfId="0" applyNumberFormat="1" applyFill="1" applyBorder="1"/>
    <xf numFmtId="2" fontId="0" fillId="9" borderId="39" xfId="0" applyNumberFormat="1" applyFill="1" applyBorder="1"/>
    <xf numFmtId="2" fontId="0" fillId="6" borderId="39" xfId="0" applyNumberFormat="1" applyFill="1" applyBorder="1" applyAlignment="1">
      <alignment horizontal="center"/>
    </xf>
    <xf numFmtId="2" fontId="0" fillId="9" borderId="39" xfId="0" applyNumberFormat="1" applyFill="1" applyBorder="1" applyAlignment="1">
      <alignment horizontal="center"/>
    </xf>
    <xf numFmtId="2" fontId="1" fillId="6" borderId="39" xfId="0" applyNumberFormat="1" applyFont="1" applyFill="1" applyBorder="1"/>
    <xf numFmtId="2" fontId="1" fillId="9" borderId="39" xfId="0" applyNumberFormat="1" applyFont="1" applyFill="1" applyBorder="1"/>
    <xf numFmtId="0" fontId="1" fillId="12" borderId="39" xfId="0" applyFont="1" applyFill="1" applyBorder="1" applyAlignment="1">
      <alignment horizontal="center"/>
    </xf>
    <xf numFmtId="0" fontId="1" fillId="10" borderId="39" xfId="0" applyFont="1" applyFill="1" applyBorder="1" applyAlignment="1">
      <alignment horizontal="center"/>
    </xf>
    <xf numFmtId="2" fontId="0" fillId="12" borderId="39" xfId="0" applyNumberFormat="1" applyFill="1" applyBorder="1"/>
    <xf numFmtId="2" fontId="0" fillId="10" borderId="39" xfId="0" applyNumberFormat="1" applyFill="1" applyBorder="1"/>
    <xf numFmtId="2" fontId="0" fillId="12" borderId="39" xfId="0" applyNumberFormat="1" applyFill="1" applyBorder="1" applyAlignment="1">
      <alignment horizontal="center"/>
    </xf>
    <xf numFmtId="2" fontId="0" fillId="10" borderId="39" xfId="0" applyNumberFormat="1" applyFill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1" fillId="12" borderId="39" xfId="0" applyNumberFormat="1" applyFont="1" applyFill="1" applyBorder="1"/>
    <xf numFmtId="2" fontId="1" fillId="10" borderId="39" xfId="0" applyNumberFormat="1" applyFont="1" applyFill="1" applyBorder="1"/>
    <xf numFmtId="0" fontId="0" fillId="3" borderId="39" xfId="0" applyFill="1" applyBorder="1" applyAlignment="1">
      <alignment horizontal="left"/>
    </xf>
    <xf numFmtId="2" fontId="0" fillId="0" borderId="39" xfId="0" applyNumberFormat="1" applyBorder="1"/>
    <xf numFmtId="0" fontId="0" fillId="0" borderId="40" xfId="0" applyBorder="1"/>
    <xf numFmtId="0" fontId="0" fillId="0" borderId="41" xfId="0" applyBorder="1"/>
    <xf numFmtId="0" fontId="0" fillId="0" borderId="43" xfId="0" applyBorder="1" applyAlignment="1" applyProtection="1">
      <alignment horizontal="left" vertical="top" wrapText="1"/>
      <protection locked="0"/>
    </xf>
    <xf numFmtId="0" fontId="0" fillId="0" borderId="43" xfId="0" applyBorder="1"/>
    <xf numFmtId="0" fontId="1" fillId="17" borderId="1" xfId="0" applyFont="1" applyFill="1" applyBorder="1" applyAlignment="1" applyProtection="1">
      <alignment vertical="top" wrapText="1"/>
      <protection locked="0"/>
    </xf>
    <xf numFmtId="0" fontId="1" fillId="17" borderId="1" xfId="0" applyFont="1" applyFill="1" applyBorder="1"/>
    <xf numFmtId="2" fontId="1" fillId="17" borderId="1" xfId="0" applyNumberFormat="1" applyFont="1" applyFill="1" applyBorder="1"/>
    <xf numFmtId="0" fontId="0" fillId="0" borderId="42" xfId="0" applyBorder="1"/>
    <xf numFmtId="0" fontId="0" fillId="0" borderId="44" xfId="0" applyBorder="1" applyAlignment="1" applyProtection="1">
      <alignment vertical="top" wrapText="1"/>
      <protection locked="0"/>
    </xf>
    <xf numFmtId="0" fontId="0" fillId="0" borderId="45" xfId="0" applyBorder="1"/>
    <xf numFmtId="0" fontId="0" fillId="0" borderId="44" xfId="0" applyBorder="1"/>
    <xf numFmtId="2" fontId="1" fillId="4" borderId="1" xfId="0" applyNumberFormat="1" applyFont="1" applyFill="1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0" fillId="0" borderId="54" xfId="0" applyBorder="1"/>
    <xf numFmtId="0" fontId="1" fillId="0" borderId="43" xfId="0" applyFont="1" applyBorder="1"/>
    <xf numFmtId="2" fontId="1" fillId="0" borderId="43" xfId="0" applyNumberFormat="1" applyFont="1" applyBorder="1"/>
    <xf numFmtId="0" fontId="1" fillId="0" borderId="42" xfId="0" applyFont="1" applyBorder="1" applyAlignment="1">
      <alignment horizontal="center"/>
    </xf>
    <xf numFmtId="0" fontId="0" fillId="0" borderId="56" xfId="0" applyBorder="1"/>
    <xf numFmtId="9" fontId="1" fillId="0" borderId="1" xfId="0" applyNumberFormat="1" applyFont="1" applyBorder="1" applyAlignment="1">
      <alignment horizontal="center"/>
    </xf>
    <xf numFmtId="0" fontId="1" fillId="2" borderId="1" xfId="0" applyFont="1" applyFill="1" applyBorder="1"/>
    <xf numFmtId="0" fontId="10" fillId="0" borderId="43" xfId="0" applyFont="1" applyBorder="1" applyAlignment="1">
      <alignment horizontal="left"/>
    </xf>
    <xf numFmtId="2" fontId="0" fillId="2" borderId="1" xfId="0" applyNumberFormat="1" applyFill="1" applyBorder="1" applyAlignment="1">
      <alignment horizontal="center"/>
    </xf>
    <xf numFmtId="0" fontId="10" fillId="0" borderId="42" xfId="0" applyFont="1" applyBorder="1"/>
    <xf numFmtId="0" fontId="1" fillId="2" borderId="37" xfId="0" applyFont="1" applyFill="1" applyBorder="1" applyAlignment="1">
      <alignment horizontal="center"/>
    </xf>
    <xf numFmtId="0" fontId="10" fillId="5" borderId="1" xfId="0" applyFont="1" applyFill="1" applyBorder="1" applyAlignment="1">
      <alignment horizontal="left"/>
    </xf>
    <xf numFmtId="2" fontId="0" fillId="5" borderId="1" xfId="0" applyNumberFormat="1" applyFill="1" applyBorder="1" applyAlignment="1">
      <alignment horizontal="center"/>
    </xf>
    <xf numFmtId="2" fontId="0" fillId="0" borderId="55" xfId="0" applyNumberFormat="1" applyBorder="1"/>
    <xf numFmtId="0" fontId="1" fillId="0" borderId="46" xfId="0" applyFont="1" applyBorder="1"/>
    <xf numFmtId="0" fontId="10" fillId="0" borderId="41" xfId="0" applyFont="1" applyBorder="1" applyAlignment="1">
      <alignment horizontal="left"/>
    </xf>
    <xf numFmtId="0" fontId="10" fillId="0" borderId="44" xfId="0" applyFont="1" applyBorder="1" applyAlignment="1">
      <alignment horizontal="left"/>
    </xf>
    <xf numFmtId="0" fontId="10" fillId="0" borderId="42" xfId="0" applyFont="1" applyBorder="1" applyAlignment="1">
      <alignment horizontal="left"/>
    </xf>
    <xf numFmtId="2" fontId="0" fillId="3" borderId="1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9" borderId="1" xfId="0" applyNumberFormat="1" applyFill="1" applyBorder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0" fontId="0" fillId="0" borderId="63" xfId="0" applyBorder="1"/>
    <xf numFmtId="0" fontId="0" fillId="0" borderId="64" xfId="0" applyBorder="1"/>
    <xf numFmtId="0" fontId="0" fillId="0" borderId="65" xfId="0" applyBorder="1"/>
    <xf numFmtId="0" fontId="14" fillId="0" borderId="69" xfId="0" applyFont="1" applyBorder="1" applyAlignment="1">
      <alignment horizontal="left"/>
    </xf>
    <xf numFmtId="0" fontId="14" fillId="0" borderId="70" xfId="0" applyFont="1" applyBorder="1" applyAlignment="1">
      <alignment horizontal="left"/>
    </xf>
    <xf numFmtId="0" fontId="0" fillId="0" borderId="70" xfId="0" applyBorder="1"/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10" fillId="0" borderId="74" xfId="0" applyFont="1" applyBorder="1"/>
    <xf numFmtId="0" fontId="10" fillId="0" borderId="77" xfId="0" applyFont="1" applyBorder="1" applyAlignment="1">
      <alignment horizontal="left"/>
    </xf>
    <xf numFmtId="0" fontId="0" fillId="3" borderId="72" xfId="0" applyFill="1" applyBorder="1" applyAlignment="1">
      <alignment horizontal="left"/>
    </xf>
    <xf numFmtId="0" fontId="0" fillId="0" borderId="79" xfId="0" applyBorder="1"/>
    <xf numFmtId="0" fontId="10" fillId="5" borderId="13" xfId="0" applyFont="1" applyFill="1" applyBorder="1" applyAlignment="1">
      <alignment horizontal="left"/>
    </xf>
    <xf numFmtId="0" fontId="10" fillId="0" borderId="76" xfId="0" applyFont="1" applyBorder="1" applyAlignment="1">
      <alignment horizontal="left"/>
    </xf>
    <xf numFmtId="0" fontId="0" fillId="0" borderId="81" xfId="0" applyBorder="1"/>
    <xf numFmtId="0" fontId="0" fillId="0" borderId="82" xfId="0" applyBorder="1"/>
    <xf numFmtId="0" fontId="0" fillId="0" borderId="83" xfId="0" applyBorder="1"/>
    <xf numFmtId="0" fontId="0" fillId="0" borderId="84" xfId="0" applyBorder="1"/>
    <xf numFmtId="0" fontId="0" fillId="19" borderId="85" xfId="0" applyFill="1" applyBorder="1"/>
    <xf numFmtId="2" fontId="0" fillId="19" borderId="85" xfId="0" applyNumberFormat="1" applyFill="1" applyBorder="1"/>
    <xf numFmtId="0" fontId="0" fillId="19" borderId="86" xfId="0" applyFill="1" applyBorder="1"/>
    <xf numFmtId="0" fontId="0" fillId="19" borderId="87" xfId="0" applyFill="1" applyBorder="1"/>
    <xf numFmtId="0" fontId="0" fillId="19" borderId="88" xfId="0" applyFill="1" applyBorder="1"/>
    <xf numFmtId="0" fontId="0" fillId="19" borderId="89" xfId="0" applyFill="1" applyBorder="1"/>
    <xf numFmtId="0" fontId="0" fillId="20" borderId="58" xfId="0" applyFill="1" applyBorder="1"/>
    <xf numFmtId="0" fontId="0" fillId="20" borderId="57" xfId="0" applyFill="1" applyBorder="1" applyAlignment="1">
      <alignment horizontal="left"/>
    </xf>
    <xf numFmtId="0" fontId="0" fillId="20" borderId="59" xfId="0" applyFill="1" applyBorder="1"/>
    <xf numFmtId="0" fontId="0" fillId="20" borderId="57" xfId="0" applyFill="1" applyBorder="1"/>
    <xf numFmtId="0" fontId="19" fillId="20" borderId="60" xfId="0" applyFont="1" applyFill="1" applyBorder="1"/>
    <xf numFmtId="0" fontId="0" fillId="20" borderId="61" xfId="0" applyFill="1" applyBorder="1"/>
    <xf numFmtId="0" fontId="0" fillId="20" borderId="62" xfId="0" applyFill="1" applyBorder="1"/>
    <xf numFmtId="0" fontId="28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/>
    </xf>
    <xf numFmtId="0" fontId="0" fillId="0" borderId="0" xfId="0" pivotButton="1" applyAlignment="1">
      <alignment horizontal="center"/>
    </xf>
    <xf numFmtId="0" fontId="9" fillId="0" borderId="0" xfId="0" pivotButton="1" applyFont="1" applyAlignment="1">
      <alignment horizontal="center" vertical="center" wrapText="1"/>
    </xf>
    <xf numFmtId="0" fontId="0" fillId="0" borderId="0" xfId="0" pivotButton="1"/>
    <xf numFmtId="0" fontId="0" fillId="26" borderId="1" xfId="0" applyFill="1" applyBorder="1" applyAlignment="1">
      <alignment horizontal="right"/>
    </xf>
    <xf numFmtId="0" fontId="0" fillId="27" borderId="1" xfId="0" applyFill="1" applyBorder="1" applyAlignment="1">
      <alignment horizontal="right"/>
    </xf>
    <xf numFmtId="0" fontId="0" fillId="28" borderId="1" xfId="0" applyFill="1" applyBorder="1" applyAlignment="1">
      <alignment horizontal="right"/>
    </xf>
    <xf numFmtId="0" fontId="33" fillId="29" borderId="1" xfId="0" applyFont="1" applyFill="1" applyBorder="1" applyAlignment="1">
      <alignment horizontal="right"/>
    </xf>
    <xf numFmtId="0" fontId="0" fillId="30" borderId="1" xfId="0" applyFill="1" applyBorder="1" applyAlignment="1">
      <alignment horizontal="right"/>
    </xf>
    <xf numFmtId="0" fontId="0" fillId="31" borderId="1" xfId="0" applyFill="1" applyBorder="1" applyAlignment="1">
      <alignment horizontal="right"/>
    </xf>
    <xf numFmtId="0" fontId="0" fillId="32" borderId="1" xfId="0" applyFill="1" applyBorder="1" applyAlignment="1">
      <alignment horizontal="right"/>
    </xf>
    <xf numFmtId="0" fontId="0" fillId="26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33" fillId="29" borderId="1" xfId="0" applyFont="1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31" borderId="1" xfId="0" applyFill="1" applyBorder="1" applyAlignment="1">
      <alignment horizontal="center"/>
    </xf>
    <xf numFmtId="0" fontId="0" fillId="32" borderId="1" xfId="0" applyFill="1" applyBorder="1" applyAlignment="1">
      <alignment horizontal="center"/>
    </xf>
    <xf numFmtId="0" fontId="0" fillId="3" borderId="1" xfId="0" quotePrefix="1" applyFill="1" applyBorder="1" applyAlignment="1">
      <alignment horizontal="center" wrapText="1"/>
    </xf>
    <xf numFmtId="0" fontId="0" fillId="3" borderId="1" xfId="0" quotePrefix="1" applyFill="1" applyBorder="1" applyAlignment="1">
      <alignment horizontal="center"/>
    </xf>
    <xf numFmtId="0" fontId="41" fillId="0" borderId="1" xfId="0" applyFont="1" applyBorder="1" applyAlignment="1">
      <alignment vertical="center"/>
    </xf>
    <xf numFmtId="0" fontId="1" fillId="16" borderId="44" xfId="0" applyFont="1" applyFill="1" applyBorder="1" applyAlignment="1">
      <alignment horizontal="center" textRotation="90"/>
    </xf>
    <xf numFmtId="0" fontId="1" fillId="4" borderId="44" xfId="0" applyFont="1" applyFill="1" applyBorder="1" applyAlignment="1">
      <alignment horizontal="center" textRotation="90"/>
    </xf>
    <xf numFmtId="0" fontId="1" fillId="23" borderId="44" xfId="0" applyFont="1" applyFill="1" applyBorder="1" applyAlignment="1">
      <alignment horizontal="center" textRotation="90"/>
    </xf>
    <xf numFmtId="0" fontId="35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vertical="center"/>
    </xf>
    <xf numFmtId="0" fontId="29" fillId="21" borderId="1" xfId="0" applyFont="1" applyFill="1" applyBorder="1" applyAlignment="1">
      <alignment vertical="center"/>
    </xf>
    <xf numFmtId="0" fontId="3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vertical="center"/>
    </xf>
    <xf numFmtId="0" fontId="6" fillId="23" borderId="0" xfId="0" applyFont="1" applyFill="1" applyAlignment="1">
      <alignment vertical="center"/>
    </xf>
    <xf numFmtId="0" fontId="35" fillId="23" borderId="0" xfId="0" applyFont="1" applyFill="1" applyAlignment="1">
      <alignment vertical="center"/>
    </xf>
    <xf numFmtId="0" fontId="6" fillId="12" borderId="0" xfId="0" applyFont="1" applyFill="1" applyAlignment="1">
      <alignment vertical="center"/>
    </xf>
    <xf numFmtId="0" fontId="6" fillId="12" borderId="0" xfId="0" applyFont="1" applyFill="1"/>
    <xf numFmtId="0" fontId="0" fillId="35" borderId="38" xfId="0" applyFill="1" applyBorder="1" applyAlignment="1">
      <alignment vertical="center" textRotation="90"/>
    </xf>
    <xf numFmtId="0" fontId="0" fillId="35" borderId="34" xfId="0" applyFill="1" applyBorder="1" applyAlignment="1">
      <alignment vertical="center" textRotation="90"/>
    </xf>
    <xf numFmtId="0" fontId="0" fillId="35" borderId="37" xfId="0" applyFill="1" applyBorder="1" applyAlignment="1">
      <alignment vertical="center" textRotation="90"/>
    </xf>
    <xf numFmtId="0" fontId="0" fillId="7" borderId="1" xfId="0" quotePrefix="1" applyFill="1" applyBorder="1" applyAlignment="1">
      <alignment horizontal="right"/>
    </xf>
    <xf numFmtId="0" fontId="0" fillId="36" borderId="1" xfId="0" applyFill="1" applyBorder="1" applyAlignment="1">
      <alignment horizontal="center"/>
    </xf>
    <xf numFmtId="0" fontId="0" fillId="0" borderId="39" xfId="0" applyBorder="1" applyAlignment="1">
      <alignment horizontal="center"/>
    </xf>
    <xf numFmtId="0" fontId="1" fillId="12" borderId="44" xfId="0" applyFont="1" applyFill="1" applyBorder="1" applyAlignment="1">
      <alignment horizontal="center" textRotation="90"/>
    </xf>
    <xf numFmtId="0" fontId="32" fillId="24" borderId="44" xfId="0" applyFont="1" applyFill="1" applyBorder="1" applyAlignment="1">
      <alignment horizontal="center" textRotation="90"/>
    </xf>
    <xf numFmtId="0" fontId="1" fillId="25" borderId="44" xfId="0" applyFont="1" applyFill="1" applyBorder="1" applyAlignment="1">
      <alignment horizontal="center" textRotation="90"/>
    </xf>
    <xf numFmtId="0" fontId="1" fillId="8" borderId="44" xfId="0" applyFont="1" applyFill="1" applyBorder="1" applyAlignment="1">
      <alignment horizontal="center" textRotation="90"/>
    </xf>
    <xf numFmtId="0" fontId="1" fillId="15" borderId="44" xfId="0" applyFont="1" applyFill="1" applyBorder="1" applyAlignment="1">
      <alignment horizontal="center" textRotation="90"/>
    </xf>
    <xf numFmtId="22" fontId="0" fillId="0" borderId="0" xfId="0" applyNumberFormat="1"/>
    <xf numFmtId="167" fontId="0" fillId="0" borderId="0" xfId="0" applyNumberFormat="1"/>
    <xf numFmtId="0" fontId="1" fillId="15" borderId="59" xfId="0" applyFont="1" applyFill="1" applyBorder="1" applyAlignment="1">
      <alignment horizontal="center" textRotation="90"/>
    </xf>
    <xf numFmtId="0" fontId="1" fillId="16" borderId="57" xfId="0" applyFont="1" applyFill="1" applyBorder="1" applyAlignment="1">
      <alignment horizontal="center" textRotation="90"/>
    </xf>
    <xf numFmtId="0" fontId="0" fillId="0" borderId="0" xfId="0" applyAlignment="1">
      <alignment horizontal="left" indent="1"/>
    </xf>
    <xf numFmtId="0" fontId="0" fillId="0" borderId="0" xfId="0" pivotButton="1" applyAlignment="1">
      <alignment horizontal="center" wrapText="1"/>
    </xf>
    <xf numFmtId="0" fontId="0" fillId="0" borderId="0" xfId="0" applyAlignment="1">
      <alignment horizontal="center" indent="1"/>
    </xf>
    <xf numFmtId="0" fontId="0" fillId="0" borderId="0" xfId="0" applyAlignment="1">
      <alignment horizontal="center" indent="2"/>
    </xf>
    <xf numFmtId="0" fontId="2" fillId="0" borderId="0" xfId="0" applyFont="1" applyAlignment="1">
      <alignment horizontal="left"/>
    </xf>
    <xf numFmtId="0" fontId="0" fillId="0" borderId="0" xfId="0" applyAlignment="1">
      <alignment horizontal="center" wrapText="1"/>
    </xf>
    <xf numFmtId="0" fontId="19" fillId="2" borderId="0" xfId="0" applyFont="1" applyFill="1" applyAlignment="1">
      <alignment horizontal="left"/>
    </xf>
    <xf numFmtId="0" fontId="19" fillId="5" borderId="0" xfId="0" applyFont="1" applyFill="1" applyAlignment="1">
      <alignment horizontal="left"/>
    </xf>
    <xf numFmtId="0" fontId="36" fillId="7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36" fillId="9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/>
    </xf>
    <xf numFmtId="0" fontId="37" fillId="33" borderId="0" xfId="0" applyFont="1" applyFill="1" applyAlignment="1">
      <alignment horizontal="center" vertical="center"/>
    </xf>
    <xf numFmtId="0" fontId="38" fillId="24" borderId="0" xfId="0" applyFont="1" applyFill="1" applyAlignment="1">
      <alignment horizontal="center"/>
    </xf>
    <xf numFmtId="0" fontId="36" fillId="28" borderId="0" xfId="0" applyFont="1" applyFill="1" applyAlignment="1">
      <alignment horizontal="center" vertical="center"/>
    </xf>
    <xf numFmtId="0" fontId="40" fillId="34" borderId="0" xfId="0" applyFont="1" applyFill="1" applyAlignment="1">
      <alignment horizontal="center" vertical="center"/>
    </xf>
    <xf numFmtId="0" fontId="39" fillId="25" borderId="0" xfId="0" applyFont="1" applyFill="1" applyAlignment="1">
      <alignment horizontal="center"/>
    </xf>
    <xf numFmtId="0" fontId="35" fillId="12" borderId="0" xfId="0" applyFont="1" applyFill="1" applyAlignment="1">
      <alignment horizontal="center" vertical="center"/>
    </xf>
    <xf numFmtId="0" fontId="36" fillId="6" borderId="0" xfId="0" applyFont="1" applyFill="1" applyAlignment="1">
      <alignment horizontal="center" vertical="center"/>
    </xf>
    <xf numFmtId="0" fontId="31" fillId="21" borderId="30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center" wrapText="1"/>
    </xf>
    <xf numFmtId="0" fontId="31" fillId="21" borderId="32" xfId="0" applyFont="1" applyFill="1" applyBorder="1" applyAlignment="1">
      <alignment horizontal="center" vertical="center" wrapText="1"/>
    </xf>
    <xf numFmtId="0" fontId="31" fillId="21" borderId="3" xfId="0" applyFont="1" applyFill="1" applyBorder="1" applyAlignment="1">
      <alignment horizontal="center" vertical="center" wrapText="1"/>
    </xf>
    <xf numFmtId="0" fontId="31" fillId="21" borderId="0" xfId="0" applyFont="1" applyFill="1" applyAlignment="1">
      <alignment horizontal="center" vertical="top" wrapText="1"/>
    </xf>
    <xf numFmtId="0" fontId="31" fillId="21" borderId="31" xfId="0" applyFont="1" applyFill="1" applyBorder="1" applyAlignment="1">
      <alignment horizontal="center" vertical="top" wrapText="1"/>
    </xf>
    <xf numFmtId="0" fontId="31" fillId="21" borderId="3" xfId="0" applyFont="1" applyFill="1" applyBorder="1" applyAlignment="1">
      <alignment horizontal="center" vertical="top" wrapText="1"/>
    </xf>
    <xf numFmtId="0" fontId="31" fillId="21" borderId="24" xfId="0" applyFont="1" applyFill="1" applyBorder="1" applyAlignment="1">
      <alignment horizontal="center" vertical="top" wrapText="1"/>
    </xf>
    <xf numFmtId="0" fontId="31" fillId="21" borderId="28" xfId="0" applyFont="1" applyFill="1" applyBorder="1" applyAlignment="1">
      <alignment horizontal="center" vertical="center" wrapText="1"/>
    </xf>
    <xf numFmtId="0" fontId="31" fillId="21" borderId="29" xfId="0" applyFont="1" applyFill="1" applyBorder="1" applyAlignment="1">
      <alignment horizontal="center" vertical="center" wrapText="1"/>
    </xf>
    <xf numFmtId="0" fontId="31" fillId="21" borderId="23" xfId="0" applyFont="1" applyFill="1" applyBorder="1" applyAlignment="1">
      <alignment horizontal="center" vertical="center" wrapText="1"/>
    </xf>
    <xf numFmtId="0" fontId="29" fillId="21" borderId="0" xfId="0" applyFont="1" applyFill="1" applyAlignment="1">
      <alignment horizontal="center" vertical="center" wrapText="1"/>
    </xf>
    <xf numFmtId="0" fontId="29" fillId="21" borderId="3" xfId="0" applyFont="1" applyFill="1" applyBorder="1" applyAlignment="1">
      <alignment horizontal="center" vertical="center" wrapText="1"/>
    </xf>
    <xf numFmtId="0" fontId="6" fillId="23" borderId="0" xfId="0" applyFont="1" applyFill="1" applyAlignment="1">
      <alignment horizontal="center"/>
    </xf>
    <xf numFmtId="0" fontId="35" fillId="23" borderId="0" xfId="0" applyFont="1" applyFill="1" applyAlignment="1">
      <alignment horizontal="center" vertical="center"/>
    </xf>
    <xf numFmtId="0" fontId="35" fillId="4" borderId="0" xfId="0" applyFont="1" applyFill="1" applyAlignment="1">
      <alignment horizontal="center" vertical="center"/>
    </xf>
    <xf numFmtId="0" fontId="36" fillId="27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/>
    </xf>
    <xf numFmtId="0" fontId="41" fillId="0" borderId="1" xfId="0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35" fillId="16" borderId="0" xfId="0" applyFont="1" applyFill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29" fillId="21" borderId="90" xfId="0" applyFont="1" applyFill="1" applyBorder="1" applyAlignment="1">
      <alignment horizontal="center" vertical="center"/>
    </xf>
    <xf numFmtId="0" fontId="29" fillId="21" borderId="0" xfId="0" applyFont="1" applyFill="1" applyAlignment="1">
      <alignment horizontal="center" vertical="center"/>
    </xf>
    <xf numFmtId="0" fontId="42" fillId="16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0" fontId="6" fillId="4" borderId="0" xfId="0" applyFont="1" applyFill="1" applyAlignment="1">
      <alignment horizontal="center"/>
    </xf>
    <xf numFmtId="0" fontId="44" fillId="26" borderId="0" xfId="0" applyFont="1" applyFill="1" applyAlignment="1">
      <alignment horizontal="center"/>
    </xf>
    <xf numFmtId="0" fontId="0" fillId="0" borderId="13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3" borderId="72" xfId="0" applyFill="1" applyBorder="1" applyAlignment="1">
      <alignment horizontal="left"/>
    </xf>
    <xf numFmtId="0" fontId="0" fillId="3" borderId="39" xfId="0" applyFill="1" applyBorder="1" applyAlignment="1">
      <alignment horizontal="left"/>
    </xf>
    <xf numFmtId="0" fontId="1" fillId="3" borderId="72" xfId="0" applyFont="1" applyFill="1" applyBorder="1" applyAlignment="1">
      <alignment horizontal="left"/>
    </xf>
    <xf numFmtId="0" fontId="1" fillId="3" borderId="39" xfId="0" applyFont="1" applyFill="1" applyBorder="1" applyAlignment="1">
      <alignment horizontal="left"/>
    </xf>
    <xf numFmtId="0" fontId="1" fillId="3" borderId="72" xfId="0" applyFont="1" applyFill="1" applyBorder="1" applyAlignment="1">
      <alignment horizontal="center"/>
    </xf>
    <xf numFmtId="0" fontId="1" fillId="3" borderId="39" xfId="0" applyFont="1" applyFill="1" applyBorder="1" applyAlignment="1">
      <alignment horizontal="center"/>
    </xf>
    <xf numFmtId="0" fontId="1" fillId="6" borderId="72" xfId="0" applyFont="1" applyFill="1" applyBorder="1" applyAlignment="1">
      <alignment horizontal="left"/>
    </xf>
    <xf numFmtId="0" fontId="1" fillId="6" borderId="39" xfId="0" applyFont="1" applyFill="1" applyBorder="1" applyAlignment="1">
      <alignment horizontal="left"/>
    </xf>
    <xf numFmtId="0" fontId="1" fillId="9" borderId="39" xfId="0" applyFont="1" applyFill="1" applyBorder="1" applyAlignment="1">
      <alignment horizontal="left"/>
    </xf>
    <xf numFmtId="0" fontId="0" fillId="12" borderId="72" xfId="0" applyFill="1" applyBorder="1" applyAlignment="1">
      <alignment horizontal="left"/>
    </xf>
    <xf numFmtId="0" fontId="0" fillId="12" borderId="39" xfId="0" applyFill="1" applyBorder="1" applyAlignment="1">
      <alignment horizontal="left"/>
    </xf>
    <xf numFmtId="0" fontId="0" fillId="10" borderId="39" xfId="0" applyFill="1" applyBorder="1" applyAlignment="1">
      <alignment horizontal="left"/>
    </xf>
    <xf numFmtId="0" fontId="1" fillId="10" borderId="39" xfId="0" applyFont="1" applyFill="1" applyBorder="1" applyAlignment="1">
      <alignment horizontal="left"/>
    </xf>
    <xf numFmtId="0" fontId="1" fillId="10" borderId="39" xfId="0" applyFont="1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2" borderId="1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6" borderId="13" xfId="0" applyFill="1" applyBorder="1" applyAlignment="1">
      <alignment horizontal="left"/>
    </xf>
    <xf numFmtId="0" fontId="0" fillId="6" borderId="1" xfId="0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0" fillId="10" borderId="1" xfId="0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3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1" fillId="1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center"/>
    </xf>
    <xf numFmtId="0" fontId="0" fillId="14" borderId="1" xfId="0" applyFill="1" applyBorder="1" applyAlignment="1" applyProtection="1">
      <alignment horizontal="left"/>
      <protection locked="0"/>
    </xf>
    <xf numFmtId="0" fontId="10" fillId="4" borderId="13" xfId="0" applyFont="1" applyFill="1" applyBorder="1" applyAlignment="1">
      <alignment horizontal="left"/>
    </xf>
    <xf numFmtId="0" fontId="10" fillId="4" borderId="1" xfId="0" applyFont="1" applyFill="1" applyBorder="1" applyAlignment="1">
      <alignment horizontal="left"/>
    </xf>
    <xf numFmtId="0" fontId="1" fillId="5" borderId="13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3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1" fillId="12" borderId="13" xfId="0" applyFont="1" applyFill="1" applyBorder="1" applyAlignment="1">
      <alignment horizontal="center"/>
    </xf>
    <xf numFmtId="0" fontId="1" fillId="12" borderId="1" xfId="0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0" fillId="3" borderId="13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0" fontId="1" fillId="3" borderId="1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9" fillId="3" borderId="13" xfId="0" applyFont="1" applyFill="1" applyBorder="1" applyAlignment="1">
      <alignment horizontal="left"/>
    </xf>
    <xf numFmtId="0" fontId="19" fillId="3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3" borderId="19" xfId="0" applyFont="1" applyFill="1" applyBorder="1" applyAlignment="1">
      <alignment horizontal="left"/>
    </xf>
    <xf numFmtId="0" fontId="1" fillId="3" borderId="17" xfId="0" applyFont="1" applyFill="1" applyBorder="1" applyAlignment="1">
      <alignment horizontal="left"/>
    </xf>
    <xf numFmtId="0" fontId="0" fillId="2" borderId="13" xfId="0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1" fillId="2" borderId="78" xfId="0" applyFont="1" applyFill="1" applyBorder="1" applyAlignment="1">
      <alignment horizontal="center"/>
    </xf>
    <xf numFmtId="0" fontId="1" fillId="2" borderId="37" xfId="0" applyFont="1" applyFill="1" applyBorder="1" applyAlignment="1">
      <alignment horizontal="center"/>
    </xf>
    <xf numFmtId="0" fontId="19" fillId="3" borderId="72" xfId="0" applyFont="1" applyFill="1" applyBorder="1" applyAlignment="1">
      <alignment horizontal="left"/>
    </xf>
    <xf numFmtId="0" fontId="19" fillId="3" borderId="39" xfId="0" applyFont="1" applyFill="1" applyBorder="1" applyAlignment="1">
      <alignment horizontal="left"/>
    </xf>
    <xf numFmtId="0" fontId="1" fillId="12" borderId="72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/>
    </xf>
    <xf numFmtId="0" fontId="1" fillId="12" borderId="72" xfId="0" applyFont="1" applyFill="1" applyBorder="1" applyAlignment="1">
      <alignment horizontal="left"/>
    </xf>
    <xf numFmtId="0" fontId="1" fillId="12" borderId="39" xfId="0" applyFont="1" applyFill="1" applyBorder="1" applyAlignment="1">
      <alignment horizontal="left"/>
    </xf>
    <xf numFmtId="0" fontId="0" fillId="17" borderId="1" xfId="0" applyFill="1" applyBorder="1" applyAlignment="1" applyProtection="1">
      <alignment horizontal="left"/>
      <protection locked="0"/>
    </xf>
    <xf numFmtId="0" fontId="7" fillId="0" borderId="49" xfId="0" applyFont="1" applyBorder="1" applyAlignment="1">
      <alignment horizontal="center" vertical="center"/>
    </xf>
    <xf numFmtId="0" fontId="7" fillId="0" borderId="39" xfId="0" applyFont="1" applyBorder="1" applyAlignment="1">
      <alignment horizontal="center" vertical="center"/>
    </xf>
    <xf numFmtId="0" fontId="1" fillId="0" borderId="39" xfId="0" applyFont="1" applyBorder="1" applyAlignment="1">
      <alignment horizontal="left"/>
    </xf>
    <xf numFmtId="0" fontId="1" fillId="0" borderId="42" xfId="0" applyFont="1" applyBorder="1" applyAlignment="1">
      <alignment horizontal="left"/>
    </xf>
    <xf numFmtId="0" fontId="1" fillId="0" borderId="55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/>
    </xf>
    <xf numFmtId="0" fontId="10" fillId="2" borderId="91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26" xfId="0" applyFont="1" applyFill="1" applyBorder="1" applyAlignment="1">
      <alignment horizontal="center"/>
    </xf>
    <xf numFmtId="0" fontId="10" fillId="2" borderId="72" xfId="0" applyFont="1" applyFill="1" applyBorder="1" applyAlignment="1">
      <alignment horizontal="left"/>
    </xf>
    <xf numFmtId="0" fontId="10" fillId="2" borderId="39" xfId="0" applyFont="1" applyFill="1" applyBorder="1" applyAlignment="1">
      <alignment horizontal="left"/>
    </xf>
    <xf numFmtId="0" fontId="0" fillId="13" borderId="39" xfId="0" applyFill="1" applyBorder="1" applyAlignment="1">
      <alignment horizontal="left"/>
    </xf>
    <xf numFmtId="0" fontId="1" fillId="13" borderId="39" xfId="0" applyFont="1" applyFill="1" applyBorder="1" applyAlignment="1">
      <alignment horizontal="left"/>
    </xf>
    <xf numFmtId="0" fontId="1" fillId="13" borderId="39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166" fontId="0" fillId="14" borderId="1" xfId="0" applyNumberFormat="1" applyFill="1" applyBorder="1" applyAlignment="1" applyProtection="1">
      <alignment horizontal="left"/>
      <protection locked="0"/>
    </xf>
    <xf numFmtId="14" fontId="0" fillId="14" borderId="1" xfId="0" applyNumberFormat="1" applyFill="1" applyBorder="1" applyAlignment="1" applyProtection="1">
      <alignment horizontal="left"/>
      <protection locked="0"/>
    </xf>
    <xf numFmtId="0" fontId="0" fillId="6" borderId="72" xfId="0" applyFill="1" applyBorder="1" applyAlignment="1">
      <alignment horizontal="left"/>
    </xf>
    <xf numFmtId="0" fontId="0" fillId="6" borderId="39" xfId="0" applyFill="1" applyBorder="1" applyAlignment="1">
      <alignment horizontal="left"/>
    </xf>
    <xf numFmtId="0" fontId="0" fillId="9" borderId="39" xfId="0" applyFill="1" applyBorder="1" applyAlignment="1">
      <alignment horizontal="left"/>
    </xf>
    <xf numFmtId="0" fontId="1" fillId="6" borderId="72" xfId="0" applyFont="1" applyFill="1" applyBorder="1" applyAlignment="1">
      <alignment horizontal="center"/>
    </xf>
    <xf numFmtId="0" fontId="1" fillId="6" borderId="39" xfId="0" applyFont="1" applyFill="1" applyBorder="1" applyAlignment="1">
      <alignment horizontal="center"/>
    </xf>
    <xf numFmtId="0" fontId="1" fillId="9" borderId="39" xfId="0" applyFont="1" applyFill="1" applyBorder="1" applyAlignment="1">
      <alignment horizontal="center"/>
    </xf>
    <xf numFmtId="0" fontId="0" fillId="14" borderId="26" xfId="0" applyFill="1" applyBorder="1" applyAlignment="1" applyProtection="1">
      <alignment horizontal="left" vertical="top" wrapText="1"/>
      <protection locked="0"/>
    </xf>
    <xf numFmtId="0" fontId="0" fillId="14" borderId="1" xfId="0" applyFill="1" applyBorder="1" applyAlignment="1" applyProtection="1">
      <alignment horizontal="left" vertical="top" wrapText="1"/>
      <protection locked="0"/>
    </xf>
    <xf numFmtId="0" fontId="1" fillId="17" borderId="1" xfId="0" applyFont="1" applyFill="1" applyBorder="1" applyAlignment="1">
      <alignment horizontal="center"/>
    </xf>
    <xf numFmtId="0" fontId="10" fillId="17" borderId="1" xfId="0" applyFont="1" applyFill="1" applyBorder="1" applyAlignment="1" applyProtection="1">
      <alignment horizontal="center" vertical="top" wrapText="1"/>
      <protection locked="0"/>
    </xf>
    <xf numFmtId="0" fontId="1" fillId="4" borderId="13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17" borderId="1" xfId="0" applyFont="1" applyFill="1" applyBorder="1" applyAlignment="1">
      <alignment horizontal="left"/>
    </xf>
    <xf numFmtId="0" fontId="9" fillId="0" borderId="66" xfId="0" applyFont="1" applyBorder="1" applyAlignment="1">
      <alignment horizontal="center" vertical="center" wrapText="1"/>
    </xf>
    <xf numFmtId="0" fontId="9" fillId="0" borderId="67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 wrapText="1"/>
    </xf>
    <xf numFmtId="0" fontId="9" fillId="0" borderId="49" xfId="0" applyFont="1" applyBorder="1" applyAlignment="1">
      <alignment horizontal="center" vertical="center" wrapText="1"/>
    </xf>
    <xf numFmtId="0" fontId="9" fillId="0" borderId="39" xfId="0" applyFont="1" applyBorder="1" applyAlignment="1">
      <alignment horizontal="center" vertical="center" wrapText="1"/>
    </xf>
    <xf numFmtId="0" fontId="9" fillId="0" borderId="50" xfId="0" applyFont="1" applyBorder="1" applyAlignment="1">
      <alignment horizontal="center" vertical="center" wrapText="1"/>
    </xf>
    <xf numFmtId="0" fontId="9" fillId="0" borderId="51" xfId="0" applyFont="1" applyBorder="1" applyAlignment="1">
      <alignment horizontal="center" vertical="center" wrapText="1"/>
    </xf>
    <xf numFmtId="0" fontId="9" fillId="0" borderId="54" xfId="0" applyFont="1" applyBorder="1" applyAlignment="1">
      <alignment horizontal="center" vertical="center" wrapText="1"/>
    </xf>
    <xf numFmtId="0" fontId="9" fillId="0" borderId="52" xfId="0" applyFont="1" applyBorder="1" applyAlignment="1">
      <alignment horizontal="center" vertical="center" wrapText="1"/>
    </xf>
    <xf numFmtId="0" fontId="10" fillId="5" borderId="80" xfId="0" applyFont="1" applyFill="1" applyBorder="1" applyAlignment="1">
      <alignment horizontal="left"/>
    </xf>
    <xf numFmtId="0" fontId="10" fillId="5" borderId="38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/>
    </xf>
    <xf numFmtId="2" fontId="1" fillId="12" borderId="1" xfId="0" applyNumberFormat="1" applyFont="1" applyFill="1" applyBorder="1" applyAlignment="1">
      <alignment horizontal="center" vertical="center"/>
    </xf>
    <xf numFmtId="2" fontId="1" fillId="10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5" borderId="14" xfId="0" applyFont="1" applyFill="1" applyBorder="1" applyAlignment="1">
      <alignment horizontal="center" vertical="center" wrapText="1"/>
    </xf>
    <xf numFmtId="2" fontId="1" fillId="5" borderId="1" xfId="0" applyNumberFormat="1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2" fontId="1" fillId="13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left" vertical="center"/>
    </xf>
    <xf numFmtId="0" fontId="3" fillId="6" borderId="3" xfId="0" applyFont="1" applyFill="1" applyBorder="1" applyAlignment="1">
      <alignment horizontal="left" vertical="center"/>
    </xf>
    <xf numFmtId="0" fontId="0" fillId="6" borderId="5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center"/>
    </xf>
    <xf numFmtId="0" fontId="3" fillId="3" borderId="3" xfId="0" applyFont="1" applyFill="1" applyBorder="1" applyAlignment="1">
      <alignment horizontal="left" vertical="center"/>
    </xf>
    <xf numFmtId="0" fontId="0" fillId="3" borderId="5" xfId="0" applyFill="1" applyBorder="1" applyAlignment="1">
      <alignment horizontal="left" wrapText="1"/>
    </xf>
    <xf numFmtId="0" fontId="0" fillId="3" borderId="3" xfId="0" applyFill="1" applyBorder="1" applyAlignment="1">
      <alignment horizontal="left" wrapText="1"/>
    </xf>
    <xf numFmtId="0" fontId="1" fillId="4" borderId="7" xfId="0" applyFont="1" applyFill="1" applyBorder="1" applyAlignment="1">
      <alignment horizontal="right"/>
    </xf>
    <xf numFmtId="0" fontId="1" fillId="4" borderId="8" xfId="0" applyFont="1" applyFill="1" applyBorder="1" applyAlignment="1">
      <alignment horizontal="right"/>
    </xf>
    <xf numFmtId="0" fontId="1" fillId="2" borderId="8" xfId="0" applyFont="1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29" fillId="21" borderId="4" xfId="0" applyFont="1" applyFill="1" applyBorder="1" applyAlignment="1">
      <alignment horizontal="center" vertical="center"/>
    </xf>
    <xf numFmtId="0" fontId="29" fillId="21" borderId="5" xfId="0" applyFont="1" applyFill="1" applyBorder="1" applyAlignment="1">
      <alignment horizontal="center" vertical="center"/>
    </xf>
    <xf numFmtId="0" fontId="29" fillId="21" borderId="15" xfId="0" applyFont="1" applyFill="1" applyBorder="1" applyAlignment="1">
      <alignment horizontal="center" vertical="center"/>
    </xf>
    <xf numFmtId="0" fontId="29" fillId="21" borderId="3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2" fontId="7" fillId="5" borderId="1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2" fontId="7" fillId="5" borderId="7" xfId="0" applyNumberFormat="1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center" vertical="center"/>
    </xf>
    <xf numFmtId="2" fontId="7" fillId="4" borderId="7" xfId="0" applyNumberFormat="1" applyFont="1" applyFill="1" applyBorder="1" applyAlignment="1">
      <alignment horizontal="center" vertical="center"/>
    </xf>
    <xf numFmtId="0" fontId="7" fillId="4" borderId="8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2" fontId="7" fillId="2" borderId="7" xfId="0" applyNumberFormat="1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7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11" borderId="5" xfId="0" applyFont="1" applyFill="1" applyBorder="1" applyAlignment="1">
      <alignment horizontal="left" vertical="center"/>
    </xf>
    <xf numFmtId="0" fontId="3" fillId="11" borderId="3" xfId="0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left" vertical="center"/>
    </xf>
    <xf numFmtId="0" fontId="3" fillId="10" borderId="3" xfId="0" applyFont="1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0" borderId="5" xfId="0" applyFill="1" applyBorder="1" applyAlignment="1">
      <alignment horizontal="left" vertical="center" wrapText="1"/>
    </xf>
    <xf numFmtId="0" fontId="0" fillId="10" borderId="3" xfId="0" applyFill="1" applyBorder="1" applyAlignment="1">
      <alignment horizontal="left" vertical="center" wrapText="1"/>
    </xf>
    <xf numFmtId="0" fontId="0" fillId="8" borderId="5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3" fillId="9" borderId="5" xfId="0" applyFont="1" applyFill="1" applyBorder="1" applyAlignment="1">
      <alignment horizontal="left" vertical="center"/>
    </xf>
    <xf numFmtId="0" fontId="3" fillId="9" borderId="3" xfId="0" applyFont="1" applyFill="1" applyBorder="1" applyAlignment="1">
      <alignment horizontal="left" vertical="center"/>
    </xf>
    <xf numFmtId="0" fontId="0" fillId="9" borderId="5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3" fillId="8" borderId="5" xfId="0" applyFont="1" applyFill="1" applyBorder="1" applyAlignment="1">
      <alignment horizontal="left" vertical="center"/>
    </xf>
    <xf numFmtId="0" fontId="3" fillId="8" borderId="3" xfId="0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0" fillId="7" borderId="5" xfId="0" applyFill="1" applyBorder="1" applyAlignment="1">
      <alignment horizontal="left" vertical="center"/>
    </xf>
    <xf numFmtId="0" fontId="0" fillId="7" borderId="3" xfId="0" applyFill="1" applyBorder="1" applyAlignment="1">
      <alignment horizontal="left" vertical="center"/>
    </xf>
    <xf numFmtId="0" fontId="3" fillId="7" borderId="5" xfId="0" applyFont="1" applyFill="1" applyBorder="1" applyAlignment="1">
      <alignment horizontal="left" vertical="center"/>
    </xf>
    <xf numFmtId="0" fontId="3" fillId="7" borderId="3" xfId="0" applyFont="1" applyFill="1" applyBorder="1" applyAlignment="1">
      <alignment horizontal="left" vertical="center"/>
    </xf>
    <xf numFmtId="0" fontId="0" fillId="7" borderId="5" xfId="0" applyFill="1" applyBorder="1" applyAlignment="1">
      <alignment horizontal="left" vertical="center" wrapText="1"/>
    </xf>
    <xf numFmtId="0" fontId="0" fillId="7" borderId="3" xfId="0" applyFill="1" applyBorder="1" applyAlignment="1">
      <alignment horizontal="left" vertical="center" wrapText="1"/>
    </xf>
    <xf numFmtId="0" fontId="0" fillId="6" borderId="5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8" borderId="5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9" borderId="5" xfId="0" applyFill="1" applyBorder="1" applyAlignment="1">
      <alignment horizontal="left" vertical="center" wrapText="1"/>
    </xf>
    <xf numFmtId="0" fontId="0" fillId="9" borderId="3" xfId="0" applyFill="1" applyBorder="1" applyAlignment="1">
      <alignment horizontal="left" vertical="center" wrapText="1"/>
    </xf>
    <xf numFmtId="0" fontId="0" fillId="3" borderId="5" xfId="0" applyFill="1" applyBorder="1" applyAlignment="1">
      <alignment horizontal="left" vertical="center" wrapText="1"/>
    </xf>
    <xf numFmtId="0" fontId="0" fillId="3" borderId="3" xfId="0" applyFill="1" applyBorder="1" applyAlignment="1">
      <alignment horizontal="left" vertical="center" wrapText="1"/>
    </xf>
    <xf numFmtId="0" fontId="3" fillId="3" borderId="5" xfId="0" applyFont="1" applyFill="1" applyBorder="1" applyAlignment="1">
      <alignment horizontal="left" vertical="top"/>
    </xf>
    <xf numFmtId="0" fontId="3" fillId="3" borderId="3" xfId="0" applyFont="1" applyFill="1" applyBorder="1" applyAlignment="1">
      <alignment horizontal="left" vertical="top"/>
    </xf>
    <xf numFmtId="0" fontId="30" fillId="21" borderId="4" xfId="0" applyFont="1" applyFill="1" applyBorder="1" applyAlignment="1">
      <alignment horizontal="center" vertical="center"/>
    </xf>
    <xf numFmtId="0" fontId="30" fillId="21" borderId="5" xfId="0" applyFont="1" applyFill="1" applyBorder="1" applyAlignment="1">
      <alignment horizontal="center" vertical="center"/>
    </xf>
    <xf numFmtId="0" fontId="30" fillId="21" borderId="15" xfId="0" applyFont="1" applyFill="1" applyBorder="1" applyAlignment="1">
      <alignment horizontal="center" vertical="center"/>
    </xf>
    <xf numFmtId="0" fontId="30" fillId="21" borderId="3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right"/>
    </xf>
    <xf numFmtId="0" fontId="1" fillId="4" borderId="21" xfId="0" applyFont="1" applyFill="1" applyBorder="1" applyAlignment="1">
      <alignment horizontal="right"/>
    </xf>
    <xf numFmtId="0" fontId="1" fillId="2" borderId="21" xfId="0" applyFont="1" applyFill="1" applyBorder="1" applyAlignment="1">
      <alignment horizontal="right"/>
    </xf>
    <xf numFmtId="0" fontId="1" fillId="5" borderId="21" xfId="0" applyFont="1" applyFill="1" applyBorder="1" applyAlignment="1">
      <alignment horizontal="right"/>
    </xf>
    <xf numFmtId="0" fontId="0" fillId="6" borderId="5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25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1" fillId="22" borderId="4" xfId="0" applyFont="1" applyFill="1" applyBorder="1" applyAlignment="1">
      <alignment horizontal="center" vertical="center"/>
    </xf>
    <xf numFmtId="0" fontId="31" fillId="22" borderId="5" xfId="0" applyFont="1" applyFill="1" applyBorder="1" applyAlignment="1">
      <alignment horizontal="center" vertical="center"/>
    </xf>
    <xf numFmtId="0" fontId="31" fillId="22" borderId="15" xfId="0" applyFont="1" applyFill="1" applyBorder="1" applyAlignment="1">
      <alignment horizontal="center" vertical="center"/>
    </xf>
    <xf numFmtId="0" fontId="31" fillId="22" borderId="3" xfId="0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3" borderId="6" xfId="0" applyFill="1" applyBorder="1" applyAlignment="1">
      <alignment horizontal="center" vertical="center" wrapText="1"/>
    </xf>
    <xf numFmtId="0" fontId="0" fillId="3" borderId="2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left" vertical="center" wrapText="1"/>
    </xf>
    <xf numFmtId="0" fontId="0" fillId="3" borderId="25" xfId="0" applyFill="1" applyBorder="1" applyAlignment="1">
      <alignment horizontal="left" vertical="center" wrapText="1"/>
    </xf>
    <xf numFmtId="2" fontId="7" fillId="2" borderId="8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2" fontId="7" fillId="2" borderId="28" xfId="0" applyNumberFormat="1" applyFont="1" applyFill="1" applyBorder="1" applyAlignment="1">
      <alignment horizontal="center" vertical="center"/>
    </xf>
    <xf numFmtId="2" fontId="7" fillId="2" borderId="29" xfId="0" applyNumberFormat="1" applyFont="1" applyFill="1" applyBorder="1" applyAlignment="1">
      <alignment horizontal="center" vertical="center"/>
    </xf>
    <xf numFmtId="2" fontId="7" fillId="2" borderId="23" xfId="0" applyNumberFormat="1" applyFont="1" applyFill="1" applyBorder="1" applyAlignment="1">
      <alignment horizontal="center" vertical="center"/>
    </xf>
    <xf numFmtId="2" fontId="7" fillId="2" borderId="30" xfId="0" applyNumberFormat="1" applyFont="1" applyFill="1" applyBorder="1" applyAlignment="1">
      <alignment horizontal="center" vertical="center"/>
    </xf>
    <xf numFmtId="2" fontId="7" fillId="2" borderId="0" xfId="0" applyNumberFormat="1" applyFont="1" applyFill="1" applyAlignment="1">
      <alignment horizontal="center" vertical="center"/>
    </xf>
    <xf numFmtId="2" fontId="7" fillId="2" borderId="31" xfId="0" applyNumberFormat="1" applyFont="1" applyFill="1" applyBorder="1" applyAlignment="1">
      <alignment horizontal="center" vertical="center"/>
    </xf>
    <xf numFmtId="2" fontId="7" fillId="2" borderId="32" xfId="0" applyNumberFormat="1" applyFont="1" applyFill="1" applyBorder="1" applyAlignment="1">
      <alignment horizontal="center" vertical="center"/>
    </xf>
    <xf numFmtId="2" fontId="7" fillId="2" borderId="3" xfId="0" applyNumberFormat="1" applyFont="1" applyFill="1" applyBorder="1" applyAlignment="1">
      <alignment horizontal="center" vertical="center"/>
    </xf>
    <xf numFmtId="2" fontId="7" fillId="2" borderId="24" xfId="0" applyNumberFormat="1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1" fillId="5" borderId="26" xfId="0" applyFont="1" applyFill="1" applyBorder="1" applyAlignment="1">
      <alignment horizontal="center"/>
    </xf>
    <xf numFmtId="2" fontId="7" fillId="5" borderId="28" xfId="0" applyNumberFormat="1" applyFont="1" applyFill="1" applyBorder="1" applyAlignment="1">
      <alignment horizontal="center" vertical="center"/>
    </xf>
    <xf numFmtId="2" fontId="7" fillId="5" borderId="29" xfId="0" applyNumberFormat="1" applyFont="1" applyFill="1" applyBorder="1" applyAlignment="1">
      <alignment horizontal="center" vertical="center"/>
    </xf>
    <xf numFmtId="2" fontId="7" fillId="5" borderId="23" xfId="0" applyNumberFormat="1" applyFont="1" applyFill="1" applyBorder="1" applyAlignment="1">
      <alignment horizontal="center" vertical="center"/>
    </xf>
    <xf numFmtId="2" fontId="7" fillId="5" borderId="30" xfId="0" applyNumberFormat="1" applyFont="1" applyFill="1" applyBorder="1" applyAlignment="1">
      <alignment horizontal="center" vertical="center"/>
    </xf>
    <xf numFmtId="2" fontId="7" fillId="5" borderId="0" xfId="0" applyNumberFormat="1" applyFont="1" applyFill="1" applyAlignment="1">
      <alignment horizontal="center" vertical="center"/>
    </xf>
    <xf numFmtId="2" fontId="7" fillId="5" borderId="31" xfId="0" applyNumberFormat="1" applyFont="1" applyFill="1" applyBorder="1" applyAlignment="1">
      <alignment horizontal="center" vertical="center"/>
    </xf>
    <xf numFmtId="2" fontId="7" fillId="5" borderId="32" xfId="0" applyNumberFormat="1" applyFont="1" applyFill="1" applyBorder="1" applyAlignment="1">
      <alignment horizontal="center" vertical="center"/>
    </xf>
    <xf numFmtId="2" fontId="7" fillId="5" borderId="3" xfId="0" applyNumberFormat="1" applyFont="1" applyFill="1" applyBorder="1" applyAlignment="1">
      <alignment horizontal="center" vertical="center"/>
    </xf>
    <xf numFmtId="2" fontId="7" fillId="5" borderId="24" xfId="0" applyNumberFormat="1" applyFont="1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3" fillId="15" borderId="5" xfId="0" applyFont="1" applyFill="1" applyBorder="1" applyAlignment="1">
      <alignment horizontal="left" vertical="center"/>
    </xf>
    <xf numFmtId="0" fontId="3" fillId="15" borderId="3" xfId="0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</cellXfs>
  <cellStyles count="7">
    <cellStyle name="Currency" xfId="1" builtinId="4"/>
    <cellStyle name="Normal" xfId="0" builtinId="0"/>
    <cellStyle name="Normal 2" xfId="3" xr:uid="{00000000-0005-0000-0000-000002000000}"/>
    <cellStyle name="Normal 2 2" xfId="5" xr:uid="{00000000-0005-0000-0000-000003000000}"/>
    <cellStyle name="Percent" xfId="2" builtinId="5"/>
    <cellStyle name="Percent 2" xfId="4" xr:uid="{00000000-0005-0000-0000-000005000000}"/>
    <cellStyle name="Percent 2 2" xfId="6" xr:uid="{00000000-0005-0000-0000-000006000000}"/>
  </cellStyles>
  <dxfs count="1299">
    <dxf>
      <numFmt numFmtId="27" formatCode="m/d/yyyy\ h:mm"/>
    </dxf>
    <dxf>
      <numFmt numFmtId="27" formatCode="m/d/yyyy\ h:m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0" tint="-0.14993743705557422"/>
        </patternFill>
      </fill>
    </dxf>
    <dxf>
      <alignment horizontal="center"/>
    </dxf>
    <dxf>
      <alignment wrapText="1"/>
    </dxf>
    <dxf>
      <numFmt numFmtId="167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numFmt numFmtId="167" formatCode="0.0000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bottom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7" formatCode="0.0000"/>
    </dxf>
    <dxf>
      <alignment horizontal="center"/>
    </dxf>
    <dxf>
      <alignment wrapText="1"/>
    </dxf>
    <dxf>
      <font>
        <b/>
        <i/>
        <strike val="0"/>
        <color auto="1"/>
      </font>
      <fill>
        <patternFill>
          <bgColor rgb="FFFFFF00"/>
        </patternFill>
      </fill>
    </dxf>
    <dxf>
      <font>
        <b/>
        <i/>
        <strike val="0"/>
        <color auto="1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ill>
        <patternFill>
          <bgColor theme="6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theme="0"/>
        </patternFill>
      </fill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>
          <bgColor theme="7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7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ill>
        <patternFill>
          <bgColor theme="7" tint="0.79998168889431442"/>
        </patternFill>
      </fill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>
          <bgColor theme="7"/>
        </patternFill>
      </fill>
      <border>
        <right style="thin">
          <color theme="7" tint="-0.499984740745262"/>
        </right>
        <vertical/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bottom style="thin">
          <color theme="7" tint="0.59999389629810485"/>
        </bottom>
      </border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</font>
      <fill>
        <patternFill>
          <bgColor theme="7" tint="0.79998168889431442"/>
        </patternFill>
      </fill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border>
        <top style="thin">
          <color theme="7" tint="0.79998168889431442"/>
        </top>
        <bottom style="thin">
          <color theme="7" tint="0.79998168889431442"/>
        </bottom>
      </border>
    </dxf>
    <dxf>
      <fill>
        <patternFill patternType="solid">
          <fgColor theme="7" tint="0.79998168889431442"/>
          <bgColor theme="7" tint="0.79998168889431442"/>
        </patternFill>
      </fill>
      <border>
        <bottom style="thin">
          <color theme="7"/>
        </bottom>
      </border>
    </dxf>
    <dxf>
      <font>
        <color theme="0"/>
      </font>
      <fill>
        <patternFill patternType="solid">
          <fgColor theme="7" tint="0.39997558519241921"/>
          <bgColor theme="7" tint="0.39997558519241921"/>
        </patternFill>
      </fill>
      <border>
        <bottom style="thin">
          <color theme="7" tint="0.79998168889431442"/>
        </bottom>
        <horizontal style="thin">
          <color theme="7" tint="0.39997558519241921"/>
        </horizontal>
      </border>
    </dxf>
    <dxf>
      <font>
        <b/>
        <color theme="0"/>
      </font>
    </dxf>
    <dxf>
      <border>
        <left style="thin">
          <color theme="7" tint="-0.249977111117893"/>
        </left>
        <right style="thin">
          <color theme="7" tint="-0.249977111117893"/>
        </right>
      </border>
    </dxf>
    <dxf>
      <border>
        <top style="thin">
          <color theme="7" tint="-0.249977111117893"/>
        </top>
        <bottom style="thin">
          <color theme="7" tint="-0.249977111117893"/>
        </bottom>
        <horizontal style="thin">
          <color theme="7" tint="-0.249977111117893"/>
        </horizontal>
      </border>
    </dxf>
    <dxf>
      <font>
        <color theme="0"/>
      </font>
      <fill>
        <patternFill patternType="solid">
          <fgColor theme="7" tint="-0.249977111117893"/>
          <bgColor theme="7" tint="-0.249977111117893"/>
        </patternFill>
      </fill>
      <border>
        <horizontal style="thin">
          <color theme="7" tint="-0.249977111117893"/>
        </horizontal>
      </border>
    </dxf>
    <dxf>
      <font>
        <color theme="1"/>
      </font>
      <border>
        <horizontal style="thin">
          <color theme="7" tint="0.79998168889431442"/>
        </horizontal>
      </border>
    </dxf>
    <dxf>
      <fill>
        <patternFill patternType="solid">
          <fgColor theme="7" tint="0.79998168889431442"/>
          <bgColor theme="7" tint="0.79998168889431442"/>
        </patternFill>
      </fill>
    </dxf>
    <dxf>
      <fill>
        <patternFill patternType="solid">
          <fgColor theme="7" tint="0.79998168889431442"/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79998168889431442"/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b/>
        <color theme="1"/>
      </font>
    </dxf>
    <dxf>
      <font>
        <b/>
        <color theme="1"/>
      </font>
      <fill>
        <patternFill patternType="solid">
          <fgColor theme="7" tint="0.59999389629810485"/>
          <bgColor theme="7" tint="0.59999389629810485"/>
        </patternFill>
      </fill>
    </dxf>
    <dxf>
      <font>
        <b/>
        <color theme="1"/>
      </font>
      <border>
        <left style="medium">
          <color theme="7" tint="0.59999389629810485"/>
        </left>
        <right style="medium">
          <color theme="7" tint="0.59999389629810485"/>
        </right>
        <top style="medium">
          <color theme="7" tint="0.59999389629810485"/>
        </top>
        <bottom style="medium">
          <color theme="7" tint="0.59999389629810485"/>
        </bottom>
      </border>
    </dxf>
    <dxf>
      <border>
        <left style="thin">
          <color theme="7" tint="0.39997558519241921"/>
        </left>
        <right style="thin">
          <color theme="7" tint="0.39997558519241921"/>
        </right>
      </border>
    </dxf>
    <dxf>
      <border>
        <top style="thin">
          <color theme="7" tint="0.39997558519241921"/>
        </top>
        <bottom style="thin">
          <color theme="7" tint="0.39997558519241921"/>
        </bottom>
        <horizontal style="thin">
          <color theme="7" tint="0.39997558519241921"/>
        </horizontal>
      </border>
    </dxf>
    <dxf>
      <font>
        <b/>
        <color theme="1"/>
      </font>
      <border>
        <top style="thin">
          <color theme="7" tint="-0.249977111117893"/>
        </top>
        <bottom style="medium">
          <color theme="7" tint="-0.249977111117893"/>
        </bottom>
      </border>
    </dxf>
    <dxf>
      <font>
        <b/>
        <color theme="0"/>
      </font>
      <fill>
        <patternFill patternType="solid">
          <fgColor theme="7"/>
          <bgColor theme="7"/>
        </patternFill>
      </fill>
      <border>
        <top style="medium">
          <color theme="7" tint="-0.249977111117893"/>
        </top>
      </border>
    </dxf>
    <dxf>
      <font>
        <color theme="1"/>
      </font>
    </dxf>
  </dxfs>
  <tableStyles count="7" defaultTableStyle="TableStyleMedium2" defaultPivotStyle="PivotStyleLight16">
    <tableStyle name="BOM by Spl" table="0" count="13" xr9:uid="{0CC7830D-256A-440B-96CA-6164265F3252}">
      <tableStyleElement type="wholeTable" dxfId="1298"/>
      <tableStyleElement type="headerRow" dxfId="1297"/>
      <tableStyleElement type="totalRow" dxfId="1296"/>
      <tableStyleElement type="firstRowStripe" dxfId="1295"/>
      <tableStyleElement type="firstColumnStripe" dxfId="1294"/>
      <tableStyleElement type="firstSubtotalColumn" dxfId="1293"/>
      <tableStyleElement type="firstSubtotalRow" dxfId="1292"/>
      <tableStyleElement type="secondSubtotalRow" dxfId="1291"/>
      <tableStyleElement type="blankRow" dxfId="1290"/>
      <tableStyleElement type="firstRowSubheading" dxfId="1289"/>
      <tableStyleElement type="secondRowSubheading" dxfId="1288"/>
      <tableStyleElement type="pageFieldLabels" dxfId="1287"/>
      <tableStyleElement type="pageFieldValues" dxfId="1286"/>
    </tableStyle>
    <tableStyle name="BOM by Spool" table="0" count="9" xr9:uid="{B4F85D6D-86A6-4F6D-9CF2-F1E10821A25A}">
      <tableStyleElement type="wholeTable" dxfId="1285"/>
      <tableStyleElement type="headerRow" dxfId="1284"/>
      <tableStyleElement type="firstRowStripe" dxfId="1283"/>
      <tableStyleElement type="firstColumnStripe" dxfId="1282"/>
      <tableStyleElement type="firstHeaderCell" dxfId="1281"/>
      <tableStyleElement type="firstRowSubheading" dxfId="1280"/>
      <tableStyleElement type="secondRowSubheading" dxfId="1279"/>
      <tableStyleElement type="pageFieldLabels" dxfId="1278"/>
      <tableStyleElement type="pageFieldValues" dxfId="1277"/>
    </tableStyle>
    <tableStyle name="PivotStyleMedium12 2" table="0" count="8" xr9:uid="{777ACB3E-FBD8-4D95-90A7-4FEC10322008}">
      <tableStyleElement type="wholeTable" dxfId="1276"/>
      <tableStyleElement type="headerRow" dxfId="1275"/>
      <tableStyleElement type="firstRowStripe" dxfId="1274"/>
      <tableStyleElement type="secondRowStripe" dxfId="1273"/>
      <tableStyleElement type="firstColumnStripe" dxfId="1272"/>
      <tableStyleElement type="firstSubtotalColumn" dxfId="1271"/>
      <tableStyleElement type="pageFieldLabels" dxfId="1270"/>
      <tableStyleElement type="pageFieldValues" dxfId="1269"/>
    </tableStyle>
    <tableStyle name="PivotStyleMedium5 2" table="0" count="7" xr9:uid="{91492AD4-C234-49B4-BD1C-B3D68A6457E3}">
      <tableStyleElement type="wholeTable" dxfId="1268"/>
      <tableStyleElement type="headerRow" dxfId="1267"/>
      <tableStyleElement type="firstRowStripe" dxfId="1266"/>
      <tableStyleElement type="firstColumnStripe" dxfId="1265"/>
      <tableStyleElement type="firstColumnSubheading" dxfId="1264"/>
      <tableStyleElement type="pageFieldLabels" dxfId="1263"/>
      <tableStyleElement type="pageFieldValues" dxfId="1262"/>
    </tableStyle>
    <tableStyle name="PivotStyleMedium5 3" table="0" count="7" xr9:uid="{F2CE6784-ADF5-47F3-B96F-CAB53CE1083D}">
      <tableStyleElement type="wholeTable" dxfId="1261"/>
      <tableStyleElement type="headerRow" dxfId="1260"/>
      <tableStyleElement type="firstRowStripe" dxfId="1259"/>
      <tableStyleElement type="firstColumnStripe" dxfId="1258"/>
      <tableStyleElement type="firstHeaderCell" dxfId="1257"/>
      <tableStyleElement type="pageFieldLabels" dxfId="1256"/>
      <tableStyleElement type="pageFieldValues" dxfId="1255"/>
    </tableStyle>
    <tableStyle name="PivotStyleMedium5 4" table="0" count="11" xr9:uid="{C9A4675B-49D3-4F6A-A695-CA7803BC8CFC}">
      <tableStyleElement type="wholeTable" dxfId="1254"/>
      <tableStyleElement type="headerRow" dxfId="1253"/>
      <tableStyleElement type="firstColumn" dxfId="1252"/>
      <tableStyleElement type="firstRowStripe" dxfId="1251"/>
      <tableStyleElement type="firstColumnStripe" dxfId="1250"/>
      <tableStyleElement type="firstHeaderCell" dxfId="1249"/>
      <tableStyleElement type="blankRow" dxfId="1248"/>
      <tableStyleElement type="firstRowSubheading" dxfId="1247"/>
      <tableStyleElement type="secondRowSubheading" dxfId="1246"/>
      <tableStyleElement type="pageFieldLabels" dxfId="1245"/>
      <tableStyleElement type="pageFieldValues" dxfId="1244"/>
    </tableStyle>
    <tableStyle name="Straights" table="0" count="7" xr9:uid="{0BFD87FA-E167-47DF-81E0-96491442B8A0}">
      <tableStyleElement type="headerRow" dxfId="1243"/>
      <tableStyleElement type="firstHeaderCell" dxfId="1242"/>
      <tableStyleElement type="firstSubtotalColumn" dxfId="1241"/>
      <tableStyleElement type="secondSubtotalColumn" dxfId="1240"/>
      <tableStyleElement type="thirdSubtotalColumn" dxfId="1239"/>
      <tableStyleElement type="blankRow" dxfId="1238"/>
      <tableStyleElement type="pageFieldLabels" dxfId="1237"/>
    </tableStyle>
  </tableStyles>
  <colors>
    <mruColors>
      <color rgb="FFA6A6A6"/>
      <color rgb="FFCCECFF"/>
      <color rgb="FFFF0000"/>
      <color rgb="FFFFFF99"/>
      <color rgb="FF003300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3" dropStyle="combo" dx="16" fmlaLink="$P$6" fmlaRange="$Q$3:$V$5" noThreeD="1" sel="3" val="0"/>
</file>

<file path=xl/ctrlProps/ctrlProp2.xml><?xml version="1.0" encoding="utf-8"?>
<formControlPr xmlns="http://schemas.microsoft.com/office/spreadsheetml/2009/9/main" objectType="Drop" dropLines="3" dropStyle="combo" dx="16" fmlaLink="$P$14" fmlaRange="$Q$11:$V$13" noThreeD="1" sel="3" val="0"/>
</file>

<file path=xl/ctrlProps/ctrlProp3.xml><?xml version="1.0" encoding="utf-8"?>
<formControlPr xmlns="http://schemas.microsoft.com/office/spreadsheetml/2009/9/main" objectType="Drop" dropLines="3" dropStyle="combo" dx="16" fmlaLink="$P$22" fmlaRange="$Q$19:$V$21" noThreeD="1" sel="3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28893</xdr:colOff>
      <xdr:row>0</xdr:row>
      <xdr:rowOff>0</xdr:rowOff>
    </xdr:from>
    <xdr:to>
      <xdr:col>0</xdr:col>
      <xdr:colOff>1304607</xdr:colOff>
      <xdr:row>2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8893" y="0"/>
          <a:ext cx="1275714" cy="5467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182880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1025" name="Drop Down 1" descr="PLEASE SELECT: 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7620</xdr:rowOff>
        </xdr:from>
        <xdr:to>
          <xdr:col>2</xdr:col>
          <xdr:colOff>0</xdr:colOff>
          <xdr:row>14</xdr:row>
          <xdr:rowOff>22860</xdr:rowOff>
        </xdr:to>
        <xdr:sp macro="" textlink="">
          <xdr:nvSpPr>
            <xdr:cNvPr id="1026" name="Drop Down 2" descr="PLEASE SELECT: 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7620</xdr:rowOff>
        </xdr:to>
        <xdr:sp macro="" textlink="">
          <xdr:nvSpPr>
            <xdr:cNvPr id="1027" name="Drop Down 3" descr="PLEASE SELECT: 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731520</xdr:colOff>
          <xdr:row>3</xdr:row>
          <xdr:rowOff>0</xdr:rowOff>
        </xdr:from>
        <xdr:to>
          <xdr:col>1</xdr:col>
          <xdr:colOff>1623060</xdr:colOff>
          <xdr:row>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SELECTION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QTY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21894</xdr:colOff>
      <xdr:row>0</xdr:row>
      <xdr:rowOff>28575</xdr:rowOff>
    </xdr:from>
    <xdr:to>
      <xdr:col>2</xdr:col>
      <xdr:colOff>582</xdr:colOff>
      <xdr:row>3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1894" y="28575"/>
          <a:ext cx="1464588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335280</xdr:colOff>
          <xdr:row>26</xdr:row>
          <xdr:rowOff>76200</xdr:rowOff>
        </xdr:from>
        <xdr:to>
          <xdr:col>16</xdr:col>
          <xdr:colOff>472440</xdr:colOff>
          <xdr:row>31</xdr:row>
          <xdr:rowOff>83820</xdr:rowOff>
        </xdr:to>
        <xdr:sp macro="" textlink="">
          <xdr:nvSpPr>
            <xdr:cNvPr id="4097" name="btSaveFi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e E. Falgoust" refreshedDate="45786.538836921296" createdVersion="8" refreshedVersion="8" minRefreshableVersion="3" recordCount="1001" xr:uid="{609C72A6-AD2D-4915-B1AA-79008F602D7C}">
  <cacheSource type="worksheet">
    <worksheetSource ref="A1:BI1048576" sheet="CSV Table"/>
  </cacheSource>
  <cacheFields count="61">
    <cacheField name="Unique Id" numFmtId="0">
      <sharedItems containsBlank="1"/>
    </cacheField>
    <cacheField name="Project Name" numFmtId="0">
      <sharedItems containsBlank="1"/>
    </cacheField>
    <cacheField name="Project Address" numFmtId="0">
      <sharedItems containsBlank="1"/>
    </cacheField>
    <cacheField name="System" numFmtId="0">
      <sharedItems containsBlank="1"/>
    </cacheField>
    <cacheField name="Area" numFmtId="0">
      <sharedItems containsBlank="1"/>
    </cacheField>
    <cacheField name="Project Number" numFmtId="0">
      <sharedItems containsBlank="1"/>
    </cacheField>
    <cacheField name="Drawn By" numFmtId="0">
      <sharedItems containsBlank="1"/>
    </cacheField>
    <cacheField name="Issued Date" numFmtId="0">
      <sharedItems containsNonDate="0" containsString="0" containsBlank="1"/>
    </cacheField>
    <cacheField name="Company" numFmtId="0">
      <sharedItems containsBlank="1"/>
    </cacheField>
    <cacheField name="itm CID" numFmtId="0">
      <sharedItems containsString="0" containsBlank="1" containsNumber="1" containsInteger="1" minValue="868" maxValue="2875"/>
    </cacheField>
    <cacheField name="Fitting Type" numFmtId="0">
      <sharedItems containsBlank="1" count="4">
        <s v="Straight"/>
        <s v="Fitting"/>
        <s v=""/>
        <m/>
      </sharedItems>
    </cacheField>
    <cacheField name="Service Type" numFmtId="0">
      <sharedItems containsBlank="1" count="4">
        <s v="Pipework"/>
        <s v="Joint"/>
        <s v="Flange"/>
        <m/>
      </sharedItems>
    </cacheField>
    <cacheField name="Service" numFmtId="0">
      <sharedItems containsBlank="1"/>
    </cacheField>
    <cacheField name="FAB Service Abbrv" numFmtId="0">
      <sharedItems containsBlank="1"/>
    </cacheField>
    <cacheField name="Description (1)" numFmtId="0">
      <sharedItems containsBlank="1"/>
    </cacheField>
    <cacheField name="Description (2)" numFmtId="0">
      <sharedItems containsBlank="1" count="23">
        <s v="A53 ERW Std Wt Blk PE"/>
        <s v="A53 ERW Std Wt Blk Grv"/>
        <s v="CS 90 LR Elbow STD"/>
        <s v="CS Eccentric Reducer STD"/>
        <s v="FS Anvilet 3M FPT"/>
        <s v="CS Shop Weld Gap_0625"/>
        <s v="CS Straight Tee STD"/>
        <s v="FS Anvilet STD BW"/>
        <s v="CS 45 Elbow STD"/>
        <s v="Carbon Thread Joint"/>
        <s v="DI 107V Rigid Coupling EHP_Gskt GE"/>
        <s v="Fig 2119 Half Coupling"/>
        <s v="CS Clear Flow Dielectric Nipple MPT"/>
        <s v="BRZ 2912ZL Adapter PRxFPT"/>
        <s v="CU 2915-1 Reducer FTGxPR"/>
        <s v="Press Joint CU-BRZ"/>
        <s v="CU 2916_1 90 Street Elbow FtgxPR"/>
        <s v="CL223E ButterFly Valve LH"/>
        <s v="CS 150# RF WN Flange STD"/>
        <s v="150# Cap Screw Set"/>
        <s v="CS Cap STD"/>
        <s v=""/>
        <m/>
      </sharedItems>
    </cacheField>
    <cacheField name="Schedule/Rating" numFmtId="0">
      <sharedItems containsBlank="1"/>
    </cacheField>
    <cacheField name="Alias" numFmtId="0">
      <sharedItems containsBlank="1"/>
    </cacheField>
    <cacheField name="Manufacturer" numFmtId="0">
      <sharedItems containsBlank="1"/>
    </cacheField>
    <cacheField name="Material Group" numFmtId="0">
      <sharedItems containsBlank="1"/>
    </cacheField>
    <cacheField name="Material Data" numFmtId="0">
      <sharedItems containsBlank="1" count="9">
        <s v="Carbon Steel"/>
        <s v="Forged Steel"/>
        <s v="Wrot Copper"/>
        <s v="Ductile Iron"/>
        <s v="Bronze"/>
        <s v="Copper"/>
        <s v=""/>
        <s v="Metal Alloy"/>
        <m/>
      </sharedItems>
    </cacheField>
    <cacheField name="Material Abbreviation" numFmtId="0">
      <sharedItems containsBlank="1"/>
    </cacheField>
    <cacheField name="Size (inch)" numFmtId="0">
      <sharedItems containsBlank="1" count="29">
        <s v="3"/>
        <s v="8"/>
        <s v="4"/>
        <s v="2-1/2"/>
        <s v="3x2"/>
        <s v="3x1"/>
        <s v="4x1-1/4"/>
        <s v="4x1-1/2"/>
        <s v="8x2"/>
        <s v="8x2-1/2"/>
        <s v="8x3"/>
        <s v="2-1/2x1-1/2"/>
        <s v="8x4"/>
        <s v="8x1-1/2"/>
        <s v="3x2-1/2"/>
        <s v="3x1-1/2"/>
        <s v="2"/>
        <s v="4x2-1/2"/>
        <s v="2-1/2x1-1/4"/>
        <s v="2-1/2x1"/>
        <s v="2-1/2x2"/>
        <s v="1-1/2"/>
        <s v="1-1/4"/>
        <s v="1"/>
        <s v="3x1/2"/>
        <s v="1/2"/>
        <s v="2x1-1/2"/>
        <s v=""/>
        <m/>
      </sharedItems>
    </cacheField>
    <cacheField name="Size (dec)" numFmtId="0">
      <sharedItems containsString="0" containsBlank="1" containsNumber="1" minValue="0.5" maxValue="8"/>
    </cacheField>
    <cacheField name="Inlet Diameter" numFmtId="0">
      <sharedItems containsBlank="1"/>
    </cacheField>
    <cacheField name="Size Outlets" numFmtId="0">
      <sharedItems containsString="0" containsBlank="1" containsNumber="1" minValue="0.5" maxValue="8"/>
    </cacheField>
    <cacheField name="Size Branches" numFmtId="0">
      <sharedItems containsBlank="1"/>
    </cacheField>
    <cacheField name="RFA Size" numFmtId="0">
      <sharedItems containsBlank="1"/>
    </cacheField>
    <cacheField name="RFA Size (max)" numFmtId="0">
      <sharedItems containsBlank="1"/>
    </cacheField>
    <cacheField name="RFA Size (max dec)" numFmtId="0">
      <sharedItems containsBlank="1"/>
    </cacheField>
    <cacheField name="Length (ft)" numFmtId="0">
      <sharedItems containsBlank="1"/>
    </cacheField>
    <cacheField name="Length (dec ft)" numFmtId="0">
      <sharedItems containsString="0" containsBlank="1" containsNumber="1" minValue="0" maxValue="21"/>
    </cacheField>
    <cacheField name="Quantity" numFmtId="0">
      <sharedItems containsString="0" containsBlank="1" containsNumber="1" containsInteger="1" minValue="1" maxValue="1"/>
    </cacheField>
    <cacheField name="Manufacturer Order Number" numFmtId="0">
      <sharedItems containsBlank="1"/>
    </cacheField>
    <cacheField name="RFA Model Number" numFmtId="0">
      <sharedItems containsBlank="1"/>
    </cacheField>
    <cacheField name="Spool Name" numFmtId="0">
      <sharedItems containsBlank="1"/>
    </cacheField>
    <cacheField name="Spool Name (PiM)" numFmtId="0">
      <sharedItems containsBlank="1"/>
    </cacheField>
    <cacheField name="Entity Status" numFmtId="0">
      <sharedItems containsBlank="1"/>
    </cacheField>
    <cacheField name="Shop Order Number" numFmtId="0">
      <sharedItems containsBlank="1"/>
    </cacheField>
    <cacheField name="Item Number" numFmtId="0">
      <sharedItems containsBlank="1"/>
    </cacheField>
    <cacheField name="Mark" numFmtId="0">
      <sharedItems containsBlank="1"/>
    </cacheField>
    <cacheField name="Weight" numFmtId="0">
      <sharedItems containsBlank="1"/>
    </cacheField>
    <cacheField name="Level" numFmtId="0">
      <sharedItems containsBlank="1"/>
    </cacheField>
    <cacheField name="Category" numFmtId="0">
      <sharedItems containsBlank="1"/>
    </cacheField>
    <cacheField name="Sub Type" numFmtId="0">
      <sharedItems containsBlank="1"/>
    </cacheField>
    <cacheField name="Bernhard LB ID" numFmtId="0">
      <sharedItems containsBlank="1"/>
    </cacheField>
    <cacheField name="JD Edwards ID" numFmtId="0">
      <sharedItems containsBlank="1"/>
    </cacheField>
    <cacheField name="Hanger Diameter" numFmtId="0">
      <sharedItems containsBlank="1"/>
    </cacheField>
    <cacheField name="Rod Diameter" numFmtId="0">
      <sharedItems containsBlank="1"/>
    </cacheField>
    <cacheField name="Rod Diameter (dec)" numFmtId="0">
      <sharedItems containsString="0" containsBlank="1" containsNumber="1" containsInteger="1" minValue="0" maxValue="0"/>
    </cacheField>
    <cacheField name="Rod Inset Depth" numFmtId="0">
      <sharedItems containsBlank="1"/>
    </cacheField>
    <cacheField name="Rod Length" numFmtId="0">
      <sharedItems containsBlank="1"/>
    </cacheField>
    <cacheField name="Rod Length (dec)" numFmtId="0">
      <sharedItems containsString="0" containsBlank="1" containsNumber="1" containsInteger="1" minValue="0" maxValue="0"/>
    </cacheField>
    <cacheField name="Conn Type #1" numFmtId="0">
      <sharedItems containsBlank="1"/>
    </cacheField>
    <cacheField name="Conn Type #2" numFmtId="0">
      <sharedItems containsBlank="1"/>
    </cacheField>
    <cacheField name="Conn Type #3" numFmtId="0">
      <sharedItems containsBlank="1"/>
    </cacheField>
    <cacheField name="Conn Type #4" numFmtId="0">
      <sharedItems containsBlank="1"/>
    </cacheField>
    <cacheField name="Conn Type #5" numFmtId="0">
      <sharedItems containsBlank="1"/>
    </cacheField>
    <cacheField name="Conn Type #6" numFmtId="0">
      <sharedItems containsBlank="1"/>
    </cacheField>
    <cacheField name="Conn Type #7" numFmtId="0">
      <sharedItems containsBlank="1"/>
    </cacheField>
    <cacheField name="Conn Type #8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Gabe E. Falgoust" refreshedDate="45791.366468518521" createdVersion="8" refreshedVersion="8" minRefreshableVersion="3" recordCount="999" xr:uid="{89AF84ED-0B79-49A4-812B-89869113955C}">
  <cacheSource type="external" connectionId="2"/>
  <cacheFields count="69">
    <cacheField name="Unique Id" numFmtId="0">
      <sharedItems/>
    </cacheField>
    <cacheField name="Project Name" numFmtId="0">
      <sharedItems count="6">
        <s v="THE WESTIN COCOA BEACH RESORT &amp; SPA"/>
        <s v=""/>
        <s v="SHELL NORCO - MP BUILDING" u="1"/>
        <s v="Project Name" u="1"/>
        <s v="CONWAY MEDICAL CENTER" u="1"/>
        <s v="BIMrxDBS" u="1"/>
      </sharedItems>
    </cacheField>
    <cacheField name="Project Address" numFmtId="0">
      <sharedItems count="2">
        <s v="1300 N. ATLANTIC AVANUE, COCOA BEACH, FL 32931"/>
        <s v=""/>
      </sharedItems>
    </cacheField>
    <cacheField name="System" numFmtId="0">
      <sharedItems count="3">
        <s v="54400148 Westin Cocoa Beach: 13-Chilled Water Return"/>
        <s v="54400148 Westin Cocoa Beach: 13-Chilled Water Supply"/>
        <s v=""/>
      </sharedItems>
    </cacheField>
    <cacheField name="Area" numFmtId="0">
      <sharedItems count="1">
        <s v=""/>
      </sharedItems>
    </cacheField>
    <cacheField name="Project Number" numFmtId="0">
      <sharedItems count="2">
        <s v="54400148"/>
        <s v=""/>
      </sharedItems>
    </cacheField>
    <cacheField name="Drawn By" numFmtId="0">
      <sharedItems count="2">
        <s v="DU"/>
        <s v=""/>
      </sharedItems>
    </cacheField>
    <cacheField name="Issued Date" numFmtId="0">
      <sharedItems containsNonDate="0" containsString="0" containsBlank="1" count="1">
        <m/>
      </sharedItems>
    </cacheField>
    <cacheField name="Company" numFmtId="0">
      <sharedItems count="1">
        <s v=""/>
      </sharedItems>
    </cacheField>
    <cacheField name="itm CID" numFmtId="0">
      <sharedItems containsString="0" containsBlank="1" containsNumber="1" containsInteger="1" minValue="838" maxValue="2966" count="34">
        <n v="2523"/>
        <n v="2041"/>
        <n v="2071"/>
        <n v="2875"/>
        <n v="2522"/>
        <n v="2047"/>
        <n v="2051"/>
        <n v="868"/>
        <n v="2060"/>
        <m/>
        <n v="2966" u="1"/>
        <n v="2149" u="1"/>
        <n v="2882" u="1"/>
        <n v="2097" u="1"/>
        <n v="2160" u="1"/>
        <n v="916" u="1"/>
        <n v="2326" u="1"/>
        <n v="2884" u="1"/>
        <n v="2044" u="1"/>
        <n v="2042" u="1"/>
        <n v="2072" u="1"/>
        <n v="2965" u="1"/>
        <n v="2899" u="1"/>
        <n v="1111" u="1"/>
        <n v="1110" u="1"/>
        <n v="2900" u="1"/>
        <n v="2901" u="1"/>
        <n v="2938" u="1"/>
        <n v="2155" u="1"/>
        <n v="2148" u="1"/>
        <n v="2821" u="1"/>
        <n v="2524" u="1"/>
        <n v="838" u="1"/>
        <n v="2857" u="1"/>
      </sharedItems>
    </cacheField>
    <cacheField name="Fitting Type" numFmtId="0">
      <sharedItems count="3">
        <s v="Fitting"/>
        <s v="Straight"/>
        <s v=""/>
      </sharedItems>
    </cacheField>
    <cacheField name="Service Type" numFmtId="0">
      <sharedItems count="25">
        <s v="Pipework"/>
        <s v="Joint"/>
        <s v="Flange"/>
        <s v="Valve" u="1"/>
        <s v="Pipe" u="1"/>
        <s v="Tee" u="1"/>
        <s v="Elbow" u="1"/>
        <s v="Reducer" u="1"/>
        <s v="Cap" u="1"/>
        <s v="Adapter" u="1"/>
        <s v="" u="1"/>
        <s v="Union" u="1"/>
        <s v="Coupling" u="1"/>
        <s v="Bolts" u="1"/>
        <s v="Drainage" u="1"/>
        <s v="Equipment" u="1"/>
        <s v="Flex Pipe" u="1"/>
        <s v="Gasket" u="1"/>
        <s v="Hanger" u="1"/>
        <s v="Pipe Accessory" u="1"/>
        <s v="Strainer" u="1"/>
        <s v="Weld" u="1"/>
        <s v="Service Type" u="1"/>
        <s v="O-Let" u="1"/>
        <s v="Nipple" u="1"/>
      </sharedItems>
    </cacheField>
    <cacheField name="Service" numFmtId="0">
      <sharedItems count="23">
        <s v="54400148 Westin Cocoa Beach: 13-Chilled Water Return"/>
        <s v="54400148 Westin Cocoa Beach: 13-Chilled Water Supply"/>
        <s v=""/>
        <s v="511300568 Shell Norco: 12-Dom Cold Water" u="1"/>
        <s v="511300568 Shell Norco: 12-Dom Hot Water" u="1"/>
        <s v="511300568 Shell Norco: 12-Dom Hot Water Return" u="1"/>
        <s v="Service" u="1"/>
        <s v="511300568 Shell Norco: 01-Sanitary Vent" u="1"/>
        <s v="511300568 Shell Norco: 11-Sanitary Vent" u="1"/>
        <s v="565300193 Conway Medical: 13-Condenser Water Return" u="1"/>
        <s v="565300193 Conway Medical: 13-Heating Hot Water Return" u="1"/>
        <s v="565300193 Conway Medical: 13-Heating Hot Water Supply" u="1"/>
        <s v="565300193 Conway Medical: 13-Condenser Water Supply" u="1"/>
        <s v="P: Domestic Cold Water - AG (DCW)" u="1"/>
        <s v="P: Domestic Hot Water - AG (DHW)" u="1"/>
        <s v="P: Natural Gas - AG (NG)" u="1"/>
        <s v="P: Domestic Hot Water Return - AG (DHWR)" u="1"/>
        <s v="M: Chilled Water Return - AG (CHWR)" u="1"/>
        <s v="M: Chilled Water Supply - AG (CHWS)" u="1"/>
        <s v="D: Sanitary Vent - AG (V)" u="1"/>
        <s v="D: Greasy Waste - AG (GW)" u="1"/>
        <s v="None" u="1"/>
        <s v="Bernhard Testing: Bernhard" u="1"/>
      </sharedItems>
    </cacheField>
    <cacheField name="FAB Service Abbrv" numFmtId="0">
      <sharedItems count="3">
        <s v="CHWR"/>
        <s v="CHWS"/>
        <s v=""/>
      </sharedItems>
    </cacheField>
    <cacheField name="Description (1)" numFmtId="0">
      <sharedItems count="22">
        <s v="WeldBend CS 90 LR Elbow STD"/>
        <s v="Generic Pipes A53 ERW Std Wt Blk PE"/>
        <s v="WeldBend CS Eccentric Reducer STD"/>
        <s v="Anvil FS Anvilet 3M FPT"/>
        <s v="WeldBend CS Shop Weld Gap_0625"/>
        <s v="WeldBend CS Straight Tee STD"/>
        <s v="Anvil FS Anvilet STD BW"/>
        <s v="WeldBend CS 45 Elbow STD"/>
        <s v="Nibco Carbon Thread Joint"/>
        <s v="Victaulic DI 107V Rigid Coupling EHP_Gskt GE"/>
        <s v="Generic Pipes A53 ERW Std Wt Blk Grv"/>
        <s v="Anvil Fig 2119 Half Coupling"/>
        <s v="P P P CS Clear Flow Dielectric Nipple MPT"/>
        <s v="Viega BRZ 2912ZL Adapter PRxFPT"/>
        <s v="Viega CU 2915-1 Reducer FTGxPR"/>
        <s v="Viega Press Joint CU-BRZ"/>
        <s v="Viega CU 2916_1 90 Street Elbow FtgxPR"/>
        <s v="CL223E ButterFly Valve LH"/>
        <s v="WeldBend CS 150# RF WN Flange STD"/>
        <s v="Generic Pipes 150# Cap Screw Set ASTM A307 Gr-A"/>
        <s v="WeldBend CS Cap STD"/>
        <s v=""/>
      </sharedItems>
    </cacheField>
    <cacheField name="Description (2)" numFmtId="0">
      <sharedItems count="2633">
        <s v="CS 90 LR Elbow STD"/>
        <s v="A53 ERW Std Wt Blk PE"/>
        <s v="CS Eccentric Reducer STD"/>
        <s v="FS Anvilet 3M FPT"/>
        <s v="CS Shop Weld Gap_0625"/>
        <s v="CS Straight Tee STD"/>
        <s v="FS Anvilet STD BW"/>
        <s v="CS 45 Elbow STD"/>
        <s v="Carbon Thread Joint"/>
        <s v="DI 107V Rigid Coupling EHP_Gskt GE"/>
        <s v="A53 ERW Std Wt Blk Grv"/>
        <s v="Fig 2119 Half Coupling"/>
        <s v="CS Clear Flow Dielectric Nipple MPT"/>
        <s v="BRZ 2912ZL Adapter PRxFPT"/>
        <s v="CU 2915-1 Reducer FTGxPR"/>
        <s v="Press Joint CU-BRZ"/>
        <s v="CU 2916_1 90 Street Elbow FtgxPR"/>
        <s v=""/>
        <s v="CS 150# RF WN Flange STD"/>
        <s v="150# Cap Screw Set"/>
        <s v="CS Cap STD"/>
        <s v="Type L Hard Copper" u="1"/>
        <s v="Tee PxPxP M2918" u="1"/>
        <s v="CU 2916 90 Elbow PR" u="1"/>
        <s v="CU 0918XL Tee PR" u="1"/>
        <s v="CU 0916XL 90 Elbow 90 PR" u="1"/>
        <s v="CU 0915-1XL Reducer FTGxPR" u="1"/>
        <s v="CU 2926 45 Elbow PR" u="1"/>
        <s v="PC585-80-LF Ball Valve PxP" u="1"/>
        <s v="CU 2918 Tee PR" u="1"/>
        <s v="CU 2926_1 45 Street Elbow FtgxPR" u="1"/>
        <s v="CU 2956 Cap PR" u="1"/>
        <s v="BRZ 2911ZL Adapter PRxMPT" u="1"/>
        <s v="Copper Thread Joint" u="1"/>
        <s v="PF_413_Y Check Valve PxP" u="1"/>
        <s v="BRZ 2960ZL Union PR" u="1"/>
        <s v="CU 2915 Stop Coupling PR" u="1"/>
        <s v="CU 0915XL Coupling Stop PR" u="1"/>
        <s v="Description (2)" u="1"/>
        <s v="3000 Proflex Cplg CI to PL" u="1"/>
        <s v="CI NH-4 Quarter Bend NH" u="1"/>
        <s v="CI NH-1 Coupling NH" u="1"/>
        <s v="CI NH-2 Pipe NH" u="1"/>
        <s v="CI NH-28 Sanitary Tee NH" u="1"/>
        <s v="CI NH-40A Short Reducer NH" u="1"/>
        <s v="CI NH-28 Reducing Sanitary Tee NH" u="1"/>
        <s v="CI NH-30 Sanitary Cross NH" u="1"/>
        <s v="CI NH-12 Eighth Bend NH" u="1"/>
        <s v="PVC 100 Coupling Hub" u="1"/>
        <s v="A53 ERW Sch 40 Blk PE" u="1"/>
        <s v="CS Reducing Tee STD" u="1"/>
        <s v="Pipe - B88 Copper Type K" u="1"/>
        <s v="607-90 Elbow Close Rough C x C - Wrot" u="1"/>
        <s v="Brazed Joint" u="1"/>
        <s v="600-RS Coupling with Rolled Tube Stop C x C - Wrot" u="1"/>
        <s v="Soldered Joint" u="1"/>
        <s v="611 Tee C x C x C - Wrot" u="1"/>
        <s v="Pipe - A53 Grade B ERW Carbon Steel Imported Schedule STD Black" u="1"/>
        <s v="Fig 1101 - 90 Elbow" u="1"/>
        <s v="Threaded Joint" u="1"/>
        <s v="Fig 1105 - Straight Tee" u="1"/>
        <s v="606 45 Elbow C x C - Wrot" u="1"/>
        <s v="607-2 90 Fitting Elbow - Close Rough Ftg x C - Wrot" u="1"/>
        <s v="90 Elbow Long Radius Schedule STD" u="1"/>
        <s v="Carbon Steel Shop Weld - Standard" u="1"/>
        <s v="Straight Tee Schedule STD" u="1"/>
        <s v="Anvilets - Threadolet 3000lb (FPT)" u="1"/>
        <s v="T-585-70-66 - Ball Valve (FPT)" u="1"/>
        <s v="604 Adapter C x M - Wrot" u="1"/>
        <s v="Reducing Tee Schedule STD" u="1"/>
        <s v="Eccentric Reducer Schedule STD" u="1"/>
        <s v="Nipple - Clearflow Galvanized Steel (MPT x MPT)" u="1"/>
        <s v="Cap Schedule STD" u="1"/>
        <s v="45 Elbow Long Radius Schedule STD" u="1"/>
        <s v="603 Adapter C x F - Wrot" u="1"/>
        <s v="Pipe - NoNH2 Cast Iron NH (NH x NH)" u="1"/>
        <s v="NoNH4 - Quarter Bend" u="1"/>
        <s v="HD 2000 Coupling" u="1"/>
        <s v="NoNH40A - Short Reducer" u="1"/>
        <s v="NoNH28 - Sanitary Tee" u="1"/>
        <s v="NoNH34 - Sanitary Tapped Tee" u="1"/>
        <s v="NoNH36 - Test Tee Less Brass Plug" u="1"/>
        <s v="1056 Coupling (CI x PVC)" u="1"/>
        <s v="NoNH12 - Eighth Bend" u="1"/>
        <s v="NoNH20 - Wye" u="1"/>
        <s v="Weld Neck Flange Raised Face STD - 150lb" u="1"/>
        <s v="LD-20005 - Butterfly Valve Gear Class 150-125 Lug (FLG)" u="1"/>
        <s v="Cap Screw Set - 150lb (LPBFV)" u="1"/>
        <s v="Blind Flange Raised Face - 150lb" u="1"/>
        <s v="T-585-70-NS Threaded Ball Valve NibSeal" u="1"/>
        <s v="Nipple - Carbon Steel STD TOE (BE x MPT) - 4in" u="1"/>
        <s v="180 Return Bend Long Radius Schedule STD" u="1"/>
        <s v="180 Return Bend Short Radius Schedule STD" u="1"/>
        <s v="45 Elbow 3R Schedule STD" u="1"/>
        <s v="90 Elbow 3R Schedule STD" u="1"/>
        <s v="90 Elbow Short Radius Schedule STD" u="1"/>
        <s v="90 Reducing Elbow Schedule STD" u="1"/>
        <s v="Concentric Reducer Schedule STD" u="1"/>
        <s v="Lap Joint Stub End Schedule STD" u="1"/>
        <s v="180 Return Bend Long Radius Schedule XS" u="1"/>
        <s v="180 Return Bend Short Radius Schedule XS" u="1"/>
        <s v="45 Elbow 3R Schedule XS" u="1"/>
        <s v="45 Elbow Long Radius Schedule XS" u="1"/>
        <s v="90 Elbow 3R Schedule XS" u="1"/>
        <s v="90 Elbow Long Radius Schedule XS" u="1"/>
        <s v="90 Elbow Short Radius Schedule XS" u="1"/>
        <s v="90 Reducing Elbow Schedule XS" u="1"/>
        <s v="Cap Schedule XS" u="1"/>
        <s v="Concentric Reducer Schedule XS" u="1"/>
        <s v="Eccentric Reducer Schedule XS" u="1"/>
        <s v="Lap Joint Stub End Schedule XS" u="1"/>
        <s v="Reducing Tee Schedule XS" u="1"/>
        <s v="Straight Tee Schedule XS" u="1"/>
        <s v="Blind Flange Raised Face Series A - 150lb" u="1"/>
        <s v="Blind Flange Raised Face Series B - 150lb" u="1"/>
        <s v="Lapped Flange STD  - 150lb" u="1"/>
        <s v="Lapped Flange XS - 150lb" u="1"/>
        <s v="Slip-On Flange Flat Face - 150lb" u="1"/>
        <s v="Slip-On Flange Raised Face - 150lb" u="1"/>
        <s v="Socket Weld Flange Flat Face STD - 150lb" u="1"/>
        <s v="Socket Weld Flange Raised Face STD - 150lb" u="1"/>
        <s v="Threaded Flange Flat Face - 150lb" u="1"/>
        <s v="Threaded Flange Raised Face - 150lb" u="1"/>
        <s v="Weld Neck Flange Flat Face STD - 150lb" u="1"/>
        <s v="Weld Neck Flange Flat Face STD Series A - 150lb" u="1"/>
        <s v="Weld Neck Flange Flat Face STD Series B - 150lb" u="1"/>
        <s v="Weld Neck Flange Raised Face STD Series A - 150lb" u="1"/>
        <s v="Weld Neck Flange Raised Face STD Series B - 150lb" u="1"/>
        <s v="Blind Flange Raised Face - 300lb" u="1"/>
        <s v="Blind Flange Raised Face Series A - 300lb" u="1"/>
        <s v="Blind Flange Raised Face Series B - 300lb" u="1"/>
        <s v="Lapped Flange STD - 300lb" u="1"/>
        <s v="Lapped Flange XS - 300lb" u="1"/>
        <s v="Slip-On Flange Flat Face - 300lb" u="1"/>
        <s v="Slip-On Flange Raised Face - 300lb" u="1"/>
        <s v="Socket Weld Flange Flat Face STD - 300lb" u="1"/>
        <s v="Socket Weld Flange Raised Face STD - 300lb" u="1"/>
        <s v="Threaded Flange Flat Face - 300lb" u="1"/>
        <s v="Threaded Flange Raised Face - 300lb" u="1"/>
        <s v="Weld Neck Flange Flat Face STD - 300lb" u="1"/>
        <s v="Weld Neck Flange Flat Face STD Series A - 300lb" u="1"/>
        <s v="Weld Neck Flange Flat Face STD Series B - 300lb" u="1"/>
        <s v="Weld Neck Flange Raised Face STD - 300lb" u="1"/>
        <s v="Weld Neck Flange Raised Face STD Series A - 300lb" u="1"/>
        <s v="Weld Neck Flange Raised Face STD Series B - 300lb" u="1"/>
        <s v="Gauge 4PG-1 - Lower Port" u="1"/>
        <s v="PSN-B Pressure Snubber" u="1"/>
        <s v="LC-12 Brass 200 PSI Gauge Cock (FPT)" u="1"/>
        <s v="LC-14 Brass 200 PSI Gauge Cock (FPT)" u="1"/>
        <s v="MTC-14 Brass 200 PSI Gauge Cock (MPT x FPT)" u="1"/>
        <s v="TC-14 Brass 200 PSI Gauge Cock (FPT)" u="1"/>
        <s v="Series LF3001A Dielectric Union (FPT x C)" u="1"/>
        <s v="Series LF3002 Dielectric Union (FPT x C)" u="1"/>
        <s v="Series LF3003 Dielectric Union (FPT x FPT)" u="1"/>
        <s v="Series LF4001E Dielectric Union (FPT x C)" u="1"/>
        <s v="MegaPress FKM Joint" u="1"/>
        <s v="MegaPress FKM XL Joint" u="1"/>
        <s v="MegaPress Joint" u="1"/>
        <s v="MegaPressG Joint" u="1"/>
        <s v="MegaPressG XL Joint" u="1"/>
        <s v="ProPress Joint" u="1"/>
        <s v="ProPress XL Joint" u="1"/>
        <s v="4875.8 - Ball Valve (P)" u="1"/>
        <s v="5975.8 - Ball Valve (P)" u="1"/>
        <s v="4811 - Male Adapter EPDM (P x MPT)" u="1"/>
        <s v="4812 - Female Adapter EPDM (P x FPT)" u="1"/>
        <s v="4812 - Reducing Female Adapter EPDM (P x FPT)" u="1"/>
        <s v="4815 - Coupling with Stop EPDM (P)" u="1"/>
        <s v="4815.1 - Reducer EPDM (FTG x P)" u="1"/>
        <s v="4815.2 - Reducer EPDM (P)" u="1"/>
        <s v="4815.3 - Coupling Extended No Stop EPDM (P)" u="1"/>
        <s v="4815.5 - Coupling No Stop EPDM (P)" u="1"/>
        <s v="4816 - 90 Elbow EPDM (P)" u="1"/>
        <s v="4816.1 - 90 Street Elbow EPDM (P x FTG)" u="1"/>
        <s v="4817.2 - Reducing Tee EPDM (P x P x FPT)" u="1"/>
        <s v="4818 - Reducing Tee EPDM (P)" u="1"/>
        <s v="4818 - Tee EPDM (P)" u="1"/>
        <s v="4826 - 45 Elbow EPDM (P)" u="1"/>
        <s v="4826.1 - 45 Street Elbow EPDM (P x FTG)" u="1"/>
        <s v="4856 - Cap EPDM (P)" u="1"/>
        <s v="4859.5 - Flange EPDM (FLG x P)" u="1"/>
        <s v="4860 - Union EPDM (P)" u="1"/>
        <s v="4862 - Union EPDM (P x FPT)" u="1"/>
        <s v="5911 - Male Adapter FKM (P x MPT)" u="1"/>
        <s v="5912 - Female Adapter FKM (P x FPT)" u="1"/>
        <s v="5912 - Reducing Female Adapter FKM (P x FPT)" u="1"/>
        <s v="5915 - Coupling with Stop FKM (P)" u="1"/>
        <s v="5915.1 - Reducer FKM (FTG x P)" u="1"/>
        <s v="5915.5 - Coupling No Stop FKM (P)" u="1"/>
        <s v="5916 - 90 Elbow FKM (P)" u="1"/>
        <s v="5916.1 - 90 Street Elbow FKM (P x FTG)" u="1"/>
        <s v="5917.2 - Reducing Tee FKM (P x P x FPT)" u="1"/>
        <s v="5918 - Reducing Tee FKM (P)" u="1"/>
        <s v="5918 - Tee FKM (P)" u="1"/>
        <s v="5926 - 45 Elbow FKM (P)" u="1"/>
        <s v="5926.1 - 45 Street Elbow FKM (P x FTG)" u="1"/>
        <s v="5956 - Cap FKM (P)" u="1"/>
        <s v="5959.5 - Flange FKM (FLG x P)" u="1"/>
        <s v="5960 - Union FKM (P)" u="1"/>
        <s v="4811XL - Male Adapter FKM (P x MPT)" u="1"/>
        <s v="4812XL - Female Adapter FKM (P x FPT)" u="1"/>
        <s v="4815.1XL - Reducer FKM (FTG x P)" u="1"/>
        <s v="4815.5XL - Coupling No Stop FKM (P)" u="1"/>
        <s v="4815XL - Coupling with Stop FKM (P)" u="1"/>
        <s v="4816.1XL - 90 Street Elbow FKM (P x FTG)" u="1"/>
        <s v="4816XL - 90 Elbow FKM (P)" u="1"/>
        <s v="4817.2XL - Reducing Tee FKM (P x P x FPT)" u="1"/>
        <s v="4818XL - Reducing Tee FKM (P)" u="1"/>
        <s v="4818XL - Tee FKM (P)" u="1"/>
        <s v="4826.1XL - 45 Street Elbow FKM (P x FTG)" u="1"/>
        <s v="4826XL - 45 Elbow FKM (P)" u="1"/>
        <s v="4856.1XL - Cap FKM (P)" u="1"/>
        <s v="4859.5XL - Adapter Flange FKM (FLG x P)" u="1"/>
        <s v="6611 - Male Adapter HNBR (P x MPT)" u="1"/>
        <s v="6612 - Female Adapter HNBR (P x FPT)" u="1"/>
        <s v="6612 - Reducing Female Adapter HNBR (P x FPT)" u="1"/>
        <s v="6615 - Coupling with Stop HNBR (P)" u="1"/>
        <s v="6615.1 - Reducer HNBR (FTG x P)" u="1"/>
        <s v="6615.2 - Reducer HNBR (P)" u="1"/>
        <s v="6615.3 - Coupling Extended No Stop HNBR (P)" u="1"/>
        <s v="6615.5 - Coupling No Stop HNBR (P)" u="1"/>
        <s v="6616 - 90 Elbow HNBR (P)" u="1"/>
        <s v="6616.1 - 90 Street Elbow HNBR (P x FTG)" u="1"/>
        <s v="6617.2 - Reducing Tee HNBR (P x P x FPT)" u="1"/>
        <s v="6618 - Reducing Tee HNBR (P)" u="1"/>
        <s v="6618 - Tee HNBR (P)" u="1"/>
        <s v="6626 - 45 Elbow HNBR (P)" u="1"/>
        <s v="6626.1 - 45 Street Elbow HNBR (P x FTG)" u="1"/>
        <s v="6656 - Cap HNBR (P)" u="1"/>
        <s v="6659.5 - Flange HNBR (FLG x P)" u="1"/>
        <s v="6660 - Union HNBR (P)" u="1"/>
        <s v="6662 - Union HNBR (P x FPT)" u="1"/>
        <s v="6611XL - Male Adapter HNBR (P x MPT)" u="1"/>
        <s v="6612XL - Female Adapter HNBR (P x FPT)" u="1"/>
        <s v="6615.1XL - Reducer HNBR (FTG x P)" u="1"/>
        <s v="6615.5XL - Coupling No Stop HNBR (P)" u="1"/>
        <s v="6615XL - Coupling with Stop HNBR (P)" u="1"/>
        <s v="6616.1XL - 90 Street Elbow HNBR (P x FTG)" u="1"/>
        <s v="6616XL - 90 Elbow HNBR (P)" u="1"/>
        <s v="6617.2XL - Reducing Tee HNBR (P x P x FPT)" u="1"/>
        <s v="6618XL - Reducing Tee HNBR (P)" u="1"/>
        <s v="6618XL - Tee HNBR (P)" u="1"/>
        <s v="6626.1XL - 45 Street Elbow HNBR (P x FTG)" u="1"/>
        <s v="6626XL - 45 Elbow HNBR (P)" u="1"/>
        <s v="6656.1XL - Cap HNBR (P)" u="1"/>
        <s v="6659.5XL - Adapter Flange HNBR (FLG x P)" u="1"/>
        <s v="2813PZL - Bronze PEX Press Adapter (P x PEX)" u="1"/>
        <s v="2911.1ZL - Bronze Adapter (FTG x MPT)" u="1"/>
        <s v="2911ZL - Bronze Adapter (P x MPT)" u="1"/>
        <s v="2912.1ZL - Bronze Adapter (FTG x FPT)" u="1"/>
        <s v="2912ZL - Bronze Adapter (P x FPT)" u="1"/>
        <s v="2914.2ZL - Bronze 90 Elbow (P x FPT)" u="1"/>
        <s v="2915 - Copper Coupling with Stop (P)" u="1"/>
        <s v="2915.1 - Copper Reducer (FTG x P)" u="1"/>
        <s v="2915.1ZL - Bronze Reducer (FTG x P)" u="1"/>
        <s v="2915.2 - Copper Reducer (P)" u="1"/>
        <s v="2915.3 - Copper Coupling No Stop (P)" u="1"/>
        <s v="2915.5 - Copper Extended Coupling No Stop (P)" u="1"/>
        <s v="2916 - Copper 90 Elbow (P)" u="1"/>
        <s v="2916.1 - Copper 90 Elbow (FTG x P)" u="1"/>
        <s v="2916.3 - Copper 90 Reducing Elbow (P)" u="1"/>
        <s v="2917.2ZL - Bronze Tee (P x P x FPT)" u="1"/>
        <s v="2917.3ZL - Bronze Vent Tee (P x FPT x P)" u="1"/>
        <s v="2918 - Copper Tee (Bullnose)" u="1"/>
        <s v="2918 - Copper Tee (P)" u="1"/>
        <s v="2925.5ZL - Bronze 90 Drop Ear Elbow with Wall Plate (P x FPT)" u="1"/>
        <s v="2926 - Copper 45 Elbow (P)" u="1"/>
        <s v="2926.1 - Copper 45 Elbow (FTG x P)" u="1"/>
        <s v="2927 - Copper Cross Over (FTG x P)" u="1"/>
        <s v="2928 - Copper Cross Over (P)" u="1"/>
        <s v="2956 - Copper Cap (P)" u="1"/>
        <s v="2957ZL - Bronze Tailpiece Adapter Union (P x F)" u="1"/>
        <s v="2959.5ZL - Bronze Adapter Flange (P x FLG)" u="1"/>
        <s v="2960ZL - Bronze Union (P)" u="1"/>
        <s v="2962ZL - Bronze Union (P x FPT)" u="1"/>
        <s v="2965ZL - Bronze Union (P x MPT)" u="1"/>
        <s v="2967ZL - Bronze Dielectric Union (P x FPT)" u="1"/>
        <s v="2969 - Bronze Pressure Test Plug" u="1"/>
        <s v="0911XL - Copper Adapter  (P x MPT)" u="1"/>
        <s v="0912XL - Copper Adapter (P x FPT)" u="1"/>
        <s v="0915.1XL - Copper Reducer (FTG x P)" u="1"/>
        <s v="0915.2XL - Copper Reducer (P)" u="1"/>
        <s v="0915.5XL - Copper Coupling No Stop (P)" u="1"/>
        <s v="0915XL - Copper Coupling with Stop (P)" u="1"/>
        <s v="0916.1XL - Copper 90 Elbow (FTG x P)" u="1"/>
        <s v="0916XL - Copper 90 Elbow (P)" u="1"/>
        <s v="0917.2XL - Copper Tee (P x P x FPT)" u="1"/>
        <s v="0918XL - Copper Tee (P)" u="1"/>
        <s v="0926.1XL - Copper 45 Elbow (FTG x P)" u="1"/>
        <s v="0926XL - Copper 45 Elbow (P)" u="1"/>
        <s v="0956XL - Copper Cap (P)" u="1"/>
        <s v="0959.5XL - Copper Adapter Flange (P x FLG)" u="1"/>
        <s v="2925.2ZL - Bronze 90 Hi Ear Elbow (P x FPT)" u="1"/>
        <s v="2945 - Copper Manifold 3-Outlets (open) (P x FTG x P)" u="1"/>
        <s v="2947 - Copper 90 Elbow (P x FTG)" u="1"/>
        <s v="Series 730 Tee Type Strainer (E Gasket)" u="1"/>
        <s v="Series 730 Tee Type Strainer (T Gasket)" u="1"/>
        <s v="Series 732 Wye Type Strainer (E Gasket)" u="1"/>
        <s v="Series 732 Wye Type Strainer (T Gasket)" u="1"/>
        <s v="Series W730 Tee Type Strainer (E Gasket)" u="1"/>
        <s v="Series W730 Tee Type Strainer (T Gasket)" u="1"/>
        <s v="Series W732 AGS Wye Type Strainer (E Gasket)" u="1"/>
        <s v="TA Series 786H - Balancing Valve (C)" u="1"/>
        <s v="TA Series 787H - Balancing Valve (FPT)" u="1"/>
        <s v="TA Series 788 - Balancing Valve Class 150 RF (FLG)" u="1"/>
        <s v="TA Series 789 - Balancing Valve (GRV)" u="1"/>
        <s v="Series 700 - Butterfly Valve Lever Handle (GRV)" u="1"/>
        <s v="Series 761 - Vic-300 MasterSeal Butterfly Valve Gear (GRV)" u="1"/>
        <s v="Series 761 - Vic-300 MasterSeal Butterfly Valve Lever Handle (GRV)" u="1"/>
        <s v="Series W761 - Vic-300 AGS MasterSeal Butterfly Valve Gear (GRV)" u="1"/>
        <s v="Series 712 - Swing Check Valve (GRV)" u="1"/>
        <s v="Series 716 - Check Valve (GRV)" u="1"/>
        <s v="Series 716H - Check Valve (GRV)" u="1"/>
        <s v="Series 779 - Venturi Check Valve (GRV)" u="1"/>
        <s v="Series W715 - AGS Double Disc Check Valve (GRV)" u="1"/>
        <s v="Nipple - Style 47-GG Dielectric Waterway (GRV x GRV)" u="1"/>
        <s v="Nipple - Style 47-GT Dielectric Waterway (GRV x MPT)" u="1"/>
        <s v="Nipple - Style 47-TT Dielectric Waterway (MPT x MPT)" u="1"/>
        <s v="Nipple - Style 647-GT Dielectric Transition (GRV x MPT)" u="1"/>
        <s v="No 22-ES HDR Tee" u="1"/>
        <s v="No 35-ES XH Cross" u="1"/>
        <s v="No 60-ES Cap" u="1"/>
        <s v="No 62-ES 90 Deg XH Elbow" u="1"/>
        <s v="No 63-ES 45 Deg XH Elbow" u="1"/>
        <s v="No 64-ES XH Tee" u="1"/>
        <s v="No 100-FFT 90 Deg Long Radius Elbow" u="1"/>
        <s v="No 110-FFT 45 Deg Long Radius Elbow" u="1"/>
        <s v="No 20-FFT Tee" u="1"/>
        <s v="No 25-FFT Reducing Tee" u="1"/>
        <s v="No 29-FFT Reducing Tee (GRV x MPT)" u="1"/>
        <s v="No 50-FFT Concentric Reducer" u="1"/>
        <s v="No 51-FFT Eccentric Reducer" u="1"/>
        <s v="No 10-SWS 90 Deg Elbow" u="1"/>
        <s v="No 11-SWS 45 Deg Elbow" u="1"/>
        <s v="No 12-SWS 22.5 Deg Elbow" u="1"/>
        <s v="No 13-SWS 11.25 Deg Elbow" u="1"/>
        <s v="No 20-SWS Tee" u="1"/>
        <s v="No 30-SWS Lateral" u="1"/>
        <s v="No 33-SWS True Wye" u="1"/>
        <s v="No 35-SWS Cross" u="1"/>
        <s v="No 610 90 Elbow" u="1"/>
        <s v="No 611 45 Elbow" u="1"/>
        <s v="No 620 Tee" u="1"/>
        <s v="No 625 Tee Reducing" u="1"/>
        <s v="No 626 Tee Reducing (GRV x C)" u="1"/>
        <s v="No 650 Concentric Reducer" u="1"/>
        <s v="No 652 Concentric Reducer (GRV x C)" u="1"/>
        <s v="No 660 Cap" u="1"/>
        <s v="Style 607 Rigid Coupling (EHP Gasket)" u="1"/>
        <s v="Style 641 Flange Adapter (E Gasket)" u="1"/>
        <s v="No XL100 1.5D 90 Deg Long Radius Elbow" u="1"/>
        <s v="No XL100 3D 90 Deg Long Radius Elbow" u="1"/>
        <s v="No XL110 1.5D 45 Deg Long Radius Elbow" u="1"/>
        <s v="No XL110 3D 45 Deg Long Radius Elbow" u="1"/>
        <s v="Style XL77 Flexible Coupling (E Gasket)" u="1"/>
        <s v="Style XL79 Flexible Coupling (E Gasket)" u="1"/>
        <s v="Style XL79 Flexible Coupling (T Gasket)" u="1"/>
        <s v="No 100-3D 90 Deg Long Radius Elbow" u="1"/>
        <s v="No 100-5D 90 Deg Long Radius Elbow" u="1"/>
        <s v="No 100-6D 90 Deg Long Radius Elbow" u="1"/>
        <s v="No 110-3D 45 Deg Long Radius Elbow" u="1"/>
        <s v="No 110-5D 45 Deg Long Radius Elbow" u="1"/>
        <s v="No 110-6D 45 Deg Long Radius Elbow" u="1"/>
        <s v="No 12-3D 22.5 Deg Long Radius Elbow" u="1"/>
        <s v="No 12-5D 22.5 Deg Long Radius Elbow" u="1"/>
        <s v="No 12-6D 22.5 Deg Long Radius Elbow" u="1"/>
        <s v="No 13-3D 11.25 Deg Long Radius Elbow" u="1"/>
        <s v="No 13-5D 11.25 Deg Long Radius Elbow" u="1"/>
        <s v="No 13-6D 11.25 Deg Long Radius Elbow" u="1"/>
        <s v="No 14-3D 60 Deg Long Radius Elbow" u="1"/>
        <s v="No 14-5D 60 Deg Long Radius Elbow" u="1"/>
        <s v="No 14-6D 60 Deg Long Radius Elbow" u="1"/>
        <s v="No 15-3D 30 Deg Long Radius Elbow" u="1"/>
        <s v="No 15-5D 30 Deg Long Radius Elbow" u="1"/>
        <s v="No 15-6D 30 Deg Long Radius Elbow" u="1"/>
        <s v="No W10 90 Deg Elbow" u="1"/>
        <s v="No W100 90 Deg Long Radius Elbow" u="1"/>
        <s v="No W100LT 90 Deg Long Radius Elbow" u="1"/>
        <s v="No W11 45 Deg Elbow" u="1"/>
        <s v="No W110 45 Deg Long Radius Elbow" u="1"/>
        <s v="No W110LT 45 Long Radius Elbow" u="1"/>
        <s v="No W12 22.5 Deg Elbow" u="1"/>
        <s v="No W13 11.25 Deg Elbow" u="1"/>
        <s v="No W20 Tee" u="1"/>
        <s v="No W20LT Tee" u="1"/>
        <s v="No W25 Reducing Tee" u="1"/>
        <s v="No W25LT Reducing Tee" u="1"/>
        <s v="No W30 Lateral" u="1"/>
        <s v="No W30-R Reducing Lateral" u="1"/>
        <s v="No W33 True Wye" u="1"/>
        <s v="No W35 Cross" u="1"/>
        <s v="No W50 Concentric Reducer" u="1"/>
        <s v="No W50LT Concentric Reducer" u="1"/>
        <s v="No W51 Eccentric Reducer" u="1"/>
        <s v="No W51LT Eccentric Reducer" u="1"/>
        <s v="No W60 Cap" u="1"/>
        <s v="No W60LT Cap" u="1"/>
        <s v="Style SW07 Rigid Coupling (E Gasket) (Cut-In)" u="1"/>
        <s v="Style W07 AGS Rigid Coupling (E Gasket)" u="1"/>
        <s v="Style W07 AGS Rigid Coupling (L Gasket)" u="1"/>
        <s v="Style W07 AGS Rigid Coupling (T Gasket)" u="1"/>
        <s v="Style W77 AGS Flexible Coupling (E Gasket)" u="1"/>
        <s v="Style W77 AGS Flexible Coupling (L Gasket)" u="1"/>
        <s v="Style W77 AGS Flexible Coupling (T Gasket)" u="1"/>
        <s v="No W45LT Flange Adapter Nipple RF - 150lb" u="1"/>
        <s v="No W45R Flange Adapter Nipple RF - 150lb" u="1"/>
        <s v="Style W741 Vic-Flange Adapter (E Gasket)" u="1"/>
        <s v="Style W741 Vic-Flange Adapter (L Gasket)" u="1"/>
        <s v="Style W741 Vic-Flange Adapter (T Gasket)" u="1"/>
        <s v="No W42 Adapter Nipple (AGS GRV x BE)" u="1"/>
        <s v="No W42LT Adapter Nipple (AGS GRV x BE)" u="1"/>
        <s v="No W43 Adapter Nipple (AGS GRV x AGS GRV)" u="1"/>
        <s v="No W43LT Adapter Nipple (AGS GRV x AGS GRV)" u="1"/>
        <s v="No W49 Adapter Nipple (AGS GRV x OGS GRV)" u="1"/>
        <s v="No 10 90 Deg Elbow" u="1"/>
        <s v="No 10-DI Deg 90 Elbow" u="1"/>
        <s v="No 100 90 Deg Long Radius Elbow" u="1"/>
        <s v="No 11 45 Deg Elbow" u="1"/>
        <s v="No 11-DI 45 Deg Elbow" u="1"/>
        <s v="No 110 45 Deg Long Radius Elbow" u="1"/>
        <s v="No 12 22.5 Deg Elbow" u="1"/>
        <s v="No 13 11.25 Deg Elbow" u="1"/>
        <s v="No 18 90 Deg Elbow (GRV x FPT)" u="1"/>
        <s v="No 19 45 Deg Elbow (GRV x FPT)" u="1"/>
        <s v="No 20 Tee" u="1"/>
        <s v="No 20-DI Tee" u="1"/>
        <s v="No 21 Bullhead Tee" u="1"/>
        <s v="No 25 Reducing Tee" u="1"/>
        <s v="No 29 Reducing Tee (GRV x MPT)" u="1"/>
        <s v="No 29-M Tee (GRV x MPT)" u="1"/>
        <s v="No 30 Lateral" u="1"/>
        <s v="No 30-R Reducing Lateral" u="1"/>
        <s v="No 32 Tee Wye" u="1"/>
        <s v="No 33 True Wye" u="1"/>
        <s v="No 35 Cross" u="1"/>
        <s v="No 50 Concentric Reducer" u="1"/>
        <s v="No 51 Eccentric Reducer" u="1"/>
        <s v="No 52 Concentric Reducer (GRV x MPT)" u="1"/>
        <s v="No 60 Cap" u="1"/>
        <s v="No 61 Bull Plug" u="1"/>
        <s v="No 80 Adapter (FPT)" u="1"/>
        <s v="Style 920 Mechanical Tee (FPT)" u="1"/>
        <s v="Style 920 Mechanical Tee (GRV)" u="1"/>
        <s v="Style 920N Mechanical Tee (FPT)" u="1"/>
        <s v="Style 920N Mechanical Tee (GRV)" u="1"/>
        <s v="Style 07 Rigid Coupling (E Gasket) (Cut-In)" u="1"/>
        <s v="Style 07 Rigid Coupling (E Gasket)" u="1"/>
        <s v="Style 07 Rigid Coupling (T Gasket)" u="1"/>
        <s v="Style 107N QuickVic Rigid Coupling (EHP Gasket)" u="1"/>
        <s v="Style 107N QuickVic Rigid Coupling (T Gasket)" u="1"/>
        <s v="Style 171 Composite Flexible Coupling (E Gasket)" u="1"/>
        <s v="Style 177N QuickVic Flexible Coupling (EHP Gasket)" u="1"/>
        <s v="Style 177N QuickVic Flexible Coupling (T Gasket)" u="1"/>
        <s v="Style 72 Outlet Coupling" u="1"/>
        <s v="Style 75 Flexible Coupling (E Gasket)" u="1"/>
        <s v="Style 75 Flexible Coupling (T Gasket)" u="1"/>
        <s v="Style 750 Reducing Coupling (E Gasket)" u="1"/>
        <s v="Style 750 Reducing Coupling (T Gasket)" u="1"/>
        <s v="Style 77 Flexible Coupling (E Gasket)" u="1"/>
        <s v="Style 77 Flexible Coupling (T Gasket)" u="1"/>
        <s v="Style 809 HP Coupling HM (T Gasket)" u="1"/>
        <s v="Style HP-70 Rigid Coupling (E Gasket)" u="1"/>
        <s v="Style HP-70 Rigid Coupling (T Gasket)" u="1"/>
        <s v="Style HP-70ES Rigid Coupling HM (T Gasket)" u="1"/>
        <s v="No 41 Flanged Adapter Nipple Class 125 FF" u="1"/>
        <s v="No 45F Flanged Adapter Nipple Class 150 FF" u="1"/>
        <s v="No 45R Flanged Adapter Nipple Class 150 RF" u="1"/>
        <s v="No 46F Flanged Adapter Nipple Class 300 FF" u="1"/>
        <s v="No 46R Flanged Adapter Nipple Class 300 RF" u="1"/>
        <s v="Style 741 Vic-Flange Adapter (E Gasket)" u="1"/>
        <s v="Style 741 Vic-Flange Adapter (T Gasket)" u="1"/>
        <s v="Style 743 Vic-Flange Adapter (E Gasket)" u="1"/>
        <s v="Style 743 Vic-Flange Adapter (L Gasket)" u="1"/>
        <s v="No 40 Nipple (GRV x MPT)" u="1"/>
        <s v="No 42 Nipple (GRV x BE)" u="1"/>
        <s v="No 43 Nipple (GRV x GRV)" u="1"/>
        <s v="No 48 Hose Nipple" u="1"/>
        <s v="No 53 Swaged Nipple (GRV x GRV)" u="1"/>
        <s v="No 54 Swaged Nipple (GRV x MPT)" u="1"/>
        <s v="No 55 Swaged Nipple (MPT x GRV)" u="1"/>
        <s v="Style W89 - Rigid Coupling for Stainless Steel or Carbon Steel (E Gasket)" u="1"/>
        <s v="Style W89 - Rigid Coupling for Stainless Steel or Carbon Steel (L Gasket)" u="1"/>
        <s v="Style W89 - Rigid Coupling for Stainless Steel or Carbon Steel (T Gasket)" u="1"/>
        <s v="Style 422 - Mechanical-T Bolted Branch Outlet (FPT) (E Gasket)" u="1"/>
        <s v="Style 422 - Mechanical-T Bolted Branch Outlet (FPT) (T Gasket)" u="1"/>
        <s v="Style 422 - Mechanical-T Bolted Branch Outlet (GRV) (E Gasket)" u="1"/>
        <s v="Style 422 - Mechanical-T Bolted Branch Outlet (GRV) (T Gasket)" u="1"/>
        <s v="Style 422 ST100 - Mechanical-T Bolted Branch Outlet (GRV) (E Gasket)" u="1"/>
        <s v="Style 422 ST100 - Mechanical-T Bolted Branch Outlet (GRV) (T Gasket)" u="1"/>
        <s v="Style 441 - Stainless Steel Vic-Flange Adapter (E Gasket)" u="1"/>
        <s v="Style 441 - Stainless Steel Vic-Flange Adapter (EF Gasket)" u="1"/>
        <s v="Style 441 - Stainless Steel Vic-Flange Adapter (EW Gasket)" u="1"/>
        <s v="Style 441 - Stainless Steel Vic-Flange Adapter (T Gasket)" u="1"/>
        <s v="Style 475 - Lightweight Flexible Stainless Steel Coupling (A Gasket)" u="1"/>
        <s v="Style 475 - Lightweight Flexible Stainless Steel Coupling (E Gasket)" u="1"/>
        <s v="Style 475 - Lightweight Flexible Stainless Steel Coupling (EF Gasket)" u="1"/>
        <s v="Style 475 - Lightweight Flexible Stainless Steel Coupling (EW Gasket)" u="1"/>
        <s v="Style 475 - Lightweight Flexible Stainless Steel Coupling (O Gasket)" u="1"/>
        <s v="Style 475 - Lightweight Flexible Stainless Steel Coupling (T Gasket)" u="1"/>
        <s v="Style 475DX - Duplex Stainless Steel Flexible Coupling (E Gasket)" u="1"/>
        <s v="Style 475DX - Duplex Stainless Steel Flexible Coupling (EW Gasket)" u="1"/>
        <s v="Style 489 - Stainless Steel Rigid Coupling (A Gasket)" u="1"/>
        <s v="Style 489 - Stainless Steel Rigid Coupling (E Gasket)" u="1"/>
        <s v="Style 489 - Stainless Steel Rigid Coupling (EF Gasket)" u="1"/>
        <s v="Style 489 - Stainless Steel Rigid Coupling (EW Gasket)" u="1"/>
        <s v="Style 489 - Stainless Steel Rigid Coupling (O Gasket)" u="1"/>
        <s v="Style 489 - Stainless Steel Rigid Coupling (T Gasket)" u="1"/>
        <s v="Style 489DX - Duplex Stainless Steel Rigid Coupling (E3 Gasket)" u="1"/>
        <s v="Style 77DX - Duplex Stainless Steel Flexible Coupling (A Gasket)" u="1"/>
        <s v="Style 77DX - Duplex Stainless Steel Flexible Coupling (E Gasket)" u="1"/>
        <s v="Style 77DX - Duplex Stainless Steel Flexible Coupling (EF Gasket)" u="1"/>
        <s v="Style 77DX - Duplex Stainless Steel Flexible Coupling (EW Gasket)" u="1"/>
        <s v="Style 77DX - Duplex Stainless Steel Flexible Coupling (O Gasket)" u="1"/>
        <s v="Style 77DX - Duplex Stainless Steel Flexible Coupling (T Gasket)" u="1"/>
        <s v="Style 77S - Stainless Steel Flexible Coupling (A Gasket)" u="1"/>
        <s v="Style 77S - Stainless Steel Flexible Coupling (E Gasket)" u="1"/>
        <s v="Style 77S - Stainless Steel Flexible Coupling (EF Gasket)" u="1"/>
        <s v="Style 77S - Stainless Steel Flexible Coupling (EW Gasket)" u="1"/>
        <s v="Style 77S - Stainless Steel Flexible Coupling (O Gasket)" u="1"/>
        <s v="Style 77S - Stainless Steel Flexible Coupling (T Gasket)" u="1"/>
        <s v="Style 807N - QuickVic Rigid Coupling for Potable Water (P Gasket)" u="1"/>
        <s v="Style 841 - Vic-Flange Adapter for Potable Water Class 125 FF (P Gasket)" u="1"/>
        <s v="Style 841 - Vic-Flange Adapter for Potable Water Class 150 FF (P Gasket)" u="1"/>
        <s v="Style 877N - QuickVic Flexible Coupling for Potable Water (P Gasket)" u="1"/>
        <s v="Style 89 - Rigid Coupling (A Gasket)" u="1"/>
        <s v="Style 89 - Rigid Coupling (E Gasket)" u="1"/>
        <s v="Style 89 - Rigid Coupling (EF Gasket)" u="1"/>
        <s v="Style 89 - Rigid Coupling (O Gasket)" u="1"/>
        <s v="Style 89 - Rigid Coupling (T Gasket)" u="1"/>
        <s v="No W410 SS - 90 Long Radius Elbow (GRV)" u="1"/>
        <s v="No W411 SS - 45 Elbow (GRV)" u="1"/>
        <s v="No W420 SS - Tee (GRV)" u="1"/>
        <s v="No W425 SS - Reducing Tee (GRV)" u="1"/>
        <s v="No W442 SS - Adapter Nipple (AGS GRV x BE)" u="1"/>
        <s v="No W443 SS - Adapter Nipple (AGS GRV x AGS GRV)" u="1"/>
        <s v="No W445R SS - Flanged Adapter Nipple (FLG x GRV)" u="1"/>
        <s v="No W449 SS - Adapter Nipple (AGS GRV x AGS GRV)" u="1"/>
        <s v="No W450 SS - Concentric Reducer (GRV)" u="1"/>
        <s v="No W451 SS - Eccentric Reducer (GRV)" u="1"/>
        <s v="No W460 SS - Cap (GRV)" u="1"/>
        <s v="No 410 SS - 90 Long Radius Elbow (GRV)" u="1"/>
        <s v="No 411 SS - 45 Elbow (GRV)" u="1"/>
        <s v="No 412 SS - 22.5 Elbow (GRV)" u="1"/>
        <s v="No 413 SS - 11.25 Elbow (GRV)" u="1"/>
        <s v="No 420 SS - Tee (GRV)" u="1"/>
        <s v="No 425 SS - Reducing Tee (GRV)" u="1"/>
        <s v="No 430 SS - 45 Lateral (GRV)" u="1"/>
        <s v="No 433 SS - True Wye (GRV)" u="1"/>
        <s v="No 435 SS - Cross (GRV)" u="1"/>
        <s v="No 442 SS - Adapter Nipple (GRV x BE)" u="1"/>
        <s v="No 443 SS - Adapter Nipple (GRV)" u="1"/>
        <s v="No 445F SS - Flange Adapter Nipple (GRV)" u="1"/>
        <s v="No 445R SS - Flange Adapter Nipple (GRV)" u="1"/>
        <s v="No 450 SS - Concentric Reducer (GRV)" u="1"/>
        <s v="No 451 SS - Eccentric Reducer (GRV)" u="1"/>
        <s v="No 460 SS - Cap (GRV)" u="1"/>
        <s v="No 410H SS - 90 Long Radius Elbow (GRV)" u="1"/>
        <s v="No 411H SS - 45 Elbow (GRV)" u="1"/>
        <s v="No 412H SS - 22.5 Elbow (GRV)" u="1"/>
        <s v="No 413H SS - 11.25 Elbow (GRV)" u="1"/>
        <s v="No 420H SS - Tee (GRV)" u="1"/>
        <s v="No 425H SS - Reducing Tee (GRV)" u="1"/>
        <s v="No 430H SS - 45 Lateral (GRV)" u="1"/>
        <s v="No 433H SS - True Wye (GRV)" u="1"/>
        <s v="No 435H SS - Cross (GRV)" u="1"/>
        <s v="No 440H SS - Adapter Nipple (GRV x MPT)" u="1"/>
        <s v="No 442H SS - Adapter Nipple (GRV x BE)" u="1"/>
        <s v="No 443H SS - Adapter Nipple (GRV)" u="1"/>
        <s v="No 450H SS - Concentric Reducer (GRV)" u="1"/>
        <s v="No 451H SS - Eccentric Reducer (GRV)" u="1"/>
        <s v="No 460H SS - Cap (GRV)" u="1"/>
        <s v="Series 713 - Swing Check Valve (GRV)" u="1"/>
        <s v="Pipe - Ductile Iron 250 PSI (MJ x PE)" u="1"/>
        <s v="Pipe - Ductile Iron 300 PSI (MJ x PE)" u="1"/>
        <s v="Pipe - Ductile Iron 350 PSI (MJ x PE)" u="1"/>
        <s v="Pipe - Ductile Iron 200 PSI (MJ x PE)" u="1"/>
        <s v="ProPex Ring With Stop" u="1"/>
        <s v="EP Branch 4 Port Tee" u="1"/>
        <s v="EP Branch 6 Port Tee" u="1"/>
        <s v="EP Flow-Through 3 Port Tee" u="1"/>
        <s v="EP Flow-Through 4 Port Tee" u="1"/>
        <s v="EP Flow-Through 6 Port Tee" u="1"/>
        <s v="ProPEX LF Copper Straight Stub" u="1"/>
        <s v="ProPEX LF Copper Stub Ell" u="1"/>
        <s v="ProPEX LF Copper Tub Ell" u="1"/>
        <s v="ProPEX LF Brass Ball Valve" u="1"/>
        <s v="ProPEX LF Brass Commercial Ball Valve - Stem Extension" u="1"/>
        <s v="ProPEX LF Brass Commercial Ball Valve" u="1"/>
        <s v="ProPEX LF Brass Stop and Drain Ball Valve" u="1"/>
        <s v="ProPEX LF Brass Copper Press Adapter" u="1"/>
        <s v="ProPEX LF Brass Copper Press Fitting Adapter" u="1"/>
        <s v="ProPEX LF Brass Coupling" u="1"/>
        <s v="ProPEX LF Brass CPVC Socket Adapter" u="1"/>
        <s v="ProPEX LF Brass CPVC Spigot Adapter Kit" u="1"/>
        <s v="ProPEX LF Brass CPVC Spigot Adapter" u="1"/>
        <s v="ProPEX LF Brass Drop Ear Elbow Adapter" u="1"/>
        <s v="ProPEX LF Brass Elbow" u="1"/>
        <s v="ProPEX LF Brass Female Threaded Adapter" u="1"/>
        <s v="ProPEX LF Brass Flange Adapter Kit" u="1"/>
        <s v="ProPEX LF Brass Male Threaded Adapter" u="1"/>
        <s v="ProPEX LF Brass Reducing Coupling" u="1"/>
        <s v="ProPEX LF Brass Reducing Tee" u="1"/>
        <s v="ProPEX LF Brass Sweat Adapter" u="1"/>
        <s v="ProPEX LF Brass Sweat Fitting Adapter" u="1"/>
        <s v="ProPEX LF Brass Tee" u="1"/>
        <s v="ProPEX EP 45 Elbow" u="1"/>
        <s v="ProPEX EP 90 Elbow" u="1"/>
        <s v="ProPEX EP Coupling" u="1"/>
        <s v="ProPEX EP Plug" u="1"/>
        <s v="ProPEX EP Reducing Coupling" u="1"/>
        <s v="ProPEX EP Reducing Tee" u="1"/>
        <s v="ProPEX EP Tee" u="1"/>
        <s v="Pipe - AquaPEX 0.5in Pre-Insulated Straight Lengths" u="1"/>
        <s v="Pipe - AquaPEX Blue Straight Lengths" u="1"/>
        <s v="Pipe - AquaPEX Purple Reclaimed Water Straight Lengths" u="1"/>
        <s v="Pipe - AquaPEX Red Straight Lengths" u="1"/>
        <s v="Pipe - AquaPEX White Straight Lengths" u="1"/>
        <s v="EP Branch 3 Port Tee" u="1"/>
        <s v="EP Branch Opposing-Port 3 Port Tee" u="1"/>
        <s v="EP Branch Opposing-Port 4 Port Tee" u="1"/>
        <s v="EP Branch Opposing-Port 8 Port Tee" u="1"/>
        <s v="EP Flow-Through 2 Port Tee" u="1"/>
        <s v="EP Flow-Through Multi-Port 3 Port Elbow" u="1"/>
        <s v="EP Flow-Through Multi-Port 4 Port Elbow" u="1"/>
        <s v="EP Flow-Through Multi-Port Horizontal 4 Port Tee" u="1"/>
        <s v="EP Flow-Through Multi-Port Vertical 3 Port Tee" u="1"/>
        <s v="EP Flow-Through Multi-Port Vertical 4 Port Tee" u="1"/>
        <s v="EP Flow-Through Opposing-Port 3 Port Tee" u="1"/>
        <s v="EP Flow-Through Opposing-Port 4 Port Tee" u="1"/>
        <s v="EP Flow-Through Opposing-Port 6 Port Tee" u="1"/>
        <s v="ProPEX LF Brass Angle Stop Valve" u="1"/>
        <s v="ProPEX LF Brass Straight Stop Valve" u="1"/>
        <s v="8000 - Master Flexible Metal Pump Connector (MPT)" u="1"/>
        <s v="8000 - Master Flexible Metal Pump Connector Class 150 FF (FLG)" u="1"/>
        <s v="Style 800 Unasphere - EPDM Expansion Joint Class 150 FF (FLG)" u="1"/>
        <s v="Style 802 Twin-Sphere - EPDM Expansion Joint Class 150 FF (FLG)" u="1"/>
        <s v="MJ Gland" u="1"/>
        <s v="Combination" u="1"/>
        <s v="Double Combination" u="1"/>
        <s v="Double Hub Fitting" u="1"/>
        <s v="Double Wye" u="1"/>
        <s v="Eighth Bend" u="1"/>
        <s v="H Branch" u="1"/>
        <s v="Long Eighth Bend" u="1"/>
        <s v="Long Plain Increaser" u="1"/>
        <s v="Long Quarter Bend" u="1"/>
        <s v="Long Sweep Bend Reducing" u="1"/>
        <s v="Long Sweep Bend" u="1"/>
        <s v="Offset 45" u="1"/>
        <s v="P-Trap" u="1"/>
        <s v="Pipe Plug" u="1"/>
        <s v="Quarter Bend Low Heel Inlet" u="1"/>
        <s v="Quarter Bend Reducer" u="1"/>
        <s v="Quarter Bend" u="1"/>
        <s v="Reducer" u="1"/>
        <s v="Regular Increaser" u="1"/>
        <s v="San Cross" u="1"/>
        <s v="San Tee 2in Hub L-Side Opening" u="1"/>
        <s v="San Tee 2in Hub R-Side Opening" u="1"/>
        <s v="San Tee" u="1"/>
        <s v="Short Sweep Bend" u="1"/>
        <s v="Single Hub Return Bend" u="1"/>
        <s v="Sixteenth Bend" u="1"/>
        <s v="Sixth Bend" u="1"/>
        <s v="Straight Cross" u="1"/>
        <s v="Straight Tapped Cross" u="1"/>
        <s v="Straight Tapped Tee" u="1"/>
        <s v="Straight Tee" u="1"/>
        <s v="Tapped San Cross" u="1"/>
        <s v="Tapped San Tee" u="1"/>
        <s v="Tapped Wye" u="1"/>
        <s v="Two-Way Cleanout" u="1"/>
        <s v="Wye" u="1"/>
        <s v="Adapter (MJ x FLG)" u="1"/>
        <s v="Bend 11.25 (MJ x PE)" u="1"/>
        <s v="Bend 11.25 (MJ)" u="1"/>
        <s v="Bend 22.5 (MJ x PE)" u="1"/>
        <s v="Bend 22.5 (MJ)" u="1"/>
        <s v="Bend 45 (MJ x PE)" u="1"/>
        <s v="Bend 45 (MJ)" u="1"/>
        <s v="Bend 90 (MJ x PE)" u="1"/>
        <s v="Bend 90 (MJ)" u="1"/>
        <s v="Cross (MJ)" u="1"/>
        <s v="Lateral Wye (MJ)" u="1"/>
        <s v="Reducer (MJ)" u="1"/>
        <s v="Reducer (PE)" u="1"/>
        <s v="Reducer LE Bell (PE x MJ)" u="1"/>
        <s v="Reducer SE Bell (PE x MJ)" u="1"/>
        <s v="Solid Cap (MJ)" u="1"/>
        <s v="Solid Plug (MJ)" u="1"/>
        <s v="Standard Solid Sleeve - Long (MJ)" u="1"/>
        <s v="Standard Solid Sleeve - Short (MJ)" u="1"/>
        <s v="Tapped Cap (MJ x FPT)" u="1"/>
        <s v="Tapped Plug (MJ x FPT)" u="1"/>
        <s v="Tee (MJ x MJ x FLG)" u="1"/>
        <s v="Tee (MJ)" u="1"/>
        <s v="Bend 11.25 (MJ x FLG)" u="1"/>
        <s v="Bend 22.5 (MJ x FLG)" u="1"/>
        <s v="Bend 45 (MJ x FLG)" u="1"/>
        <s v="Bend 90 (MJ x FLG)" u="1"/>
        <s v="Cross (MJ x MJ x FLG x FLG)" u="1"/>
        <s v="Dual Purpose Cutting-in Sleeve (MJ x PE)" u="1"/>
        <s v="Dual Purpose Solid Sleeve - Long (MJ)" u="1"/>
        <s v="Dual Purpose Solid Sleeve - Short (MJ)" u="1"/>
        <s v="Offset (MJ x PE)" u="1"/>
        <s v="Offset (MJ)" u="1"/>
        <s v="Reducer Concentric (FLG x MJ)" u="1"/>
        <s v="Reducer Concentric (MJ x FLG)" u="1"/>
        <s v="Reducer Concentric (MJ)" u="1"/>
        <s v="Reducer Eccentric (MJ x FPT)" u="1"/>
        <s v="Tee (MJ x MJ x SVL)" u="1"/>
        <s v="Tee (MJ x PE x MJ)" u="1"/>
        <s v="Tee w 2in Tap (MJ x MJ x FPT)" u="1"/>
        <s v="Pipe - Cast Iron SV Single Hub" u="1"/>
        <s v="Combination 2in Hub L-Side Opening" u="1"/>
        <s v="Combination 2in Hub R-Side Opening" u="1"/>
        <s v="Combination Short Turn" u="1"/>
        <s v="Double Combination 2in Hub Side Opening" u="1"/>
        <s v="Double Combination Short Turn" u="1"/>
        <s v="Double Quarter Bend" u="1"/>
        <s v="Double Wye 2in Hub Side Opening" u="1"/>
        <s v="Long Tap San Tee" u="1"/>
        <s v="Quarter Bend 2 Hub R-Side Opening" u="1"/>
        <s v="Quarter Bend 2in Hub L-Side Opening" u="1"/>
        <s v="San Cross 2in One Side Opening" u="1"/>
        <s v="San Cross 2in Two Side Opening" u="1"/>
        <s v="San Tee 2in Hub L&amp;R-Side Opening" u="1"/>
        <s v="San Tee Cleanout on Main" u="1"/>
        <s v="San Tee L&amp;R-Side Tap" u="1"/>
        <s v="San Tee L-Side Tap" u="1"/>
        <s v="San Tee R-Side Tap" u="1"/>
        <s v="Tapped Double Wye" u="1"/>
        <s v="Tapped Long Increaser" u="1"/>
        <s v="Two-Way Cleanout Memphis Code" u="1"/>
        <s v="Vent Branch" u="1"/>
        <s v="Wye 2in Hub L-Side Opening" u="1"/>
        <s v="Wye 2in Hub R-Side Opening" u="1"/>
        <s v="YS-12-CI - Wye Strainer (FPT)" u="1"/>
        <s v="YS-56-BZ - Wye Strainer (C)" u="1"/>
        <s v="YS-58-CI - Wye Strainer Class 125 FF (FLG)" u="1"/>
        <s v="YS-59-CI - Wye Strainer Class 250 RF (FLG)" u="1"/>
        <s v="YS-61-CS - Wye Strainer Class 150 RF (FLG)" u="1"/>
        <s v="YS-82-CS - Wye Strainer (SW)" u="1"/>
        <s v="CV 42L-CS - Lug Style Check Valve Class 150 RF (FLG)" u="1"/>
        <s v="CV 50-DI - Silent Check Valve Class 150 FF (FLG)" u="1"/>
        <s v="CV 52-DI - Silent Check Valve Class 300 RF (FLG)" u="1"/>
        <s v="SB70 - Ball Valve (CLAMP)" u="1"/>
        <s v="SB70 - Ball Valve (OW x CLAMP)" u="1"/>
        <s v="SB70 - Ball Valve (OW)" u="1"/>
        <s v="B-321 - Check Valve (FPT)" u="1"/>
        <s v="F-947 - Check Valve Class 250 FF (FLG)" u="1"/>
        <s v="G-931 - Check Valve Class 125 FF (FLG)" u="1"/>
        <s v="B-120 - Gate Valve (FPT)" u="1"/>
        <s v="B-144 - Gate Valve (FPT)" u="1"/>
        <s v="F-667 - Gate Valve Class 250 FF (FLG)" u="1"/>
        <s v="G-623 - Gate Valve Class 125 FF (FLG)" u="1"/>
        <s v="B-74 - Globe Valve (FPT)" u="1"/>
        <s v="F-532 - Globe Valve Class 250 FF (FLG)" u="1"/>
        <s v="G-512 - Globe Valve Class 125 FF (FLG)" u="1"/>
        <s v="DPE - Drip Pan Elbow Class 125 FF (FLG)" u="1"/>
        <s v="FT-125 - Steam Trap (FPT)" u="1"/>
        <s v="HM34 - Steam Trap (FPT)" u="1"/>
        <s v="25P - Yellow 3-30 psi Pilot Operated Pressure Regulator (FPT)" u="1"/>
        <s v="25P - Yellow 3-30 psi Pilot Operated Pressure Regulator Class 250 FF (FLG)" u="1"/>
        <s v="SV73 - Safety Valve Class 250 RF x Class 125 FF (FLG)" u="1"/>
        <s v="22.5 Elbow (S)" u="1"/>
        <s v="22.5 Street Elbow (S x FTG)" u="1"/>
        <s v="45 Elbow (S)" u="1"/>
        <s v="45 Street Elbow (S x FTG)" u="1"/>
        <s v="90 Elbow (S)" u="1"/>
        <s v="90 Long Sweep Elbow (S)" u="1"/>
        <s v="90 Street Elbow (S x FTG)" u="1"/>
        <s v="90 Sweep Elbow (S)" u="1"/>
        <s v="Blind Flange" u="1"/>
        <s v="Cap (FPT)" u="1"/>
        <s v="Cap (S)" u="1"/>
        <s v="Coupling (S)" u="1"/>
        <s v="Cross (S)" u="1"/>
        <s v="Double Wye (S)" u="1"/>
        <s v="Eccentric Reducer Coupling (S)" u="1"/>
        <s v="Female Adapter (S x FPT)" u="1"/>
        <s v="Flange One Piece (FPT)" u="1"/>
        <s v="Flange One Piece (S)" u="1"/>
        <s v="Flange Van Stone Style (FPT)" u="1"/>
        <s v="Flange Van Stone Style (S)" u="1"/>
        <s v="Flange Van Stone Style (SPG)" u="1"/>
        <s v="Flange Van Stone Style with Plastic Solid Ring (S)" u="1"/>
        <s v="Male Adapter (MPT x S)" u="1"/>
        <s v="Plug (MPT)" u="1"/>
        <s v="Plug (SPG)" u="1"/>
        <s v="Reducer Bushing Flush Style (SPG x FPT)" u="1"/>
        <s v="Reducer Bushing Flush Style (SPG x S)" u="1"/>
        <s v="Reducer Coupling (S)" u="1"/>
        <s v="Reducer T.T. Bushing Flush Style (MPT x FPT)" u="1"/>
        <s v="Reducing Cross (S)" u="1"/>
        <s v="Reducing Double Wye (S)" u="1"/>
        <s v="Reducing Tee (S x S x FPT)" u="1"/>
        <s v="Reducing Tee (S)" u="1"/>
        <s v="Reducing Wye (S)" u="1"/>
        <s v="Special Reinforced Reducer T.T. Bushing (MPT x FPT)" u="1"/>
        <s v="Tee (S x S x FPT)" u="1"/>
        <s v="Tee (S)" u="1"/>
        <s v="Union 2000 (S x FPT)" u="1"/>
        <s v="Union 2000 (S)" u="1"/>
        <s v="Wye (S)" u="1"/>
        <s v="Pipe - CPVC Schedule 80 (PE x PE)" u="1"/>
        <s v="Pipe - PVC Schedule 80 (PE x PE)" u="1"/>
        <s v="AB - Sovent Aerator (NH)" u="1"/>
        <s v="ABC - Sovent Aerator (NH)" u="1"/>
        <s v="ABCD - Sovent Aerator (NH)" u="1"/>
        <s v="ABCDG - Sovent Aerator (NH)" u="1"/>
        <s v="ABCG - Sovent Aerator (NH)" u="1"/>
        <s v="ABD - Sovent Aerator (NH)" u="1"/>
        <s v="ABDG - Sovent Aerator (NH)" u="1"/>
        <s v="ABG - Sovent Aerator (NH)" u="1"/>
        <s v="Sovent De-Aerator (NH)" u="1"/>
        <s v="Fig S2014C - Sch 10 Cap" u="1"/>
        <s v="Fig S2014CR - Sch 10 Concentric Reducer" u="1"/>
        <s v="Fig S2014E - Sch 10 90 Elbow Short Radius" u="1"/>
        <s v="Fig S2014ER - Sch 10 Eccentric Reducer" u="1"/>
        <s v="Fig S2014F - Sch 10 45 Elbow" u="1"/>
        <s v="Fig S2014LE - Sch 10 90 Elbow Long Radius" u="1"/>
        <s v="Fig S2014RT - Sch 10 Reducing Tee" u="1"/>
        <s v="Fig S2014T - Sch 10 Tee" u="1"/>
        <s v="Fig S2214MA - Sch 10 MSS Type A Stub End" u="1"/>
        <s v="Fig S2214MC - Sch 10 MSS Type C Stub End" u="1"/>
        <s v="Fig S2044C - Sch 40 Cap" u="1"/>
        <s v="Fig S2044CR - Sch 40 Concentric Reducer" u="1"/>
        <s v="Fig S2044E - Sch 40 90 Elbow Short Radius" u="1"/>
        <s v="Fig S2044ER - Sch 40 Eccentric Reducer" u="1"/>
        <s v="Fig S2044F - Sch 40 45 Elbow" u="1"/>
        <s v="Fig S2044LE - Sch 40 90 Elbow Long Radius" u="1"/>
        <s v="Fig S2044RT - Sch 40 Reducing Tee" u="1"/>
        <s v="Fig S2044T - Sch 40 Tee" u="1"/>
        <s v="Fig S2244MA - Sch 40 MSS Type A Stub End" u="1"/>
        <s v="Fig S2016C - Sch 10 Cap" u="1"/>
        <s v="Fig S2016CR - Sch 10 Concentric Reducer" u="1"/>
        <s v="Fig S2016E - Sch 10 90 Elbow Short Radius" u="1"/>
        <s v="Fig S2016ER - Sch 10 Eccentric Reducer" u="1"/>
        <s v="Fig S2016F - Sch 10 45 Elbow" u="1"/>
        <s v="Fig S2016LE - Sch 10 90 Elbow Long Radius" u="1"/>
        <s v="Fig S2016RT - Sch 10 Reducing Tee" u="1"/>
        <s v="Fig S2016T - Sch 10 Tee" u="1"/>
        <s v="Fig S2216MA - Sch 10 MSS Type A Stub End" u="1"/>
        <s v="Fig S2216MC - Sch 10 MSS Type C Stub End" u="1"/>
        <s v="Fig S2046C - Sch 40 Cap" u="1"/>
        <s v="Fig S2046CR - Sch 40 Concentric Reducer" u="1"/>
        <s v="Fig S2046E - Sch 40 90 Elbow Short Radius" u="1"/>
        <s v="Fig S2046ER - Sch 40 Eccentric Reducer" u="1"/>
        <s v="Fig S2046F - Sch 40 45 Elbow" u="1"/>
        <s v="Fig S2046LE - Sch 40 90 Elbow Long Radius" u="1"/>
        <s v="Fig S2046RT - Sch 40 Reducing Tee" u="1"/>
        <s v="Fig S2046T - Sch 40 Tee" u="1"/>
        <s v="Fig S2246MA - Sch 40 MSS Type A Stub End" u="1"/>
        <s v="150lb - Blind Raised Face Flange" u="1"/>
        <s v="150lb - Lap Joint Flange" u="1"/>
        <s v="150lb - Slip-On Raised Face Flange" u="1"/>
        <s v="150lb - Threaded Raised Face Flange" u="1"/>
        <s v="150lb Schedule 10 - Weld Neck Raised Face Flange" u="1"/>
        <s v="150lb Schedule 40 - Socket Weld Raised Face Flange" u="1"/>
        <s v="150lb Schedule 40 - Weld Neck Raised Face Flange" u="1"/>
        <s v="150lb Schedule 80 - Socket Weld Raised Face Flange" u="1"/>
        <s v="150lb Schedule 80 - Weld Neck Raised Face Flange" u="1"/>
        <s v="Fig S4534SO - Socket Weld Outlet 3000lb" u="1"/>
        <s v="Fig S4534TO - Threaded Outlet 3000lb" u="1"/>
        <s v="Fig S4534WO4 - 3000lb Butt Weld Outlet Sch 40 Bore" u="1"/>
        <s v="Fig S4536SO - Socket Weld Outlet 3000lb" u="1"/>
        <s v="Fig S4536TO - Threaded Outlet 3000lb" u="1"/>
        <s v="Fig S4536WO4 - 3000lb Butt Weld Outlet Sch 40 Bore" u="1"/>
        <s v="Water Hammer Arrestor (MPT)" u="1"/>
        <s v="Water Hammer Arrestor (PE)" u="1"/>
        <s v="Nipple - Clearflow Galvanized Steel (GRV x GRV)" u="1"/>
        <s v="Nipple - Clearflow Galvanized Steel (MPT x GRV)" u="1"/>
        <s v="2342 - Swing Check Valve Class 150 RF (FLG)" u="1"/>
        <s v="3061 - Wall Swing Check Valve Class 300 RF (FLG)" u="1"/>
        <s v="1503 - Gate Valve Class 150 RF (FLG)" u="1"/>
        <s v="3003 - Gate Valve Class 300 RF (FLG)" u="1"/>
        <s v="1531 - Globe Valve Class 150 RF (FLG)" u="1"/>
        <s v="3031 - Globe Valve Class 300 RF (FLG)" u="1"/>
        <s v="311 Series Petes Plug Stainless Steel 316 (MPT)" u="1"/>
        <s v="Petes Plug (MPT)" u="1"/>
        <s v="OVC356FW - Ball Valve (SW)" u="1"/>
        <s v="SSN150CK - Check Valve Class 150 RF (FLG)" u="1"/>
        <s v="GASS800SW - Gate Valve (SW)" u="1"/>
        <s v="K-595-S6-R-66-LL - Ball Valve (SW)" u="1"/>
        <s v="S-45TB-E - Ball Valve Model C PVC (S)" u="1"/>
        <s v="S-51TB-E - Ball Valve Model C CPVC (S)" u="1"/>
        <s v="S-580-70 - Ball Valve (C)" u="1"/>
        <s v="S-580-70-66 - Ball Valve (C)" u="1"/>
        <s v="S-585-70 - Ball Valve (C)" u="1"/>
        <s v="S-585-70-66 - Ball Valve (C)" u="1"/>
        <s v="S-585-70-66-HC - Ball Valve (C x HC)" u="1"/>
        <s v="S-585-70-HC - Ball Valve (C x HC)" u="1"/>
        <s v="S-590-Y-66 - Ball Valve (C)" u="1"/>
        <s v="S-595-Y-66 - Ball Valve (C)" u="1"/>
        <s v="T-580-70 - Ball Valve (FPT)" u="1"/>
        <s v="T-580-70-66 - Ball Valve (FPT)" u="1"/>
        <s v="T-585-70 - Ball Valve (FPT)" u="1"/>
        <s v="T-585-70-66-HC - Ball Valve (FPT x HC)" u="1"/>
        <s v="T-585-70-HC - Ball Valve (FPT x HC)" u="1"/>
        <s v="T-590-Y-66 - Ball Valve (FPT)" u="1"/>
        <s v="T-595-Y-66 - Ball Valve (FPT)" u="1"/>
        <s v="U-45TB-E - Ball Valve Model D PVC (S)" u="1"/>
        <s v="U-51TB-E - Ball Valve Model D CPVC (S)" u="1"/>
        <s v="GD-4765-8N - Butterfly Valve Gear (GRV)" u="1"/>
        <s v="GD-4765-C-8N - Butterfly Valve Gear (GRV)" u="1"/>
        <s v="GD-4765-N3 - Butterfly Valve Lever Lock (GRV)" u="1"/>
        <s v="GD-4765-N5 - Butterfly Valve Gear (GRV)" u="1"/>
        <s v="GD-6765-8N - Butterfly Valve Gear (GRV)" u="1"/>
        <s v="LC-20003 - Butterfly Valve Lever Lock Class 150-125 Lug (FLG)" u="1"/>
        <s v="LC-20005 - Butterfly Valve Gear Class 150-125 Lug (FLG)" u="1"/>
        <s v="LD-20000 - Butterfly Valve Lever Lock Class 150-125 Lug (FLG)" u="1"/>
        <s v="LD-20001 - Butterfly Valve Position Lock Class 150-125 Lug (FLG)" u="1"/>
        <s v="LD-20003 - Butterfly Valve Lever Lock Class 150-125 Lug (FLG)" u="1"/>
        <s v="LD-20005 - Butterfly Valve Large Diameter Gear Class 150-125 Lug (FLG)" u="1"/>
        <s v="LD-30003 - Butterfly Valve Lever Lock Class 150-125 Lug (FLG)" u="1"/>
        <s v="LD-30005 - Butterfly Valve Gear Class 150-125 Lug (FLG)" u="1"/>
        <s v="WC-20003 - Butterfly Valve Lever Lock Class 150-125 Wafer (FLG)" u="1"/>
        <s v="WC-20005 - Butterfly Valve Gear Class 150-125 Wafer (FLG)" u="1"/>
        <s v="WD-20003 - Butterfly Valve Lever Lock Class 150-125 Wafer (FLG)" u="1"/>
        <s v="WD-20005 - Butterfly Valve Gear Class 150-125 Wafer (FLG)" u="1"/>
        <s v="WD-30003 - Butterfly Valve Lever Lock Class 150-125 Wafer (FLG)" u="1"/>
        <s v="WD-30005 - Butterfly Valve Gear Class 150-125 Wafer (FLG)" u="1"/>
        <s v="F-910-W - Check Valve Class 125 FF (FLG)" u="1"/>
        <s v="F-960-W - Silent Check Valve Class 250 FF (FLG)" u="1"/>
        <s v="S-413-Y-LF - Check Valve (C)" u="1"/>
        <s v="T-413-Y-LF - Check Valve (FPT)" u="1"/>
        <s v="U-45BC-E - Check Valve PVC (S)" u="1"/>
        <s v="U-51BC-E - Check Valve CPVC (S)" u="1"/>
        <s v="F-637-31 - Gate Valve Class 150 RF (FLG)" u="1"/>
        <s v="T-113-LF - Gate Valve (FPT)" u="1"/>
        <s v="F-718-B - Globe Valve Class 125 FF (FLG)" u="1"/>
        <s v="T-211-Y - Globe Valve (FPT)" u="1"/>
        <s v="901 DWV Coupling C x C - Wrot" u="1"/>
        <s v="901-2 DWV External Bushing Ftg x C - Wrot" u="1"/>
        <s v="901-2-7 DWV Fitting Trap Adapter Ftg x SJ - Wrot" u="1"/>
        <s v="901-7 DWV Trap Adapter C x SJ - Wrot" u="1"/>
        <s v="901-RP DWV Repair Coupling (No Stop) C x C - Wrot" u="1"/>
        <s v="903 DWV Adapter C x F - Wrot" u="1"/>
        <s v="904 DWV Adapter C x M - Wrot" u="1"/>
        <s v="904-7 DWV Trap Adapter M x SJ - Wrot" u="1"/>
        <s v="905 DWV Soil Pipe Adapter C x SPG - Wrot" u="1"/>
        <s v="906 DWV 45 Elbow C x C - Wrot" u="1"/>
        <s v="906-2 DWV 45 Fitting Elbow Ftg x C - Wrot" u="1"/>
        <s v="907 DWV 90 Elbow C x C - Wrot" u="1"/>
        <s v="907-2 DWV 90 Fitting Elbow Ftg x C - Wrot" u="1"/>
        <s v="907-LT DWV 90 Long Radius Elbow C x C - Wrot" u="1"/>
        <s v="911 DWV Tee C x C x C - Wrot" u="1"/>
        <s v="917-B Test Caps - Copper C - Wrot" u="1"/>
        <s v="960 DWV 60 Elbow C x C - Wrot" u="1"/>
        <s v="600 Reducing Coupling C x C - Wrot" u="1"/>
        <s v="600-2 Fitting Reducer Ftg x C - Wrot" u="1"/>
        <s v="600-DS Coupling with Dimpled Tube Stop C x C - Wrot" u="1"/>
        <s v="601 Coupling without Stop C x C - Wrot" u="1"/>
        <s v="603-2 Fitting Adapter Ftg x F - Wrot" u="1"/>
        <s v="604-2 Fitting Adapter Ftg x M - Wrot" u="1"/>
        <s v="606-2 45 Fitting Elbow Ftg x C - Wrot" u="1"/>
        <s v="607-2-2 90 Fitting Elbow - Close Rough Ftg x Ftg - Wrot" u="1"/>
        <s v="607-2-2-LT 90 Fitting Elbow - Long Radius Ftg x Ftg - Wrot" u="1"/>
        <s v="607-2-I 90 Fitting Elbow Intermediate Radius Ftg x C - Wrot" u="1"/>
        <s v="607-2-LT 90 Fitting Elbow - Long Radius Ftg x C - Wrot" u="1"/>
        <s v="607-I 90 Elbow - Intermediate Radius C x C - Wrot" u="1"/>
        <s v="607-LT 90 Elbow - Long Radius C x C - Wrot" u="1"/>
        <s v="611 Tee Bullnose C x C x C x - Wrot" u="1"/>
        <s v="611-2 Fitting Tee C x Ftg x C - Wrot" u="1"/>
        <s v="611-HE Heat Exchanger Tee Bullnose C x C x C - Wrot" u="1"/>
        <s v="611-HE Heat Exchanger Tee C x C x C - Wrot" u="1"/>
        <s v="616 Fitted Plug Fitting - Wrot" u="1"/>
        <s v="617 Tube Cap C - Wrot" u="1"/>
        <s v="618 Flush Bushing Ftg x C - Wrot" u="1"/>
        <s v="618-3 Flush Bushing Ftg x F - Wrot" u="1"/>
        <s v="624 Tube Strap" u="1"/>
        <s v="633-W Union C x C - Wrot" u="1"/>
        <s v="638 Return Bend C x C - Wrot" u="1"/>
        <s v="698 Suction Line P-Trap C x C - Wrot" u="1"/>
        <s v="GD-1765-8N - Butterfly Valve Gear (GRV)" u="1"/>
        <s v="901-2-F DWV Fitting Flush Bushing Ftg x C - Wrot" u="1"/>
        <s v="903-2 DWV Fitting Adapter Ftg x F - Wrot" u="1"/>
        <s v="Nextrol Model NXFB - Balancing Valve Class 125 FF (FLG)" u="1"/>
        <s v="Ultra MB Model MBF - Balancing Valve Class 125 FF (FLG)" u="1"/>
        <s v="Ultra MB Model MBG - Balancing Valve (GRV)" u="1"/>
        <s v="UltraXB Orturi Model XB STD - Balancing Valve (P)" u="1"/>
        <s v="UltraY Model UY STD - Balancing Valve (P)" u="1"/>
        <s v="Model 11M - Wye Strainer (FPT)" u="1"/>
        <s v="Model 352.5MM - Wye Strainer (FPT)" u="1"/>
        <s v="Model 353 - Wye Strainer (C)" u="1"/>
        <s v="Model 358S - Wye Strainer (C)" u="1"/>
        <s v="Model 581-SS - Wye Strainer (FPT)" u="1"/>
        <s v="Model 752 - Wye Strainer Class 250 FF (FLG)" u="1"/>
        <s v="Model 758 - Wye Strainer Class 125 FF (FLG)" u="1"/>
        <s v="Model 105MDT - Silent Check Valve Class 150 RF (FLG)" u="1"/>
        <s v="Model 109MDT - Silent Check Valve Class 300 RF (FLG)" u="1"/>
        <s v="NoC-100HE - Coupling (C)" u="1"/>
        <s v="NoC-101 - Adapter (C x MPT)" u="1"/>
        <s v="NoC-102 - Adapter (C x FPT)" u="1"/>
        <s v="NoC-104 - Fitting Adapter (FTG x MPT)" u="1"/>
        <s v="NoC-105 - Fitting Adapter (FTG x FPT)" u="1"/>
        <s v="NoC-107 - Union (C)" u="1"/>
        <s v="NoC-108 - Union (C x MPT)" u="1"/>
        <s v="NoC-109 - Union (C x FPT)" u="1"/>
        <s v="NoC-115 - Cap (C)" u="1"/>
        <s v="NoCD-100 - Coupling (C)" u="1"/>
        <s v="NoCE-100 - Coupling (C)" u="1"/>
        <s v="NoE-200 - Elbow 90 Short Radius (C)" u="1"/>
        <s v="NoE-200D - Elbow 90 (C)" u="1"/>
        <s v="NoE-201 - Elbow 90 (C x MPT)" u="1"/>
        <s v="NoE-202 - Elbow 90 (C x FPT)" u="1"/>
        <s v="NoE-202 - Elbow 90 Reducing (C x FPT)" u="1"/>
        <s v="NoE-207 - Union Elbow 90 (C)" u="1"/>
        <s v="NoE-208 - Elbow 90 w Union (C x MPT)" u="1"/>
        <s v="NoE-209 - Elbow 90 w Union (C x FPT)" u="1"/>
        <s v="NoE-210 - Elbow 90 (C)" u="1"/>
        <s v="NoE-210HE - Elbow 90 (C)" u="1"/>
        <s v="NoE-211 - Elbow 90 (C x FPT)" u="1"/>
        <s v="NoE-211HE - Elbow 90 (C x FPT)" u="1"/>
        <s v="NoF-900 - Flange (C)" u="1"/>
        <s v="NoT-300 - Tee Reducing (C)" u="1"/>
        <s v="NoT-302 - Tee (C x C x FPT)" u="1"/>
        <s v="NoT-303 - Tee (C x FPT x C)" u="1"/>
        <s v="NoT-304 - Tee (FPT x FPT x C)" u="1"/>
        <s v="NoT-305 - Tee (FPT x MPT x C)" u="1"/>
        <s v="NoT-311 - Drop Tee (C x C x FPT)" u="1"/>
        <s v="NoT-312 - Cross (C)" u="1"/>
        <s v="NoT-317 - Wye 45 (C)" u="1"/>
        <s v="NoD-700 - Elbow 90 (C)" u="1"/>
        <s v="NoDW-200 - Elbow 90 (C)" u="1"/>
        <s v="NoDW-203 - Street Elbow 90 (FTG x C)" u="1"/>
        <s v="NoDW-204 - Elbow 45 (C)" u="1"/>
        <s v="NoDW-205 - Street Elbow 45 (FTG x C)" u="1"/>
        <s v="NoDW-700LT - Elbow 90 (C)" u="1"/>
        <s v="NoDW-700XLT - Elbow 90 (C)" u="1"/>
        <s v="NoDW-701 - Elbow 60 (C)" u="1"/>
        <s v="NoDW-707 - Tee (C)" u="1"/>
        <s v="NoDW-707 - Tee Reducing (C)" u="1"/>
        <s v="NoDW-724 - Trap Adapter (C x SJ)" u="1"/>
        <s v="NoDW-724F - Trap Adapter (FTG x SJ)" u="1"/>
        <s v="NoDW-732 - Adapter (C x MPT)" u="1"/>
        <s v="NoDW-733 - Soil Pipe Adapter (C x SPG)" u="1"/>
        <s v="NoDW-741 - Coupling (C)" u="1"/>
        <s v="NoDW-741NS - Repair Coupling (C)" u="1"/>
        <s v="NoDW-742 - Extended Bushing (FTG x C)" u="1"/>
        <s v="NoDW-752 - Vent Increaser (C x Tube)" u="1"/>
        <s v="NoDW-753 - Adapter (C x FPT)" u="1"/>
        <s v="NoDW-756 - Trap Adapter (MPT x SJ)" u="1"/>
        <s v="NoDW-757 - Trap Adapter (FPT x SJ)" u="1"/>
        <s v="NoDW-798T - Test Cap (C)" u="1"/>
        <s v="NoWC-106 - Flush Bushing (FTG x C)" u="1"/>
        <s v="NoWC-400 - Rolled Stop Coupling (C)" u="1"/>
        <s v="NoWC-400NS - Coupling (C)" u="1"/>
        <s v="NoWC-400R - Coupling (C)" u="1"/>
        <s v="NoWC-400S - Coupling (C)" u="1"/>
        <s v="NoWC-401 - Adapter (C x MPT)" u="1"/>
        <s v="NoWC-402 - Adapter (C x FPT)" u="1"/>
        <s v="NoWC-403 - Fitting Reducer (FTG x C)" u="1"/>
        <s v="NoWC-403 - Fitting Reducer 90 (FTG x C)" u="1"/>
        <s v="NoWC-404 - Fitting Adapter (FTG x MPT)" u="1"/>
        <s v="NoWC-405 - Fitting Adapter (FTG x FPT)" u="1"/>
        <s v="NoWC-407 - Union (C)" u="1"/>
        <s v="NoWC-412 - Cross Coupling (C)" u="1"/>
        <s v="NoWC-415 - Cap (C)" u="1"/>
        <s v="NoWC-416 - Fitting Plug (FTG)" u="1"/>
        <s v="NoWC-417 - Flush Bushing (FTG x FPT)" u="1"/>
        <s v="NoWE-500 - Elbow 90 (C)" u="1"/>
        <s v="NoWE-500L - Elbow 90 (C)" u="1"/>
        <s v="NoWE-503 - Street Elbow 90 (FTG x C)" u="1"/>
        <s v="NoWE-503L - Street Elbow 90 (FTG x C)" u="1"/>
        <s v="NoWE-504 - Elbow 45 (C)" u="1"/>
        <s v="NoWE-505 - Street Elbow 45 (FTG x C)" u="1"/>
        <s v="NoWE-506 - Elbow 90 (FTG)" u="1"/>
        <s v="NoWE-506L - Elbow 90 (FTG)" u="1"/>
        <s v="NoWE-507 - Elbow 45 (FTG)" u="1"/>
        <s v="NoWE-512 - Return Bend (C)" u="1"/>
        <s v="NoWE-554P - P-Trap (C)" u="1"/>
        <s v="NoWT-600 - Tee (C)" u="1"/>
        <s v="NoWT-600 - Tee Reducing (C)" u="1"/>
        <s v="NoWT-600 - Tee Reducing Both Ends (C)" u="1"/>
        <s v="NoWT-600F - Tee (C x FTG x C)" u="1"/>
        <s v="Pipe - Copper DWV (PE x PE)" u="1"/>
        <s v="Pipe - Copper DWV (PE x PE) - Pup Piece" u="1"/>
        <s v="Pipe - Copper Type K-HL (PE x PE)" u="1"/>
        <s v="Pipe - Copper Type K-HL (PE x PE) - Pup Piece" u="1"/>
        <s v="Pipe - Copper Type K-HL Med Gas (PE x PE)" u="1"/>
        <s v="Pipe - Copper Type K-HL Med Gas (PE x PE) - Pup Piece" u="1"/>
        <s v="Pipe - Copper Type L ACR (PE x PE)" u="1"/>
        <s v="Pipe - Copper Type L-HL (PE x PE)" u="1"/>
        <s v="Pipe - Copper Type L-HL (PE x PE) - Pup Piece" u="1"/>
        <s v="Pipe - Copper Type L-HL Med Gas (PE x PE)" u="1"/>
        <s v="Pipe - Copper Type L-HL Med Gas (PE x PE) - Pup Piece" u="1"/>
        <s v="Pipe - Copper Type M-HL (PE x PE)" u="1"/>
        <s v="NoC-101F - Adapter (C x MPT)" u="1"/>
        <s v="NoC-102S - Adapter (C x FPT)" u="1"/>
        <s v="NoE-212 - Return Bend Closed (C)" u="1"/>
        <s v="NoE-215 - Elbow 90 Flanged Sink (C x FPT)" u="1"/>
        <s v="NoT-300RB - Tee (C)" u="1"/>
        <s v="NoT-310 - Drop Tee (C)" u="1"/>
        <s v="NoD-700 - Street Elbow 90 (FTG x C)" u="1"/>
        <s v="NoD-702 - Elbow 45 (C)" u="1"/>
        <s v="NoD-702 - Street Elbow 45 (FTG x C)" u="1"/>
        <s v="NoDW-703 - Elbow 22.5 (C)" u="1"/>
        <s v="NoDW-742F - Bushing (FTG x C)" u="1"/>
        <s v="NoDW-754 - Fitting Adapter (FTG x FPT)" u="1"/>
        <s v="BA-100H P1 - Ball Valve (P x HC)" u="1"/>
        <s v="BA-100H-TIH - Ball Valve (P x HC)" u="1"/>
        <s v="BA-400 P2 - Ball Valve (P)" u="1"/>
        <s v="BA-400S-P2-TIH - Ball Valve (P)" u="1"/>
        <s v="BA-450S-TIH - Ball Valve (C)" u="1"/>
        <s v="CL223E - Gear Butterfly Valve Class 150 RF Lug (FLG)" u="1"/>
        <s v="ML233E - Lever Butterfly Valve Class 150 RF Lug (FLG)" u="1"/>
        <s v="509T P2 - Check Valve (P)" u="1"/>
        <s v="F-2970-M - Swing Check Valve Class 250 RF (FLG)" u="1"/>
        <s v="F-2894-M - Gate Valve Class 150 RF (FLG)" u="1"/>
        <s v="F-2983-M - Globe Valve Class 250 RF (FLG)" u="1"/>
        <s v="MetraMini (MMCC) - Flexible Pump Connector Class 150 FF (FLG)" u="1"/>
        <s v="RMF - Reducing Flexible Pump Connector Class 150 FF (FLG)" u="1"/>
        <s v="SLPC - Flexible Pump Connector Class 150 FF (FLG)" u="1"/>
        <s v="SSTC - Flexible Pump Connector (MPT)" u="1"/>
        <s v="Cablesphere (MSRCEE) - EPDM Expansion Joint Class 150 FF (FLG)" u="1"/>
        <s v="Double Cablesphere (DSRCEE) - EPDM Expansion Joint Class 150 FF (FLG)" u="1"/>
        <s v="DoubleSphere (DSEE) - EPDM Expansion Joint Class 150 FF (FLG)" u="1"/>
        <s v="Metrasphere (MSODEE) - EPDM Expansion Joint Class 150 FF (FLG)" u="1"/>
        <s v="VRN2 - Pressure Independent Control Valve (FPT)" u="1"/>
        <s v="VRW2 - Dynamic Pressure Control Valve Class 150 RF (FLG)" u="1"/>
        <s v="V5013N - Three-Way Globe Valve (FPT)" u="1"/>
        <s v="VGF31 - Globe Valve Class 125 FF (FLG)" u="1"/>
        <s v="Countersink Plug for Cleanout (MPT)" u="1"/>
        <s v="PROGEF Butt Fusion" u="1"/>
        <s v="375 - True Union Ball Valve - Natural PP FPM (S)" u="1"/>
        <s v="546 - Ball Valve - PN 10 - Standard PP EPDM (SPG)" u="1"/>
        <s v="567 - Butterfly Valve Lever Class 150 Wafer - SDR 11 - Standard PP EPDM (FLG)" u="1"/>
        <s v="561 - Check Valve - SDR 11 - Standard PP EPDM (SPG)" u="1"/>
        <s v="515 - Diaphragm Valve - SDR 11 - Standard PP EPDM (SPG)" u="1"/>
        <s v="519 Zero Static - Diaphragm Valve - Standard PP EPDM (SPG)" u="1"/>
        <s v="Adapter Male (MPT x S)" u="1"/>
        <s v="Elbow 45 (S)" u="1"/>
        <s v="Elbow 90 (S)" u="1"/>
        <s v="Flange (S)" u="1"/>
        <s v="Flange Backing Ring (S)" u="1"/>
        <s v="Reducer Bushing (SPG x FPT)" u="1"/>
        <s v="Reducer Bushing (SPG x S)" u="1"/>
        <s v="Tee Reducing (S)" u="1"/>
        <s v="Tee Reducing (S-F)" u="1"/>
        <s v="(3A) Sanitary Adapter - PN 10 - Standard PP" u="1"/>
        <s v="45 Elbow - PN 10 - Standard PP" u="1"/>
        <s v="45 Elbow Gored - PN 10 - Standard PP" u="1"/>
        <s v="45 Reducing Wye - PN 10 - Standard PP" u="1"/>
        <s v="45 Wye - PN 10 - Standard PP" u="1"/>
        <s v="90 Elbow Short Radius - PN 10 - Standard PP" u="1"/>
        <s v="90 Elbow Sweep Radius - PN 10 - Standard PP" u="1"/>
        <s v="Analytical Threaded Sensor - PN 10 - Standard PP" u="1"/>
        <s v="Blind Flange - PN 10 - Standard PP" u="1"/>
        <s v="Blind Flange with PP Sheet - PN 10 - Standard PP" u="1"/>
        <s v="Concentric Flush Style Reducer (160-315mm) - PN 10 - Standard PP" u="1"/>
        <s v="Concentric Flush Style Reducer (355-500mm) - PN 10 - Standard PP" u="1"/>
        <s v="Concentric Flush Style Reducer (40-100mm) - PN 10 - Standard PP" u="1"/>
        <s v="Eccentric Flush Style Reducer (160-315mm) - PN 10 - Standard PP" u="1"/>
        <s v="Eccentric Flush Style Reducer (40-110mm) - PN 10 - Standard PP" u="1"/>
        <s v="End Cap (20-225mm) - PN 10 - Standard PP" u="1"/>
        <s v="End Cap (250-500mm) - PN 10 - Standard PP" u="1"/>
        <s v="Fabricated Reducing Tee (160-500mm) - PN 10 - Standard PP" u="1"/>
        <s v="Fabricated Reducing Tee (25-110mm) - PN 10 - Standard PP" u="1"/>
        <s v="Female Adapter - PN 10 - Standard PP" u="1"/>
        <s v="Flange Adapter Type A FF - SDR 11 - Standard PP" u="1"/>
        <s v="Flange Adapter Type B (355-500mm) FF - PN 10 - Standard PP" u="1"/>
        <s v="Flange Adapter Type B FF - SDR 11 - Standard PP" u="1"/>
        <s v="Flange Adapter Type C FF - SDR 11 - Standard PP" u="1"/>
        <s v="Flush Style End Cap for Tapping - PN 10 - Standard PP" u="1"/>
        <s v="Full-Face Flange Spacer - PN 10 - Standard PP" u="1"/>
        <s v="Hose Connector - PN 10 - Standard PP" u="1"/>
        <s v="Instrument Installation Fitting - PN 10 - Standard PP" u="1"/>
        <s v="Large Sanitary Adapter (3A) - PN 6 - Standard PP" u="1"/>
        <s v="Male Adapter - PN 10 - Standard PP" u="1"/>
        <s v="MNPT Low Profile Adapter - PN 10 - Standard PP" u="1"/>
        <s v="Molded Reducing Tee - PN 10 - Standard PP" u="1"/>
        <s v="Nipple - PN 10 - Standard PP (MPT)" u="1"/>
        <s v="Reducer - PN 10 - Standard PP" u="1"/>
        <s v="Restraint Fitting - PN 10 - Standard PP" u="1"/>
        <s v="Sanitary Adapter (3A) - PN 10 - Standard PP" u="1"/>
        <s v="Sanitary Instrument Adapter (3A) - PN 10 - Standard PP" u="1"/>
        <s v="Tee - PN 10 - Standard PP" u="1"/>
        <s v="Union EPDM - PN 10 - Standard PP" u="1"/>
        <s v="Union FKM - PN 10 - Standard PP" u="1"/>
        <s v="Vent Port Assembly - PN 10 - Standard PP" u="1"/>
        <s v="45 Wye (S)" u="1"/>
        <s v="45 Wye - Double (S)" u="1"/>
        <s v="45 Wye - Double Reducing (S)" u="1"/>
        <s v="45 Wye - Reducing (S)" u="1"/>
        <s v="Bend (45) (S)" u="1"/>
        <s v="Bend (91.2) - Long Sweep (S)" u="1"/>
        <s v="Bend (91.2) - Short Sweep (S)" u="1"/>
        <s v="Cleanout Adapter with Plug (SPG x FT)" u="1"/>
        <s v="Cleanout Tee with Plug (S x S x FT)" u="1"/>
        <s v="Combo Wye (90) - Double (S)" u="1"/>
        <s v="Combo Wye (90) - Double Reducing (S)" u="1"/>
        <s v="Combo Wye and Bend (90) - Reducing (S)" u="1"/>
        <s v="Flange - Solid ANSI 150 lb. Pattern (S)" u="1"/>
        <s v="Increaser Bushing (SPG x S)" u="1"/>
        <s v="Long Turn Tee Wye (91.2) (S)" u="1"/>
        <s v="Long Turn Tee Wye (91.2) - Reducing (S)" u="1"/>
        <s v="Male Adapter (S x MPT)" u="1"/>
        <s v="P-Trap (S)" u="1"/>
        <s v="P-Trap with Cleanout (S)" u="1"/>
        <s v="P-Trap with Union Connection (S)" u="1"/>
        <s v="Pipe Increaser (SPG)" u="1"/>
        <s v="Sanitary Tee (91.2) (S)" u="1"/>
        <s v="Sanitary Tee (91.2) - Double (S)" u="1"/>
        <s v="Sanitary Tee (91.2) - Double Reducing (S)" u="1"/>
        <s v="Sanitary Tee (91.2) - Reducing (S)" u="1"/>
        <s v="Trap Primer w FPT Tap (SPG)" u="1"/>
        <s v="Union (PPFR x PVDF) w PPFR Nut and EPDM Ring (S)" u="1"/>
        <s v="Union (PPFR x PVDF) w PPFR Nut and FPM Ring (S)" u="1"/>
        <s v="Union (PVDF x PPFR) w PVDF Nut and EPDM Ring (S)" u="1"/>
        <s v="Union (PVDF x PPFR) w PVDF Nut and FPM Ring (S)" u="1"/>
        <s v="Union (PVDF x PVDF) w PVDF Nut and EPDM Ring (S)" u="1"/>
        <s v="Union (PVDF x PVDF) w PVDF Nut and FPM Ring (S)" u="1"/>
        <s v="Pipe - Polypropylene PPro-Seal Natural Schedule 80 (PE x PE)" u="1"/>
        <s v="Pipe - Polypropylene PROGEF Standard PN 10 Standard (PE x PE)" u="1"/>
        <s v="Pipe - PVDF Fuseal 25_50 Schedule 40 (PE x PE)" u="1"/>
        <s v="Adapter Male Reducing (S x MPT)" u="1"/>
        <s v="45 Wye (S-F)" u="1"/>
        <s v="45 Wye - Double (S-F)" u="1"/>
        <s v="Bend (45) (S-F)" u="1"/>
        <s v="Bend (91.2) - Long Sweep (S-F)" u="1"/>
        <s v="Cleanout Tee with Plug (S x S x FT-F)" u="1"/>
        <s v="Combo Wye (90) - Double (S-F)" u="1"/>
        <s v="Combo Wye and Bend (90) (S)" u="1"/>
        <s v="P-Trap (S-F)" u="1"/>
        <s v="Swivel Sink Strainer Adapter with Gasket (SPG x FT)" u="1"/>
        <s v="3000-22 Coupling ProFlex (CI x PVC)" u="1"/>
        <s v="3000-33 Coupling ProFlex (CI x PVC)" u="1"/>
        <s v="3000-44 Coupling ProFlex (CI x PVC)" u="1"/>
        <s v="DSV - Check Valve Vertical (CLAMP)" u="1"/>
        <s v="Flange (FLG x P)" u="1"/>
        <s v="Flange Adapter (FLG x C)" u="1"/>
        <s v="Flange Reduction (FLG x C)" u="1"/>
        <s v="Flange Roll (FLG x GRV)" u="1"/>
        <s v="No123 - Tilting Disc Check Valve Class 150 RF (FLG)" u="1"/>
        <s v="No1340 - Swing Check Valve Y (C)" u="1"/>
        <s v="No147 - Swing Check Valve Class 150 RF (FLG)" u="1"/>
        <s v="No1523 - Tilting Disc Check Valve Class 1500 RF (FLG)" u="1"/>
        <s v="No159 - Swing Check Valve Class 300 RF (FLG)" u="1"/>
        <s v="No175 - Swing Check Valve Class 600 RF (FLG)" u="1"/>
        <s v="No28 - Stop Check Valve Class 300 RF (FLG)" u="1"/>
        <s v="No28E - Stop Check Valve Class 250 FF (FLG)" u="1"/>
        <s v="No30 - Stop Check Valve Class 300 RF (FLG)" u="1"/>
        <s v="No30E - Stop Check Valve Class 250 FF (FLG)" u="1"/>
        <s v="No323 - Tilting Disc Check Valve Class 300 RF (FLG)" u="1"/>
        <s v="No346.5 - Swing Check Valve (FPT)" u="1"/>
        <s v="No372 - Swing Check Valve (FPT)" u="1"/>
        <s v="No373 - Swing Check Valve Class 125 FF (FLG)" u="1"/>
        <s v="No383 - Swing Check Valve Class 125 FF (FLG)" u="1"/>
        <s v="No39E - Swing Check Valve Class 250 FF (FLG)" u="1"/>
        <s v="No623 - Tilting Disc Check Valve Class 600 RF (FLG)" u="1"/>
        <s v="No76E - Swing Check Valve (FPT)" u="1"/>
        <s v="No923 - Tilting Disc Check Valve Class 900 RF (FLG)" u="1"/>
        <s v="No33 - Gate Valve Class 300 RF (FLG)" u="1"/>
        <s v="No3E - Gate Valve Class 250 FF (FLG)" u="1"/>
        <s v="No431UB - Gate Valve (FPT)" u="1"/>
        <s v="No460 - Gate Valve (FPT)" u="1"/>
        <s v="No461 - Gate Valve Class 125 FF (FLG)" u="1"/>
        <s v="No47 - Gate Valve Class 150 RF (FLG)" u="1"/>
        <s v="No473 - Gate Valve Class 125 FF (FLG)" u="1"/>
        <s v="No488 - Gate Valve (FPT)" u="1"/>
        <s v="No488.5 - Gate Valve Class 125 FF (FLG)" u="1"/>
        <s v="No490 - Gate Valve (FPT)" u="1"/>
        <s v="No7.5E - Gate Valve Class 250 FF (FLG)" u="1"/>
        <s v="No76 - Gate Valve Class 600 RF (FLG)" u="1"/>
        <s v="No143 - Globe Valve Class 150 RF (FLG)" u="1"/>
        <s v="No151 - Globe Valve Class 300 RF (FLG)" u="1"/>
        <s v="No171 - Globe Valve Class 600 RF (FLG)" u="1"/>
        <s v="No21E - Globe Valve Class 250 FF (FLG)" u="1"/>
        <s v="No351 - Globe Valve Class 125 FF (FLG)" u="1"/>
        <s v="No353 - Angle Globe Valve Class 125 FF (FLG)" u="1"/>
        <s v="No382P - Globe Valve (FPT)" u="1"/>
        <s v="NoSV108 - Straight Cross" u="1"/>
        <s v="NoSV109 - Sanitary Cross" u="1"/>
        <s v="NoSV110 - Double Wye" u="1"/>
        <s v="NoSV135 - H Branch" u="1"/>
        <s v="NoSV141 - Offset 45" u="1"/>
        <s v="NoSV143 - Reducer" u="1"/>
        <s v="NoSV144 - Reducer Increaser" u="1"/>
        <s v="NoSV153 - Double Hub Fitting" u="1"/>
        <s v="NoSV155 - Pipe Plug" u="1"/>
        <s v="NoSV169 - P Trap" u="1"/>
        <s v="NoSV18 - Reducing Quarter Bend" u="1"/>
        <s v="NoSV23 - Return Bend" u="1"/>
        <s v="NoSV25 - Long Quarter Bend" u="1"/>
        <s v="NoSV26 - Long Eighth Bend" u="1"/>
        <s v="NoSV29 - Short Sweep Bend" u="1"/>
        <s v="NoSV30 - Long Sweep Bend" u="1"/>
        <s v="NoSV31 - Reducing Long Sweep Bend" u="1"/>
        <s v="NoSV33 - Combination Wye &amp; Long Turn Eighth Bend" u="1"/>
        <s v="NoSV35F - Double Combination Wye &amp; Long Turn Eighth Bend" u="1"/>
        <s v="NoSV42 - Straight Tee" u="1"/>
        <s v="NoSV43 - Sanitary Tee" u="1"/>
        <s v="NoSV44 - Wye" u="1"/>
        <s v="NoSV5 - Quarter Bend" u="1"/>
        <s v="NoSV7 - Sixth Bend" u="1"/>
        <s v="NoSV79 - Test Washington Tee" u="1"/>
        <s v="NoSV8 - Eighth Bend" u="1"/>
        <s v="NoSV80 - Cleanout Tee w Plug" u="1"/>
        <s v="NoSV81 - Test Tee w Plug" u="1"/>
        <s v="NoSV83 - Straight Tapped Tee" u="1"/>
        <s v="NoSV84 - Sanitary Tapped Tee" u="1"/>
        <s v="NoSV85 - Tapped Wye" u="1"/>
        <s v="NoSV9 - Sixteenth Bend" u="1"/>
        <s v="NoSV91 - Sanitary Tapped Cross" u="1"/>
        <s v="NoSV93 - Tapped Cross" u="1"/>
        <s v="NoEZS14 - Extended Short Sweep" u="1"/>
        <s v="NoEZS15 - Extended Combination" u="1"/>
        <s v="NoEZS16 - Two-Way Sanitary Tee" u="1"/>
        <s v="NoEZS17 - Extended Sanitary Tapped Tee" u="1"/>
        <s v="NoEZS18 - Extended Sanitary Tapped Cross" u="1"/>
        <s v="NoEZS27 - Sanitary Tapped Tee" u="1"/>
        <s v="NoEZS28 - Sanitary Tapped Cross" u="1"/>
        <s v="NoNH1 - No Hub Coupling" u="1"/>
        <s v="NoNH10 - Sixth Bend" u="1"/>
        <s v="NoNH12 - Long Eighth Bend" u="1"/>
        <s v="NoNH14 - Sixteenth Bend" u="1"/>
        <s v="NoNH16 - Short Sweep" u="1"/>
        <s v="NoNH18 - Long Sweep" u="1"/>
        <s v="NoNH21 - Double Wye" u="1"/>
        <s v="NoNH21A - Upright Wye" u="1"/>
        <s v="NoNH22 - Combination" u="1"/>
        <s v="NoNH24 - Double Combination" u="1"/>
        <s v="NoNH25 - Figure Five Double Fixture Fitting" u="1"/>
        <s v="NoNH26 - Tapped Wye" u="1"/>
        <s v="NoNH30 - Sanitary Cross" u="1"/>
        <s v="NoNH31 - Sanitary Tee w 2in LH 90 Sanitary" u="1"/>
        <s v="NoNH31 - Sanitary Tee w 2in RH 90 Sanitary" u="1"/>
        <s v="NoNH32B - Sanitary Tee w 2in LH 45 Sanitary" u="1"/>
        <s v="NoNH32B - Sanitary Tee w 2in RH 45 Sanitary" u="1"/>
        <s v="NoNH33C - Sanitary Cross w 2in 90 Sanitary" u="1"/>
        <s v="NoNH35 - Sanitary Tapped Cross" u="1"/>
        <s v="NoNH4 - Long Quarter Bend" u="1"/>
        <s v="NoNH40 - Increaser Reducer" u="1"/>
        <s v="NoNH42 - Long P-Trap" u="1"/>
        <s v="NoNH42 - P-Trap" u="1"/>
        <s v="NoNH44 - P-Trap w Tapped Inlet" u="1"/>
        <s v="NoNH44A - Deep Seal P-Trap" u="1"/>
        <s v="NoNH48 - Tapped Adapter" u="1"/>
        <s v="NoNH4A - Tapped Quarter Bend" u="1"/>
        <s v="NoNH50 - Blind Plug" u="1"/>
        <s v="NoNH52 - Tapped Ferrule Less Brass Plug" u="1"/>
        <s v="NoNH57 - Horizontal Twin Tapped Tee" u="1"/>
        <s v="NoNH6 - Quarter Bend w Side Opening" u="1"/>
        <s v="NoNH8 - Quarter Bend w Heel Opening" u="1"/>
        <s v="NoNH8A - Double Quarter Bend" u="1"/>
        <s v="NoNH9 - Fifth Bend" u="1"/>
        <s v="NoSD4 - Heavy Duty Coupling" u="1"/>
        <s v="No100 - Coupling (FAB)" u="1"/>
        <s v="No100 - Coupling" u="1"/>
        <s v="No101 - Female Adapter (FPTxHUB)" u="1"/>
        <s v="No101 - Female Adapter (FPTxHUB-FAB)" u="1"/>
        <s v="No101X - Female Adapter w Plug (FPTxHUB-FAB)" u="1"/>
        <s v="No102 - Pipe Increaser (FAB)" u="1"/>
        <s v="No102 - Pipe Increaser" u="1"/>
        <s v="No103 - Male Trap Adapter (SPGxSJ)" u="1"/>
        <s v="No103P - Male Trap Adapter w Nut (SPGxSJ)" u="1"/>
        <s v="No103X - Male Trap Adapter w Nut (SPGxSJ)" u="1"/>
        <s v="No104 - Female Trap Adapter (HUBxSJ)" u="1"/>
        <s v="No104P - Female Trap Adapter w Nut (HUBxSJ)" u="1"/>
        <s v="No104X - Female Trap Adapter w Nut (HUBxSJ)" u="1"/>
        <s v="No105 - Fitting Cleanout Adapter (SPGxFPT)" u="1"/>
        <s v="No105 - Fitting Cleanout Adapter (SPGxFPT-FAB)" u="1"/>
        <s v="No105X - Fitting Adapter w Cleanout Plug (SPGxFPT)" u="1"/>
        <s v="No106 - Cleanout Plug (MPT)" u="1"/>
        <s v="No107 - Flush Bushing (SPGxHUB)" u="1"/>
        <s v="No107 - Reducing Bushing (SPGxHUB-FAB)" u="1"/>
        <s v="No108 - Flush Bushing (SPGxFPT)" u="1"/>
        <s v="No109 - Male Adapter (MPTxHUB)" u="1"/>
        <s v="No110 - Flush Cleanout Plug (MPT)" u="1"/>
        <s v="No111 - Male Fitting Adapter (MPTxSPG)" u="1"/>
        <s v="No116 - Cap (FAB)" u="1"/>
        <s v="No116 - Cap" u="1"/>
        <s v="No119 - Adapter (SPGxHUB)" u="1"/>
        <s v="No123 - Adapter (HUBxSPG)" u="1"/>
        <s v="No123R - Reducing Hub Adapter (HUBxSPG)" u="1"/>
        <s v="No130 - Repair Coupling (FAB)" u="1"/>
        <s v="No130 - Repair Coupling" u="1"/>
        <s v="No131 - Test Cap (SPG)" u="1"/>
        <s v="No132 - Test Cap" u="1"/>
        <s v="No300 - Quarter Bend (FAB)" u="1"/>
        <s v="No300 - Quarter Bend" u="1"/>
        <s v="No300A - Short Quarter Bend" u="1"/>
        <s v="No300S - Quarter Bend w Side Inlet (HUB)" u="1"/>
        <s v="No301 - Vent Street Quarter Bend (HUBxSPG-FAB)" u="1"/>
        <s v="No302 - Street Quarter Bend (SPGxHUB)" u="1"/>
        <s v="No302 - Street Quarter Bend (SPGxHUB-FAB)" u="1"/>
        <s v="No303 - Quarter Bend w LH Inlet" u="1"/>
        <s v="No304 - Long Sweep Quarter Bend" u="1"/>
        <s v="No309 - Street Long Sweep Quarter Bend (HUBxSPG)" u="1"/>
        <s v="No319 - Sixth Bend" u="1"/>
        <s v="No320 - Street Sixth Bend (HUBxSPG)" u="1"/>
        <s v="No321 - Eighth Bend (FAB)" u="1"/>
        <s v="No321 - Eighth Bend" u="1"/>
        <s v="No323 - Street Eighth Bend (SPGxHUB)" u="1"/>
        <s v="No323 - Street Eighth Bend (SPGxHUB-FAB)" u="1"/>
        <s v="No324 - Sixteenth Bend (FAB)" u="1"/>
        <s v="No324 - Sixteenth Bend" u="1"/>
        <s v="No326 - Street Sixteenth Bend (SPGxHUB)" u="1"/>
        <s v="No326 - Street Sixteenth Bend (SPGxHUB-FAB)" u="1"/>
        <s v="No327 - Double Bend 90" u="1"/>
        <s v="No328 - 11.25 Bend (FAB)" u="1"/>
        <s v="No331 - Vent Quarter Bend" u="1"/>
        <s v="No333 - Vent Street Quarter Bend (HUBxSPG)" u="1"/>
        <s v="No400 - Sanitary Tee" u="1"/>
        <s v="No400A - Straight Tee (FAB)" u="1"/>
        <s v="No400A - Straight Tee" u="1"/>
        <s v="No401 - Reducing Sanitary Tee" u="1"/>
        <s v="No401A - Reducing Straight Tee (FAB)" u="1"/>
        <s v="No401A - Reducing Straight Tee" u="1"/>
        <s v="No403 - Street Sanitary Tee (SPGxHUBxHUB)" u="1"/>
        <s v="No404 - Reducing Street Sanitary Tee (SPGxHUBxHUB)" u="1"/>
        <s v="No410 - Tee Cross (FAB)" u="1"/>
        <s v="No416 - Sanitary Tee w L Inlet" u="1"/>
        <s v="No417 - Sanitary Tee w R Inlet" u="1"/>
        <s v="No418 - Sanitary Tee w L&amp;R Inlet" u="1"/>
        <s v="No428 - Double Sanitary Tee" u="1"/>
        <s v="No429 - Double Sanitary Tee (Red-HUB)" u="1"/>
        <s v="No438 - Reducing Double Sanitary Tee w Side Inlet" u="1"/>
        <s v="No439 - Reducing Double Street Sanitary Tee w L&amp;R Inlets" u="1"/>
        <s v="No441 - Vent Tee" u="1"/>
        <s v="No444X - Cleanout Tee w Plug (HUBxHUBxFPT)" u="1"/>
        <s v="No444X - Cleanout Tee w Plug (HUBxHUBxFPT-FAB)" u="1"/>
        <s v="No445 - Cleanout Tee (HUBxHUBxFPT)" u="1"/>
        <s v="No445 - Cleanout Tee (HUBxHUBxFPT-FAB)" u="1"/>
        <s v="No445X - Flush Cleanout Tee w Plug (HUBxHUBxFPT)" u="1"/>
        <s v="No448 - Two-Way Cleanout" u="1"/>
        <s v="No500 - Double Fixture Fitting" u="1"/>
        <s v="No501 - Combination Wye 45" u="1"/>
        <s v="No502 - Reducing Combination Wye &amp; 45" u="1"/>
        <s v="No503 - Combination Wye &amp; 45" u="1"/>
        <s v="No504 - Reducing Combination Wye &amp; 45" u="1"/>
        <s v="No507 - Double Combination Wye &amp; 45" u="1"/>
        <s v="No600 - Wye 45 (FAB)" u="1"/>
        <s v="No600 - Wye 45" u="1"/>
        <s v="No601 - Reducing Wye 45 (FAB)" u="1"/>
        <s v="No601 - Reducing Wye 45" u="1"/>
        <s v="No602 - Street Wye 45 (SPGxHUBxHUB)" u="1"/>
        <s v="No603 - Reducing Street Wye 45 (SPGxHUBxHUB)" u="1"/>
        <s v="No611 - Double Wye 45 (FAB)" u="1"/>
        <s v="No611 - Double Wye 45" u="1"/>
        <s v="No612 - Reducing Double Wye 45 (FAB)" u="1"/>
        <s v="No612 - Reducing Double Wye 45" u="1"/>
        <s v="No625 - Wye w L Inlet" u="1"/>
        <s v="No626 - Wye w R Inlet" u="1"/>
        <s v="No700 - Return Bend" u="1"/>
        <s v="No706X - P-Trap" u="1"/>
        <s v="No707X - P-Trap w Cleanout" u="1"/>
        <s v="No708P - P-Trap w Union &amp; Nut" u="1"/>
        <s v="2100 - Coupling (S)" u="1"/>
        <s v="2100 - Reducing Coupling (S)" u="1"/>
        <s v="2101 - Female Adapter (S x FPT)" u="1"/>
        <s v="2101 - Reducing Female Adapter (S x FPT)" u="1"/>
        <s v="2102 - Coupling (FPT)" u="1"/>
        <s v="2107 - Reducer Bushing Flush Style (SPG x S)" u="1"/>
        <s v="2108 - Reducer Bushing Flush Style (SPG x FPT)" u="1"/>
        <s v="2109 - Male Adapter (MPT x S)" u="1"/>
        <s v="2110 - Male Adapter (MPT x S)" u="1"/>
        <s v="2112 - Reducer Bushing (MPT x FPT)" u="1"/>
        <s v="2113 - Plug (MPT)" u="1"/>
        <s v="2116 - Cap (S)" u="1"/>
        <s v="2117 - Cap (FPT)" u="1"/>
        <s v="2118 - Plug (SPG)" u="1"/>
        <s v="2300 - 90 Elbow (S)" u="1"/>
        <s v="2300 - Reducing 90 Elbow (S)" u="1"/>
        <s v="2301 - 90 Elbow (S x FPT)" u="1"/>
        <s v="2301 - Reducing 90 Elbow (S x FPT)" u="1"/>
        <s v="2302 - 90 Elbow (FPT)" u="1"/>
        <s v="2304 - 90 Street Elbow (SPG x S)" u="1"/>
        <s v="2306 - 90 Street Elbow (MPT x S)" u="1"/>
        <s v="2307 - 90 Street Elbow (MPT x FPT)" u="1"/>
        <s v="2309 - 45 Elbow (S)" u="1"/>
        <s v="2400 - Reducing Tee (S)" u="1"/>
        <s v="2400 - Tee (S)" u="1"/>
        <s v="2401 - Reducing Tee (S x S x FPT)" u="1"/>
        <s v="2401 - Tee (S x S x FPT)" u="1"/>
        <s v="2410 - Cross (S)" u="1"/>
        <s v="2701 - HVAC Condensate Running Trap (SPG)" u="1"/>
        <s v="8100 - Coupling (S)" u="1"/>
        <s v="8100 - Reducing Coupling (S)" u="1"/>
        <s v="8101 - Female Adapter (S x FPT)" u="1"/>
        <s v="8102 - Coupling (FPT)" u="1"/>
        <s v="8107 - Reducer Bushing Flush Style (SPG x S)" u="1"/>
        <s v="8108 - Reducer Bushing Flush Style (SPG x FPT)" u="1"/>
        <s v="8109 - Male Adapter (S x MPT)" u="1"/>
        <s v="8113 - Plug (MPT)" u="1"/>
        <s v="8116 - Cap (S)" u="1"/>
        <s v="8117 - Cap (FPT)" u="1"/>
        <s v="8200 - Reducer Bushing Flush Style (MPT x FPT)" u="1"/>
        <s v="8300 - 90 Elbow (S)" u="1"/>
        <s v="8301 - 90 Elbow (S x FPT)" u="1"/>
        <s v="8302 - 90 Elbow (FPT)" u="1"/>
        <s v="8309 - 45 Elbow (S)" u="1"/>
        <s v="8312 - 45 Elbow (FPT)" u="1"/>
        <s v="8400 - Reducing Tee (S)" u="1"/>
        <s v="8400 - Tee (S)" u="1"/>
        <s v="8401 - Tee (S x S x FPT)" u="1"/>
        <s v="8402 - Tee (FPT)" u="1"/>
        <s v="8500 - Flange One Piece (S)" u="1"/>
        <s v="8510 - Blind Flange One Piece (FLG)" u="1"/>
        <s v="8530 - Van Stone Flange - Glass Filled Ring (S)" u="1"/>
        <s v="8530 - Van Stone Flange - Solid Ring (S)" u="1"/>
        <s v="8560 - Flange One Piece (FPT)" u="1"/>
        <s v="8600 - Wye (S)" u="1"/>
        <s v="8700 - Union Viton O-Ring Seal (S x S)" u="1"/>
        <s v="8710 - Union EPDM O-Ring Seal (S x S)" u="1"/>
        <s v="8800 - Union Viton O-Ring Seal (FPT x FPT)" u="1"/>
        <s v="8810 - Union EPDM O-Ring Seal (FPT x FPT)" u="1"/>
        <s v="8820 - Union Viton O-Ring Seal (S x FPT)" u="1"/>
        <s v="8830 - Union EPDM O-Ring Seal (S x FPT)" u="1"/>
        <s v="Pipe - NoSV1 Cast Iron SV Single Hub" u="1"/>
        <s v="Pipe - NoSV1A Cast Iron SV Single Hub" u="1"/>
        <s v="Pipe - NoSV2 Cast Iron SV Double Hub" u="1"/>
        <s v="Pipe - NoSV3 Cast Iron SV Single Hub" u="1"/>
        <s v="Pipe - NoSV4 Cast Iron SV Double Hub" u="1"/>
        <s v="Pipe - PVC DWV Schedule 40 (PE x PE)" u="1"/>
        <s v="Pipe - PVC Pressure Schedule 40 White (PE x PE)" u="1"/>
        <s v="Pipe - PVC Pressure Schedule 80 Gray (PE x PE)" u="1"/>
        <s v="NoSV114 - Sanitary Cross w 2in Inlet" u="1"/>
        <s v="NoSV115 - Double Wye w 2in Side Opening" u="1"/>
        <s v="NoSV12 - Quarter Bend w L-Side Opening" u="1"/>
        <s v="NoSV12 - Quarter Bend w R-Side Opening" u="1"/>
        <s v="NoSV15 - Double Quarter Bend" u="1"/>
        <s v="NoSV32 - Combination Wye &amp; Eighth Bend" u="1"/>
        <s v="NoSV35 - Double Combination Wye &amp; Eighth Bend" u="1"/>
        <s v="NoSV35F - Double Combination Wye &amp; Eighth Bend w 2in Inlet" u="1"/>
        <s v="NoSV39A - Combination Wye &amp; Eighth Bend w L-Side Inlet" u="1"/>
        <s v="NoSV39A - Combination Wye &amp; Eighth Bend w R-Side Inlet" u="1"/>
        <s v="NoSV41 - Combination Wye &amp; Eighth Bend w Cleanout" u="1"/>
        <s v="NoSV50 - Sanitary Tee w LH Tap" u="1"/>
        <s v="NoSV50A - Sanitary Tee w RH Tap" u="1"/>
        <s v="NoSV50B - Sanitary Tee w LH &amp; RH Taps" u="1"/>
        <s v="NoSV56 - Sanitary Tee w LH Inlet" u="1"/>
        <s v="NoSV56B - Sanitary Tee w RH Inlet" u="1"/>
        <s v="NoSV56C - Sanitary Tee w LH-RH Inlets" u="1"/>
        <s v="NoSV57 - Wye w LH Inlet" u="1"/>
        <s v="NoSV57A - Wye w RH Inlet" u="1"/>
        <s v="NoSV71A - Two-Way Cleanout" u="1"/>
        <s v="NoSV71B - Two-Way Cleanout" u="1"/>
        <s v="NoSV76 - Sanitary Tee w Cleanout" u="1"/>
        <s v="NoSV82 - Test Tee w Tap" u="1"/>
        <s v="NoSV89 - Long Sanitary Tapped Tee" u="1"/>
        <s v="NoSV92 - Tapped Double Wye" u="1"/>
        <s v="NoEZS1 - Figure One" u="1"/>
        <s v="NoEZS13 - 45 Vented Tub Wye" u="1"/>
        <s v="NoEZS7 - 2in Vent Cross Over" u="1"/>
        <s v="NoNH18 - Long Sweep Reducing" u="1"/>
        <s v="NoNH27 - Tapped Double Wye" u="1"/>
        <s v="NoNH32 - Sanitary Tee w 2in LH &amp; RH Inlet" u="1"/>
        <s v="NoNH32B - Sanitary Tee w 2in LH-RH 45 Sanitary" u="1"/>
        <s v="NoNH33A - Sanitary Cross w 2in 90 Sanitary" u="1"/>
        <s v="NoNH35B - Double Sanitary Tapped Tee" u="1"/>
        <s v="NoNH42A - P-Trap Reducing" u="1"/>
        <s v="NoNH45 - Running Trap w Vent" u="1"/>
        <s v="NoNH53 - Single Two-Way Cleanout" u="1"/>
        <s v="NoNH53A - Two-Way Cleanout" u="1"/>
        <s v="NoNH54 - Two-Way Cleanout" u="1"/>
        <s v="NoNH8B - Extended Quarter Bend w LH Outlet" u="1"/>
        <s v="No101X - Female Adapter w Plug (FPTxHUB)" u="1"/>
        <s v="No103R - Male Trap Adapter w Washers &amp; Nut (SPGxSJ)" u="1"/>
        <s v="No300R - Reducing Quarter Bend" u="1"/>
        <s v="No305 - Long Sweep Quarter Bend w HH Inlet" u="1"/>
        <s v="No307 - Long Sweep Quarter Bend w LH Inlet" u="1"/>
        <s v="No310 - Street Quarter Bend w LH Inlet (HUBxSPGxHUB)" u="1"/>
        <s v="No311 - Long Sweep Quarter Bend w Side Inlet" u="1"/>
        <s v="No329 - Closet Bend" u="1"/>
        <s v="No330 - Street Closet Bend (HUBxSPG)" u="1"/>
        <s v="No431 - Double Street Sanitary Tee (SPGxHUBxHUBxHUB)" u="1"/>
        <s v="No447 - Horizontal Twin Tee" u="1"/>
        <s v="No449 - Sanitary Tee w L Inlet" u="1"/>
        <s v="No504 - Reducing Combination Wye &amp; 45 (FAB)" u="1"/>
        <s v="No611S - Double Wye 45 w Side Inlet" u="1"/>
        <s v="No708X - P-Trap w Union &amp; Nut" u="1"/>
        <s v="No709X - P-Trap w Cleanout &amp; Union &amp; Nut" u="1"/>
        <s v="No711P - L.A. P-Trap w Union &amp; Nut (SJxHUB)" u="1"/>
        <s v="No711X - L.A. P-Trap w Union &amp; Nut (SJxHUB)" u="1"/>
        <s v="No720X - Drum Trap" u="1"/>
        <s v="2103 - Riser Extension (FPT x MPT)" u="1"/>
        <s v="2104 - Reducing Female Adapter (S x FPT)" u="1"/>
        <s v="2700 - HVAC Condensate P-Trap (SPG)" u="1"/>
        <s v="Pipe - Hard Copper DWV (PE x PE)" u="1"/>
        <s v="Pipe - Hard Copper Type L (PE x PE)" u="1"/>
        <s v="Series 31H - Gear Butterfly Valve Class 150-125 Lug (FLG)" u="1"/>
        <s v="Series 31H - Lever Handle Butterfly Valve Class 150-125 Lug (FLG)" u="1"/>
        <s v="Series 41 - Gear Butterfly Valve Class 150-125 Lug (FLG)" u="1"/>
        <s v="Series 41 - Lever Handle Butterfly Valve Class 150-125 Lug (FLG)" u="1"/>
        <s v="Series 43 - Gear Butterfly Valve Class 300-250 Lug (FLG)" u="1"/>
        <s v="Series 43 - Lever Handle Butterfly Valve Class 300-250 Lug (FLG)" u="1"/>
        <s v="45 Elbow (SW)" u="1"/>
        <s v="90 Elbow (SW)" u="1"/>
        <s v="Cap (SW)" u="1"/>
        <s v="Coupling (SW)" u="1"/>
        <s v="Cross (SW)" u="1"/>
        <s v="Half Coupling (SW)" u="1"/>
        <s v="Insert (SW)" u="1"/>
        <s v="Lateral (SW)" u="1"/>
        <s v="Reducing Coupling (SW)" u="1"/>
        <s v="Tee (SW)" u="1"/>
        <s v="Union (SW)" u="1"/>
        <s v="Sockolet (Reducing)" u="1"/>
        <s v="Sockolet (Size on Size)" u="1"/>
        <s v="Threadolet (Reducing)" u="1"/>
        <s v="Threadolet (Size on Size)" u="1"/>
        <s v="Circuit Setter Calibrated Balance Valve Class 125 FF (FLG)" u="1"/>
        <s v="Circuit Setter Calibrated Balance Valve Dial Knob (C)" u="1"/>
        <s v="Circuit Setter Calibrated Balance Valve Dial Knob (FPT)" u="1"/>
        <s v="Circuit Setter Calibrated Balance Valve Dial Knob Class 125 FF (FLG)" u="1"/>
        <s v="Model 107A High Capacity Air Vent (FPT)" u="1"/>
        <s v="Model 67 Air Vent (MPT)" u="1"/>
        <s v="Model 87 Air Vent (FPT)" u="1"/>
        <s v="Model 87 Air Vent (MPT)" u="1"/>
        <s v="Model 26 Vacuum Breaker (MPT)" u="1"/>
        <s v="161T - Wye Strainer (FPT)" u="1"/>
        <s v="163T-LF - Wye Strainer (FPT)" u="1"/>
        <s v="59-300 - Bronze Wye Strainer (C)" u="1"/>
        <s v="59-PR - Wye Strainer (P)" u="1"/>
        <s v="59LF-300 - Bronze Wye Strainer (C)" u="1"/>
        <s v="59LF-PR - Bronze Wye Strainer (P)" u="1"/>
        <s v="6P - Ball Valve Gear Class 125 FF (FLG)" u="1"/>
        <s v="6P - Ball Valve Lever Class 125 FF (FLG)" u="1"/>
        <s v="6PLF - Ball Valve Gear Class 125 FF (FLG)" u="1"/>
        <s v="6PLF - Ball Valve Lever Class 125 FF (FLG)" u="1"/>
        <s v="70-200 - Ball Valve (C)" u="1"/>
        <s v="70-200-HC - Ball Valve (C x HC)" u="1"/>
        <s v="70LF-200 - Ball Valve (C)" u="1"/>
        <s v="72-100 - Ball Valve (FPT)" u="1"/>
        <s v="77-100 - Full Port Ball Valve w Mounting Pad (FPT)" u="1"/>
        <s v="77C-A - Ball Valve w Stem Extension (C)" u="1"/>
        <s v="77FLF-200 - Ball Valve (C)" u="1"/>
        <s v="77V-LF - Ball Valve (P)" u="1"/>
        <s v="77W-A-50 - Ball Valve w Locking Extension (P)" u="1"/>
        <s v="77W-A-HC - Ball Valve (P x HC)" u="1"/>
        <s v="77WCLF-100 - Ball Valve (P)" u="1"/>
        <s v="77WCLF-140-HC - Ball Valve (P x HC)" u="1"/>
        <s v="77WLF-100 - Ball Valve (P)" u="1"/>
        <s v="77WLF-A - Ball Valve (P)" u="1"/>
        <s v="82-200 - Ball Valve (C)" u="1"/>
        <s v="82-240 - Ball Valve (C)" u="1"/>
        <s v="82-240-K2 - Ball Valve (C)" u="1"/>
        <s v="82A-240 - Ball Valve (C)" u="1"/>
        <s v="82A-240 - Ball Valve w Special Male Brazed Extensions (BRZ)" u="1"/>
        <s v="82LF-100 - Ball Valve (FPT)" u="1"/>
        <s v="82LF-140 - Ball Valve (FPT)" u="1"/>
        <s v="84B-240 - Ball Valve 3-Piece Standard Port (SW)" u="1"/>
        <s v="87A-100 - Ball Valve Class 150 RF (FLG)" u="1"/>
        <s v="LD145 - Gear Butterfly Valve Class 150-125 Lug (FLG)" u="1"/>
        <s v="LD145 - Lever Butterfly Valve Class 150-125 Lug (FLG)" u="1"/>
        <s v="WD145 - Gear Butterfly Valve Class 150-125 Wafer (FLG)" u="1"/>
        <s v="WD145 - Lever Butterfly Valve Class 150-125 Wafer (FLG)" u="1"/>
        <s v="163S-LF - Check Valve (C)" u="1"/>
        <s v="61LF - In-Line Check Valve (P)" u="1"/>
        <s v="910F-LF - Swing Check Valve Class 125 FF (FLG)" u="1"/>
        <s v="910F-LFA - Swing Check Valve Class 125 FF (FLG)" u="1"/>
        <s v="610F - Gate Valve Class 125 FF (FLG)" u="1"/>
        <s v="611F - Gate Valve Class 125 FF (FLG)" u="1"/>
        <s v="120T-PRLF - Globe Valve (P)" u="1"/>
        <s v="60B-100 - Globe Valve (FPT)" u="1"/>
        <s v="Anvilets - Sockolet 3000lb (SW)" u="1"/>
        <s v="Anvilets - Sockolet 6000lb (SW)" u="1"/>
        <s v="Anvilets - Threadolet 6000lb (FPT)" u="1"/>
        <s v="Anvilets - Weldolet Schedule 160 (BW)" u="1"/>
        <s v="Anvilets - Weldolet STD (BW)" u="1"/>
        <s v="Anvilets - Weldolet XS (BW)" u="1"/>
        <s v="Anvilets - Weldolet XXS (BW)" u="1"/>
        <s v="Nipple - Fig 320 Seamless Carbon Steel Schedule 40 (MPT x MPT)" u="1"/>
        <s v="Nipple - Fig 325 Seamless Carbon Steel Schedule 80 (MPT x MPT)" u="1"/>
        <s v="Nipple - Fig 326 Seamless Carbon Steel Schedule 160 (MPT x MPT)" u="1"/>
        <s v="Nipple - Fig 327 Seamless Carbon Steel XXH (MPT x MPT)" u="1"/>
        <s v="Nipple - Fig 338 Welded Carbon Steel Schedule 80 (MPT x MPT)" u="1"/>
        <s v="Nipple - Fig 339 Welded Carbon Steel Schedule 40 (MPT x MPT)" u="1"/>
        <s v="Fig 390 - Square Countersunk Plug" u="1"/>
        <s v="Fig 385 - Face Bushing" u="1"/>
        <s v="Fig 1167 - Reducer" u="1"/>
        <s v="Fig 1164R - Reducing Tee" u="1"/>
        <s v="Fig 1125 - Reducer" u="1"/>
        <s v="Fig 1105R - Reducing Tee" u="1"/>
        <s v="Fig 1105R - Reducing Tee (Bullnose)" u="1"/>
        <s v="Fig 1102 - 45 Elbow" u="1"/>
        <s v="Fig 1101R - 90 Reducing Elbow" u="1"/>
        <s v="Fig 1103 - 90 Street Elbow (FPT x MPT)" u="1"/>
        <s v="Fig 1103R - 90 Street Elbow Reducing (FPT x MPT)" u="1"/>
        <s v="Fig 1104 - 45 Street Elbow (FPT x MPT)" u="1"/>
        <s v="Fig 1106 - Street Tee (MPT x FPT x FPT)" u="1"/>
        <s v="Fig 1107 - Cross" u="1"/>
        <s v="Fig 1108 - 45 Lateral" u="1"/>
        <s v="Fig 1119 - Return Bend (RH)" u="1"/>
        <s v="Fig 1121 - Coupling" u="1"/>
        <s v="Fig 1124 - Cap" u="1"/>
        <s v="Fig 1125 - Reducer (No Band)" u="1"/>
        <s v="Fig 1138 - Extension Piece" u="1"/>
        <s v="Fig 383 - Hex Bushing (Inside)" u="1"/>
        <s v="Fig 383 - Hex Bushing (Outside)" u="1"/>
        <s v="Fig 463 - Class 150 Union" u="1"/>
        <s v="Fig 554 - Class 250 Union" u="1"/>
        <s v="Fig 1160 - 45 Street Elbow" u="1"/>
        <s v="Fig 1161 - 90 Elbow Straight" u="1"/>
        <s v="Fig 1161R - 90 Reducing Elbow" u="1"/>
        <s v="Fig 1162 - 45 Elbow" u="1"/>
        <s v="Fig 1163 - Cap" u="1"/>
        <s v="Fig 1164 - Straight Tee" u="1"/>
        <s v="Fig 1165 - Cross" u="1"/>
        <s v="Fig 1166 - Coupling" u="1"/>
        <s v="Fig 1170 - 90 Street Elbow" u="1"/>
        <s v="Fig 459 - Class 300 Union" u="1"/>
        <s v="Fig 551 - Class 300 Union (MPT x FPT)" u="1"/>
        <s v="Fig 552 - Class 300 90 Elbow Female Union" u="1"/>
        <s v="Fig 832 - Dart Union" u="1"/>
        <s v="Fig J-3300 - Union Class 300" u="1"/>
        <s v="Fig 1106R - Street Tee Reducing (MPT x FPT x FPT)" u="1"/>
        <s v="Fig 1164R - Reducing Tee (Bullnose)" u="1"/>
        <s v="Fig 2179 - Class 3000 Type 2 Reducer Insert" u="1"/>
        <s v="Fig 2156 - Reducing Coupling" u="1"/>
        <s v="Fig 2126 - Class 3000 Socket Weld Union" u="1"/>
        <s v="Fig 2150 - 90 Elbow" u="1"/>
        <s v="Fig 2151 - 45 Elbow" u="1"/>
        <s v="Fig 2152 - Tee" u="1"/>
        <s v="Fig 2153 - Cross" u="1"/>
        <s v="Fig 2154 - Coupling" u="1"/>
        <s v="Fig 2155 - Half Coupling" u="1"/>
        <s v="Fig 2157 - Pipe Cap" u="1"/>
        <s v="Fig 2158 - Lateral" u="1"/>
        <s v="Fig 2159 - Class 3000 Type 1 Reducer Insert" u="1"/>
        <s v="Fig 2111 - 90 Elbow" u="1"/>
        <s v="Fig 2112 - 45 Elbow" u="1"/>
        <s v="Fig 2113 - 90 Street Elbow (FPT x MPT)" u="1"/>
        <s v="Fig 2114 - Tee" u="1"/>
        <s v="Fig 2115 - Cross" u="1"/>
        <s v="Fig 2116 - Lateral" u="1"/>
        <s v="Fig 2117 - Coupling" u="1"/>
        <s v="Fig 2118 - Reducing Coupling" u="1"/>
        <s v="Fig 2119 - Half Coupling" u="1"/>
        <s v="Fig 2120 - Pipe Cap" u="1"/>
        <s v="Fig 351 - 90 Elbow" u="1"/>
        <s v="Fig 352 - 90 Elbow Reducing" u="1"/>
        <s v="Fig 356 - 45 Elbow" u="1"/>
        <s v="Fig 356A - 22.5 Elbow" u="1"/>
        <s v="Fig 358 - Tee" u="1"/>
        <s v="Fig 359 - Tee Reducing (Bullnose)" u="1"/>
        <s v="Fig 359 - Tee Reducing" u="1"/>
        <s v="Fig 360 - Cross" u="1"/>
        <s v="Fig 361 - Cross Reducing" u="1"/>
        <s v="Fig 367 - Concentric Reducer (Hex)" u="1"/>
        <s v="Fig 367 - Concentric Reducer" u="1"/>
        <s v="Fig 368 - Eccentric Reducer" u="1"/>
        <s v="Fig 371 - 90 Elbow (FLG x FPT)" u="1"/>
        <s v="Fig 381 - Cap" u="1"/>
        <s v="Fig 390 - Countersunk Plug" u="1"/>
        <s v="Fig 421 - 90 Elbow" u="1"/>
        <s v="Fig 424 - 45 Elbow" u="1"/>
        <s v="Fig 425 - Tee" u="1"/>
        <s v="Fig 426 - Reducing Tee" u="1"/>
        <s v="Fig 356R - 45 Elbow Reducing" u="1"/>
        <s v="Fig 366 - Screwed Hex Coupling" u="1"/>
        <s v="SD 4000 Coupling" u="1"/>
        <s v="Pipe - BPE Stainless Steel 316L Tri-Clover Ultra Pure Tube (OW x OW)" u="1"/>
        <s v="40MO-G - Tri-Clamp Gasket" u="1"/>
        <s v="40MO-SFY - Tri-Clamp Gasket" u="1"/>
        <s v="40MO-U - Tri-Clamp Gasket" u="1"/>
        <s v="40MOF-E - Tri-Clamp Gasket" u="1"/>
        <s v="40MOF-SFY - Tri-Clamp Gasket" u="1"/>
        <s v="40MOF-U - Tri-Clamp Gasket" u="1"/>
        <s v="40MOF-UW - Tri-Clamp Gasket" u="1"/>
        <s v="40MOF-X - Tri-Clamp Gasket" u="1"/>
        <s v="40MP-E - Tri-Clamp Gasket" u="1"/>
        <s v="40MP-G - Tri-Clamp Gasket" u="1"/>
        <s v="40MP-N - Tri-Clamp Gasket" u="1"/>
        <s v="40MP-SFY - Tri-Clamp Gasket" u="1"/>
        <s v="40MP-SFYW - Tri-Clamp Gasket" u="1"/>
        <s v="40MP-U - Tri-Clamp Gasket" u="1"/>
        <s v="40MP-UW - Tri-Clamp Gasket" u="1"/>
        <s v="40MP-X - Tri-Clamp Gasket" u="1"/>
        <s v="40MPF-E - Tri-Clamp Gasket" u="1"/>
        <s v="40MPF-SFY - Tri-Clamp Gasket" u="1"/>
        <s v="40MPF-U - Tri-Clamp Gasket" u="1"/>
        <s v="40MPF-UW - Tri-Clamp Gasket" u="1"/>
        <s v="40MPF-X - Tri-Clamp Gasket" u="1"/>
        <s v="42MP-E - Tri-Clamp Gasket" u="1"/>
        <s v="42MP-G - Tri-Clamp Gasket" u="1"/>
        <s v="42MP-SFY - Tri-Clamp Gasket" u="1"/>
        <s v="42MP-U - Tri-Clamp Gasket" u="1"/>
        <s v="42MP-X - Tri-Clamp Gasket" u="1"/>
        <s v="A40MP-GR - Tri-Clamp Gasket" u="1"/>
        <s v="13MHHM - Tri-Clamp (CLAMP)" u="1"/>
        <s v="13MHHS - Tri-Clamp (CLAMP)" u="1"/>
        <s v="14MPHR - Hose Adapter PL" u="1"/>
        <s v="14WMPS (3A) - Short Ferrule Type A (CLAMP x OW)" u="1"/>
        <s v="14WMPS (3A) - Short Ferrule Type B (CLAMP x OW)" u="1"/>
        <s v="16AMP (3A) - End Cap Type A (CLAMP x OW)" u="1"/>
        <s v="16AMP (3A) - End Cap Type B (CLAMP x OW)" u="1"/>
        <s v="21MP - Threaded Adapter PL (MPT)" u="1"/>
        <s v="22MP - Threaded Adapter PL (FPT)" u="1"/>
        <s v="A12MPS - Swivel Joint (CLAMP)" u="1"/>
        <s v="A13MHM - Tri-Clamp (CLAMP)" u="1"/>
        <s v="A13MHP - Tri-Clamp (CLAMP)" u="1"/>
        <s v="B16W - End Cap PL (OW)" u="1"/>
        <s v="B2CMP (3A) - 90 Elbow PL (CLAMP)" u="1"/>
        <s v="B2CMW (3A) - 90 Elbow PL (OW x CLAMP)" u="1"/>
        <s v="B2KMP (3A) - 45 Elbow PL (CLAMP)" u="1"/>
        <s v="B2KMW (3A) - 45 Elbow PL (OW x CLAMP)" u="1"/>
        <s v="B2KS (3A) - 45 Elbow PL (OW)" u="1"/>
        <s v="B2S (3A) - 90 Elbow PL (OW)" u="1"/>
        <s v="B2UMPBOA (3A) - 180 Bend PL (OW x CLAMP)" u="1"/>
        <s v="B31 - Concentric Reducer PL (OW)" u="1"/>
        <s v="B31-14MP (3A) - Concentric Reducer PL (CLAMP)" u="1"/>
        <s v="B31MS - Concentric Reducer PL (CLAMP x OW)" u="1"/>
        <s v="B31S - Concentric Reducer PL (OW)" u="1"/>
        <s v="B31S-14MP - Concentric Reducer PL (CLAMP)" u="1"/>
        <s v="B31SMS - Concentric Reducer PL (CLAMP x OW)" u="1"/>
        <s v="B32 - Eccentric Reducer PL (OW)" u="1"/>
        <s v="B32-14MP - Eccentric Reducer PL (CLAMP)" u="1"/>
        <s v="B32M - Eccentric Reducer PL (CLAMP x OW)" u="1"/>
        <s v="B32MS - Eccentric Reducer PL (CLAMP x OW)" u="1"/>
        <s v="B32S - Eccentric Reducer PL (OW)" u="1"/>
        <s v="B32S-14MP - Eccentric Reducer PL (CLAMP)" u="1"/>
        <s v="B7IMPS (3A) - Instrument Tee PL (CLAMP)" u="1"/>
        <s v="B7IWWMS (3A) - Instrument Tee PL (OW x CLAMP)" u="1"/>
        <s v="B7MP (3A) - Tee PL (CLAMP)" u="1"/>
        <s v="B7MPS (3A) - Tee PL (CLAMP)" u="1"/>
        <s v="B7RMP (3A) - Reducing Tee PL (CLAMP)" u="1"/>
        <s v="B7RMPS (3A) - Reducing Tee PL (CLAMP)" u="1"/>
        <s v="B7RWWM (3A) - Reducing Tee PL (OW x CLAMP)" u="1"/>
        <s v="B7RWWMS (3A) - Reducing Tee PL (OW x CLAMP)" u="1"/>
        <s v="B7RWWW (3A) - Reducing Tee PL (OW)" u="1"/>
        <s v="B7WMSW (3A) - Tee PL (OW x CLAMP)" u="1"/>
        <s v="B7WWM (3A) - Tee PL (OW x CLAMP)" u="1"/>
        <s v="B7WWMS (3A) - Tee PL (OW x CLAMP)" u="1"/>
        <s v="B7WWW (3A) - Tee PL (OW)" u="1"/>
        <s v="B9MP (3A) - Cross PL (CLAMP)" u="1"/>
        <s v="B9RWWWW (3A) - Reducing Cross PL (OW)" u="1"/>
        <s v="B9WWWW (3A) - Cross PL (OW)" u="1"/>
        <s v="BS14AM (3A) - Ferrule Type A (CLAMP x OW)" u="1"/>
        <s v="BS14AM (3A) - Ferrule Type B (CLAMP x OW)" u="1"/>
        <s v="L14AM (3A) - Ferrule Type A (CLAMP x OW)" u="1"/>
        <s v="L14AM (3A) - Ferrule Type B (CLAMP x OW)" u="1"/>
        <s v="40MHP-E - Tri-Clamp Gasket" u="1"/>
        <s v="40MHP-SFY - Tri-Clamp Gasket" u="1"/>
        <s v="40MO-E - Tri-Clamp Gasket" u="1"/>
        <s v="40MO-UW - Tri-Clamp Gasket" u="1"/>
        <s v="A40MO-GR - Tri-Clamp Gasket" u="1"/>
        <s v="B3100 - Standard Clevis Hanger (Electro-Galvanized)" u="1"/>
        <s v="B3100C - Standard Clevis Hanger (Plastic Coated)" u="1"/>
        <s v="B3108 - Extended Clevis Hanger (Electro-Galvanized)" u="1"/>
        <s v="B3140 - Standard Pipe Clamp" u="1"/>
        <s v="B3373 - Standard Riser Clamp" u="1"/>
        <s v="Fig 200 Adjustable Clevis Hanger Carbon Steel (Black)" u="1"/>
        <s v="Fig 200 Adjustable Clevis Hanger Carbon Steel (Copper)" u="1"/>
        <s v="Fig 200 Adjustable Clevis Hanger Carbon Steel (Electro-Galvanized)" u="1"/>
        <s v="Fig 200 Adjustable Clevis Hanger Carbon Steel (PVC)" u="1"/>
        <s v="Fig 200 Adjustable Clevis Hanger Stainless Steel 304 (Black)" u="1"/>
        <s v="Fig 200 Adjustable Clevis Hanger Stainless Steel 304 (Copper)" u="1"/>
        <s v="Fig 200 Adjustable Clevis Hanger Stainless Steel 304 (Electro-Galvanized)" u="1"/>
        <s v="Fig 200 Adjustable Clevis Hanger Stainless Steel 316 (Black)" u="1"/>
        <s v="Fig 200 Adjustable Clevis Hanger Stainless Steel 316 (Copper)" u="1"/>
        <s v="Fig 200 Adjustable Clevis Hanger Stainless Steel 316 (Electro-Galvanized)" u="1"/>
        <s v="Fig 220 Clevis Hanger w Welded Shield Carbon Steel (Black)" u="1"/>
        <s v="Fig 220 Clevis Hanger w Welded Shield Carbon Steel (Electro-Galvanized)" u="1"/>
        <s v="Fig 220 Clevis Hanger w Welded Shield Stainless Steel 304 (Black)" u="1"/>
        <s v="Fig 220 Clevis Hanger w Welded Shield Stainless Steel 304 (Electro-Galvanized)" u="1"/>
        <s v="Fig 220 Clevis Hanger w Welded Shield Stainless Steel 316 (Black)" u="1"/>
        <s v="Fig 220 Clevis Hanger w Welded Shield Stainless Steel 316 (Electro-Galvanized)" u="1"/>
        <s v="Fig 230 V-Bottom Adjustable Clevis Hanger Carbon Steel (Electro-Galvanized)" u="1"/>
        <s v="Fig 300 Pipe Covering Protection Shield Carbon Steel (Pre-Galvanized)" u="1"/>
        <s v="Fig 300 Pipe Covering Protection Shield Stainless Steel 304 (Pre-Galvanized)" u="1"/>
        <s v="Fig 300 Pipe Covering Protection Shield Stainless Steel 316 (Pre-Galvanized)" u="1"/>
        <s v="Fig 250 Adjustable Roller Hanger Carbon Steel (Black)" u="1"/>
        <s v="Fig 250 Adjustable Roller Hanger Carbon Steel (Electro-Galvanized)" u="1"/>
        <s v="Fig 250 Adjustable Roller Hanger Stainless Steel 304 (Black)" u="1"/>
        <s v="Fig 250 Adjustable Roller Hanger Stainless Steel 304 (Electro-Galvanized)" u="1"/>
        <s v="Fig 250 Adjustable Roller Hanger Stainless Steel 316 (Black)" u="1"/>
        <s v="Fig 250 Adjustable Roller Hanger Stainless Steel 316 (Electro-Galvanized)" u="1"/>
        <s v="Fig 260 Adjustable Two-Rod Roller Hanger Carbon Steel (Black)" u="1"/>
        <s v="Fig 260 Adjustable Two-Rod Roller Hanger Carbon Steel (Electro-Galvanized)" u="1"/>
        <s v="Fig 260 Adjustable Two-Rod Roller Hanger Stainless Steel 304 (Black)" u="1"/>
        <s v="Fig 260 Adjustable Two-Rod Roller Hanger Stainless Steel 304 (Electro-Galvanized)" u="1"/>
        <s v="Fig 260 Adjustable Two-Rod Roller Hanger Stainless Steel 316 (Black)" u="1"/>
        <s v="Fig 260 Adjustable Two-Rod Roller Hanger Stainless Steel 316 (Electro-Galvanized)" u="1"/>
        <s v="Fig 100 Split Ring Extension Hanger Malleable Iron (Black)" u="1"/>
        <s v="Fig 100 Split Ring Extension Hanger Malleable Iron (Copper)" u="1"/>
        <s v="Fig 100 Split Ring Extension Hanger Malleable Iron (Electro-Galvanized)" u="1"/>
        <s v="Fig 100 Split Ring Extension Hanger Stainless Steel 304 (Black)" u="1"/>
        <s v="Fig 100 Split Ring Extension Hanger Stainless Steel 304 (Copper)" u="1"/>
        <s v="Fig 100 Split Ring Extension Hanger Stainless Steel 304 (Electro-Galvanized)" u="1"/>
        <s v="Threaded Rod - 3/8" u="1"/>
        <s v="Threaded Rod - 1/2" u="1"/>
        <s v="Threaded Rod - 5/8" u="1"/>
        <s v="Threaded Rod - 3/4" u="1"/>
        <s v="Threaded Rod - 1-1/4" u="1"/>
        <s v="Threaded Rod - 1" u="1"/>
        <s v="Brazed Joint (Pulled Tee - T-Drill)" u="1"/>
        <s v="Polypropylene Socket Fusion" u="1"/>
        <s v="PVDF Socket Fusion" u="1"/>
        <s v="Cap Screw Set - 125lb (LPBFV)" u="1"/>
        <s v="Cap Screw Set - 125lb (Lug)" u="1"/>
        <s v="Cap Screw Set - 150lb (Lug)" u="1"/>
        <s v="Cap Screw Set - 250lb (LPBFV)" u="1"/>
        <s v="Cap Screw Set - 250lb (Lug)" u="1"/>
        <s v="Cap Screw Set - 300lb (LPBFV)" u="1"/>
        <s v="Dielectric Flange Kit Flat Face - 125lb" u="1"/>
        <s v="Dielectric Flange Kit Flat Face - 250lb" u="1"/>
        <s v="Dielectric Flange Kit Raised Face - 150lb" u="1"/>
        <s v="Dielectric Flange Kit Raised Face - 300lb" u="1"/>
        <s v="Full Face Gasket - Aramid Fibers 150lb (Valve to Valve)" u="1"/>
        <s v="Full Face Gasket - Aramid Fibers 150lb" u="1"/>
        <s v="Full Face Gasket - Aramid Fibers 300lb (Valve to Valve)" u="1"/>
        <s v="Full Face Gasket - Aramid Fibers 300lb" u="1"/>
        <s v="Full Face Gasket - Red Rubber 150lb (Valve to Valve)" u="1"/>
        <s v="Full Face Gasket - Red Rubber 150lb" u="1"/>
        <s v="Full Face Gasket - Red Rubber 300lb (Valve to Valve)" u="1"/>
        <s v="Full Face Gasket - Red Rubber 300lb" u="1"/>
        <s v="Mechanical Joint Gasket" u="1"/>
        <s v="Ring Gasket - Aramid Fibers 150lb (Valve to Valve)" u="1"/>
        <s v="Ring Gasket - Aramid Fibers 150lb to 125lb (Valve to Valve)" u="1"/>
        <s v="Ring Gasket - Aramid Fibers 150lb" u="1"/>
        <s v="Ring Gasket - Aramid Fibers 300lb (Valve to Valve)" u="1"/>
        <s v="Ring Gasket - Aramid Fibers 300lb to 250lb (Valve to Valve)" u="1"/>
        <s v="Ring Gasket - Aramid Fibers 300lb" u="1"/>
        <s v="Ring Gasket - Red Rubber 150lb (Valve to Valve)" u="1"/>
        <s v="Ring Gasket - Red Rubber 150lb to 125lb (Valve to Valve)" u="1"/>
        <s v="Ring Gasket - Red Rubber 150lb" u="1"/>
        <s v="Ring Gasket - Red Rubber 300lb (Valve to Valve)" u="1"/>
        <s v="Ring Gasket - Red Rubber 300lb to 250lb (Valve to Valve)" u="1"/>
        <s v="Ring Gasket - Red Rubber 300lb" u="1"/>
        <s v="Spiral Wound Gasket Flat Face - Flexible Graphite 125lb (Valve to Valve)" u="1"/>
        <s v="Spiral Wound Gasket Flat Face - Flexible Graphite 125lb" u="1"/>
        <s v="Spiral Wound Gasket Flat Face - Flexible Graphite 250lb (Valve to Valve)" u="1"/>
        <s v="Spiral Wound Gasket Flat Face - Flexible Graphite 250lb" u="1"/>
        <s v="Spiral Wound Gasket Raised Face - Flexible Graphite 150lb (Valve to Valve)" u="1"/>
        <s v="Spiral Wound Gasket Raised Face - Flexible Graphite 150lb to 125lb (Valve to Valve)" u="1"/>
        <s v="Spiral Wound Gasket Raised Face - Flexible Graphite 150lb" u="1"/>
        <s v="Spiral Wound Gasket Raised Face - Flexible Graphite 300lb (Valve to Valve)" u="1"/>
        <s v="Spiral Wound Gasket Raised Face - Flexible Graphite 300lb to 250lb (Valve to Valve)" u="1"/>
        <s v="Spiral Wound Gasket Raised Face - Flexible Graphite 300lb" u="1"/>
        <s v="Stud Bolt Set Flat Face - 125lb (Back to Back)" u="1"/>
        <s v="Stud Bolt Set Flat Face - 125lb" u="1"/>
        <s v="Stud Bolt Set Flat Face - 250lb (Back to Back)" u="1"/>
        <s v="Stud Bolt Set Flat Face - 250lb" u="1"/>
        <s v="Stud Bolt Set Raised Face - 150lb (Back to Back)" u="1"/>
        <s v="Stud Bolt Set Raised Face - 150lb" u="1"/>
        <s v="Stud Bolt Set Raised Face - 300lb (Back to Back)" u="1"/>
        <s v="Stud Bolt Set Raised Face - 300lb" u="1"/>
        <s v="Service Weight Gasket (SV x NH)" u="1"/>
        <s v="Service Weight Gasket" u="1"/>
        <s v="ACR Joint" u="1"/>
        <s v="CPVC DWV Solvent Joint" u="1"/>
        <s v="CPVC Pressure Solvent Joint" u="1"/>
        <s v="PVC DWV Schedule 40 Solvent Joint" u="1"/>
        <s v="PVC DWV Schedule 80 Solvent Joint" u="1"/>
        <s v="PVC Pressure Schedule 40 Solvent Joint" u="1"/>
        <s v="PVC Pressure Schedule 80 Solvent Joint" u="1"/>
        <s v="Carbon Steel Field Weld - Double Extra Heavy" u="1"/>
        <s v="Carbon Steel Field Weld - Extra Heavy" u="1"/>
        <s v="Carbon Steel Field Weld - Schedule 160" u="1"/>
        <s v="Carbon Steel Field Weld - Schedule 40" u="1"/>
        <s v="Carbon Steel Field Weld - Schedule 80" u="1"/>
        <s v="Carbon Steel Field Weld - Standard" u="1"/>
        <s v="Carbon Steel Shop Weld - Double Extra Heavy" u="1"/>
        <s v="Carbon Steel Shop Weld - Extra Heavy" u="1"/>
        <s v="Carbon Steel Shop Weld - Schedule 160" u="1"/>
        <s v="Carbon Steel Shop Weld - Schedule 40" u="1"/>
        <s v="Carbon Steel Shop Weld - Schedule 80" u="1"/>
        <s v="Carbon Steel Socket Weld - 3000lb (1/16&quot;)" u="1"/>
        <s v="Carbon Steel Socket Weld - 3000lb (1/8&quot;)" u="1"/>
        <s v="Carbon Steel Socket Weld - 6000lb (1/16&quot;)" u="1"/>
        <s v="Carbon Steel Socket Weld - 6000lb (1/8&quot;)" u="1"/>
        <s v="Carbon Steel Socket Weld - 9000lb (1/16&quot;)" u="1"/>
        <s v="Carbon Steel Socket Weld - 9000lb (1/8&quot;)" u="1"/>
        <s v="Stainless Steel 304L Field Weld - Schedule 160S" u="1"/>
        <s v="Stainless Steel 304L Field Weld - Schedule 40S" u="1"/>
        <s v="Stainless Steel 304L Field Weld - Schedule 80S" u="1"/>
        <s v="Stainless Steel 304L Field Weld - Standard" u="1"/>
        <s v="Stainless Steel 304L Shop Weld - Schedule 160S" u="1"/>
        <s v="Stainless Steel 304L Shop Weld - Schedule 40S" u="1"/>
        <s v="Stainless Steel 304L Shop Weld - Schedule 80S" u="1"/>
        <s v="Stainless Steel 304L Shop Weld - Standard" u="1"/>
        <s v="Stainless Steel 304L Orbital Weld" u="1"/>
        <s v="Stainless Steel 304L Socket Weld - 3000lb (1/16&quot;)" u="1"/>
        <s v="Stainless Steel 304L Socket Weld - 3000lb (1/8&quot;)" u="1"/>
        <s v="Stainless Steel 304L Socket Weld - 6000lb (1/16&quot;)" u="1"/>
        <s v="Stainless Steel 304L Socket Weld - 6000lb (1/8&quot;)" u="1"/>
        <s v="Stainless Steel 304L Socket Weld - 9000lb (1/16&quot;)" u="1"/>
        <s v="Stainless Steel 304L Socket Weld - 9000lb (1/8&quot;)" u="1"/>
        <s v="Stainless Steel 316L Field Weld - Schedule 160S" u="1"/>
        <s v="Stainless Steel 316L Field Weld - Schedule 40S" u="1"/>
        <s v="Stainless Steel 316L Field Weld - Schedule 80S" u="1"/>
        <s v="Stainless Steel 316L Field Weld - Standard" u="1"/>
        <s v="Stainless Steel 316L Shop Weld - Schedule 160S" u="1"/>
        <s v="Stainless Steel 316L Shop Weld - Schedule 40S" u="1"/>
        <s v="Stainless Steel 316L Shop Weld - Schedule 80S" u="1"/>
        <s v="Stainless Steel 316L Shop Weld - Standard" u="1"/>
        <s v="Stainless Steel 316L Orbital Weld" u="1"/>
        <s v="Stainless Steel 316L Socket Weld - 3000lb (1/16&quot;)" u="1"/>
        <s v="Stainless Steel 316L Socket Weld - 3000lb (1/8&quot;)" u="1"/>
        <s v="Stainless Steel 316L Socket Weld - 6000lb (1/16&quot;)" u="1"/>
        <s v="Stainless Steel 316L Socket Weld - 6000lb (1/8&quot;)" u="1"/>
        <s v="Stainless Steel 316L Socket Weld - 9000lb (1/16&quot;)" u="1"/>
        <s v="Stainless Steel 316L Socket Weld - 9000lb (1/8&quot;)" u="1"/>
        <s v="Pipe - A106 Grade A Seamless Carbon Steel Domestic Schedule 40 Black (BE x BE)" u="1"/>
        <s v="Pipe - A106 Grade A Seamless Carbon Steel Domestic Schedule 40 Black (BE x GRV)" u="1"/>
        <s v="Pipe - A106 Grade A Seamless Carbon Steel Domestic Schedule 40 Black (GRV x GRV)" u="1"/>
        <s v="Pipe - A106 Grade A Seamless Carbon Steel Domestic Schedule 40 Black (MPT x MPT)" u="1"/>
        <s v="Pipe - A106 Grade A Seamless Carbon Steel Domestic Schedule 40 Black (PE x GRV)" u="1"/>
        <s v="Pipe - A106 Grade A Seamless Carbon Steel Domestic Schedule 40 Black (PE x PE)" u="1"/>
        <s v="Pipe - A106 Grade A Seamless Carbon Steel Domestic Schedule 80 Black (BE x BE)" u="1"/>
        <s v="Pipe - A106 Grade A Seamless Carbon Steel Domestic Schedule 80 Black (BE x GRV)" u="1"/>
        <s v="Pipe - A106 Grade A Seamless Carbon Steel Domestic Schedule 80 Black (GRV x GRV)" u="1"/>
        <s v="Pipe - A106 Grade A Seamless Carbon Steel Domestic Schedule 80 Black (MPT x MPT)" u="1"/>
        <s v="Pipe - A106 Grade A Seamless Carbon Steel Domestic Schedule 80 Black (PE x GRV)" u="1"/>
        <s v="Pipe - A106 Grade A Seamless Carbon Steel Domestic Schedule 80 Black (PE x PE)" u="1"/>
        <s v="Pipe - A106 Grade A Seamless Carbon Steel Domestic Schedule STD Black (BE x BE)" u="1"/>
        <s v="Pipe - A106 Grade A Seamless Carbon Steel Domestic Schedule STD Black (BE x GRV)" u="1"/>
        <s v="Pipe - A106 Grade A Seamless Carbon Steel Domestic Schedule STD Black (GRV x GRV)" u="1"/>
        <s v="Pipe - A106 Grade A Seamless Carbon Steel Domestic Schedule STD Black (MPT x MPT)" u="1"/>
        <s v="Pipe - A106 Grade A Seamless Carbon Steel Domestic Schedule STD Black (PE x GRV)" u="1"/>
        <s v="Pipe - A106 Grade A Seamless Carbon Steel Domestic Schedule STD Black (PE x PE)" u="1"/>
        <s v="Pipe - A106 Grade A Seamless Carbon Steel Domestic Schedule XH Black (BE x BE)" u="1"/>
        <s v="Pipe - A106 Grade A Seamless Carbon Steel Domestic Schedule XH Black (BE x GRV)" u="1"/>
        <s v="Pipe - A106 Grade A Seamless Carbon Steel Domestic Schedule XH Black (GRV x GRV)" u="1"/>
        <s v="Pipe - A106 Grade A Seamless Carbon Steel Domestic Schedule XH Black (MPT x MPT)" u="1"/>
        <s v="Pipe - A106 Grade A Seamless Carbon Steel Domestic Schedule XH Black (PE x GRV)" u="1"/>
        <s v="Pipe - A106 Grade A Seamless Carbon Steel Domestic Schedule XH Black (PE x PE)" u="1"/>
        <s v="Pipe - A106 Grade B Seamless Carbon Steel Domestic Schedule 40 Black (BE x BE)" u="1"/>
        <s v="Pipe - A106 Grade B Seamless Carbon Steel Domestic Schedule 40 Black (BE x GRV)" u="1"/>
        <s v="Pipe - A106 Grade B Seamless Carbon Steel Domestic Schedule 40 Black (GRV x GRV)" u="1"/>
        <s v="Pipe - A106 Grade B Seamless Carbon Steel Domestic Schedule 40 Black (MPT x MPT)" u="1"/>
        <s v="Pipe - A106 Grade B Seamless Carbon Steel Domestic Schedule 40 Black (PE x GRV)" u="1"/>
        <s v="Pipe - A106 Grade B Seamless Carbon Steel Domestic Schedule 40 Black (PE x PE)" u="1"/>
        <s v="Pipe - A106 Grade B Seamless Carbon Steel Domestic Schedule 80 Black (BE x BE)" u="1"/>
        <s v="Pipe - A106 Grade B Seamless Carbon Steel Domestic Schedule 80 Black (BE x GRV)" u="1"/>
        <s v="Pipe - A106 Grade B Seamless Carbon Steel Domestic Schedule 80 Black (GRV x GRV)" u="1"/>
        <s v="Pipe - A106 Grade B Seamless Carbon Steel Domestic Schedule 80 Black (MPT x MPT)" u="1"/>
        <s v="Pipe - A106 Grade B Seamless Carbon Steel Domestic Schedule 80 Black (PE x GRV)" u="1"/>
        <s v="Pipe - A106 Grade B Seamless Carbon Steel Domestic Schedule 80 Black (PE x PE)" u="1"/>
        <s v="Pipe - A106 Grade B Seamless Carbon Steel Domestic Schedule STD Black (BE x BE)" u="1"/>
        <s v="Pipe - A106 Grade B Seamless Carbon Steel Domestic Schedule STD Black (BE x GRV)" u="1"/>
        <s v="Pipe - A106 Grade B Seamless Carbon Steel Domestic Schedule STD Black (GRV x GRV)" u="1"/>
        <s v="Pipe - A106 Grade B Seamless Carbon Steel Domestic Schedule STD Black (MPT x MPT)" u="1"/>
        <s v="Pipe - A106 Grade B Seamless Carbon Steel Domestic Schedule STD Black (PE x GRV)" u="1"/>
        <s v="Pipe - A106 Grade B Seamless Carbon Steel Domestic Schedule STD Black (PE x PE)" u="1"/>
        <s v="Pipe - A106 Grade B Seamless Carbon Steel Domestic Schedule XH Black (BE x BE)" u="1"/>
        <s v="Pipe - A106 Grade B Seamless Carbon Steel Domestic Schedule XH Black (BE x GRV)" u="1"/>
        <s v="Pipe - A106 Grade B Seamless Carbon Steel Domestic Schedule XH Black (GRV x GRV)" u="1"/>
        <s v="Pipe - A106 Grade B Seamless Carbon Steel Domestic Schedule XH Black (MPT x MPT)" u="1"/>
        <s v="Pipe - A106 Grade B Seamless Carbon Steel Domestic Schedule XH Black (PE x GRV)" u="1"/>
        <s v="Pipe - A106 Grade B Seamless Carbon Steel Domestic Schedule XH Black (PE x PE)" u="1"/>
        <s v="Pipe - A106 Grade A ERW Carbon Steel Domestic Schedule 40 Black (BE x BE)" u="1"/>
        <s v="Pipe - A106 Grade A ERW Carbon Steel Domestic Schedule 40 Black (BE x GRV)" u="1"/>
        <s v="Pipe - A106 Grade A ERW Carbon Steel Domestic Schedule 40 Black (GRV x GRV)" u="1"/>
        <s v="Pipe - A106 Grade A ERW Carbon Steel Domestic Schedule 40 Black (MPT x MPT)" u="1"/>
        <s v="Pipe - A106 Grade A ERW Carbon Steel Domestic Schedule 40 Black (PE x GRV)" u="1"/>
        <s v="Pipe - A106 Grade A ERW Carbon Steel Domestic Schedule 40 Black (PE x PE)" u="1"/>
        <s v="Pipe - A106 Grade A ERW Carbon Steel Domestic Schedule 80 Black (BE x BE)" u="1"/>
        <s v="Pipe - A106 Grade A ERW Carbon Steel Domestic Schedule 80 Black (BE x GRV)" u="1"/>
        <s v="Pipe - A106 Grade A ERW Carbon Steel Domestic Schedule 80 Black (GRV x GRV)" u="1"/>
        <s v="Pipe - A106 Grade A ERW Carbon Steel Domestic Schedule 80 Black (MPT x MPT)" u="1"/>
        <s v="Pipe - A106 Grade A ERW Carbon Steel Domestic Schedule 80 Black (PE x GRV)" u="1"/>
        <s v="Pipe - A106 Grade A ERW Carbon Steel Domestic Schedule 80 Black (PE x PE)" u="1"/>
        <s v="Pipe - A106 Grade A ERW Carbon Steel Domestic Schedule STD Black (BE x BE)" u="1"/>
        <s v="Pipe - A106 Grade A ERW Carbon Steel Domestic Schedule STD Black (BE x GRV)" u="1"/>
        <s v="Pipe - A106 Grade A ERW Carbon Steel Domestic Schedule STD Black (GRV x GRV)" u="1"/>
        <s v="Pipe - A106 Grade A ERW Carbon Steel Domestic Schedule STD Black (MPT x MPT)" u="1"/>
        <s v="Pipe - A106 Grade A ERW Carbon Steel Domestic Schedule STD Black (PE x GRV)" u="1"/>
        <s v="Pipe - A106 Grade A ERW Carbon Steel Domestic Schedule STD Black (PE x PE)" u="1"/>
        <s v="Pipe - A106 Grade A ERW Carbon Steel Domestic Schedule XH Black (BE x BE)" u="1"/>
        <s v="Pipe - A106 Grade A ERW Carbon Steel Domestic Schedule XH Black (BE x GRV)" u="1"/>
        <s v="Pipe - A106 Grade A ERW Carbon Steel Domestic Schedule XH Black (GRV x GRV)" u="1"/>
        <s v="Pipe - A106 Grade A ERW Carbon Steel Domestic Schedule XH Black (MPT x MPT)" u="1"/>
        <s v="Pipe - A106 Grade A ERW Carbon Steel Domestic Schedule XH Black (PE x GRV)" u="1"/>
        <s v="Pipe - A106 Grade A ERW Carbon Steel Domestic Schedule XH Black (PE x PE)" u="1"/>
        <s v="Pipe - A106 Grade B ERW Carbon Steel Domestic Schedule 40 Black (BE x BE)" u="1"/>
        <s v="Pipe - A106 Grade B ERW Carbon Steel Domestic Schedule 40 Black (BE x GRV)" u="1"/>
        <s v="Pipe - A106 Grade B ERW Carbon Steel Domestic Schedule 40 Black (GRV x GRV)" u="1"/>
        <s v="Pipe - A106 Grade B ERW Carbon Steel Domestic Schedule 40 Black (MPT x MPT)" u="1"/>
        <s v="Pipe - A106 Grade B ERW Carbon Steel Domestic Schedule 40 Black (PE x GRV)" u="1"/>
        <s v="Pipe - A106 Grade B ERW Carbon Steel Domestic Schedule 40 Black (PE x PE)" u="1"/>
        <s v="Pipe - A106 Grade B ERW Carbon Steel Domestic Schedule 80 Black (BE x BE)" u="1"/>
        <s v="Pipe - A106 Grade B ERW Carbon Steel Domestic Schedule 80 Black (BE x GRV)" u="1"/>
        <s v="Pipe - A106 Grade B ERW Carbon Steel Domestic Schedule 80 Black (GRV x GRV)" u="1"/>
        <s v="Pipe - A106 Grade B ERW Carbon Steel Domestic Schedule 80 Black (MPT x MPT)" u="1"/>
        <s v="Pipe - A106 Grade B ERW Carbon Steel Domestic Schedule 80 Black (PE x GRV)" u="1"/>
        <s v="Pipe - A106 Grade B ERW Carbon Steel Domestic Schedule 80 Black (PE x PE)" u="1"/>
        <s v="Pipe - A106 Grade B ERW Carbon Steel Domestic Schedule STD Black (BE x BE)" u="1"/>
        <s v="Pipe - A106 Grade B ERW Carbon Steel Domestic Schedule STD Black (BE x GRV)" u="1"/>
        <s v="Pipe - A106 Grade B ERW Carbon Steel Domestic Schedule STD Black (GRV x GRV)" u="1"/>
        <s v="Pipe - A106 Grade B ERW Carbon Steel Domestic Schedule STD Black (MPT x MPT)" u="1"/>
        <s v="Pipe - A106 Grade B ERW Carbon Steel Domestic Schedule STD Black (PE x GRV)" u="1"/>
        <s v="Pipe - A106 Grade B ERW Carbon Steel Domestic Schedule STD Black (PE x PE)" u="1"/>
        <s v="Pipe - A106 Grade B ERW Carbon Steel Domestic Schedule XH Black (BE x BE)" u="1"/>
        <s v="Pipe - A106 Grade B ERW Carbon Steel Domestic Schedule XH Black (BE x GRV)" u="1"/>
        <s v="Pipe - A106 Grade B ERW Carbon Steel Domestic Schedule XH Black (GRV x GRV)" u="1"/>
        <s v="Pipe - A106 Grade B ERW Carbon Steel Domestic Schedule XH Black (MPT x MPT)" u="1"/>
        <s v="Pipe - A106 Grade B ERW Carbon Steel Domestic Schedule XH Black (PE x GRV)" u="1"/>
        <s v="Pipe - A106 Grade B ERW Carbon Steel Domestic Schedule XH Black (PE x PE)" u="1"/>
        <s v="Pipe - A53 Grade A Seamless Carbon Steel Domestic Schedule 40 Black (BE x BE)" u="1"/>
        <s v="Pipe - A53 Grade A Seamless Carbon Steel Domestic Schedule 40 Black (BE x GRV)" u="1"/>
        <s v="Pipe - A53 Grade A Seamless Carbon Steel Domestic Schedule 40 Black (GRV x GRV)" u="1"/>
        <s v="Pipe - A53 Grade A Seamless Carbon Steel Domestic Schedule 40 Black (MPT x MPT)" u="1"/>
        <s v="Pipe - A53 Grade A Seamless Carbon Steel Domestic Schedule 40 Black (PE x GRV)" u="1"/>
        <s v="Pipe - A53 Grade A Seamless Carbon Steel Domestic Schedule 40 Black (PE x PE)" u="1"/>
        <s v="Pipe - A53 Grade A Seamless Carbon Steel Domestic Schedule 80 Black (BE x BE)" u="1"/>
        <s v="Pipe - A53 Grade A Seamless Carbon Steel Domestic Schedule 80 Black (BE x GRV)" u="1"/>
        <s v="Pipe - A53 Grade A Seamless Carbon Steel Domestic Schedule 80 Black (GRV x GRV)" u="1"/>
        <s v="Pipe - A53 Grade A Seamless Carbon Steel Domestic Schedule 80 Black (MPT x MPT)" u="1"/>
        <s v="Pipe - A53 Grade A Seamless Carbon Steel Domestic Schedule 80 Black (PE x GRV)" u="1"/>
        <s v="Pipe - A53 Grade A Seamless Carbon Steel Domestic Schedule 80 Black (PE x PE)" u="1"/>
        <s v="Pipe - A53 Grade A Seamless Carbon Steel Domestic Schedule STD Black (BE x BE)" u="1"/>
        <s v="Pipe - A53 Grade A Seamless Carbon Steel Domestic Schedule STD Black (BE x GRV)" u="1"/>
        <s v="Pipe - A53 Grade A Seamless Carbon Steel Domestic Schedule STD Black (GRV x GRV)" u="1"/>
        <s v="Pipe - A53 Grade A Seamless Carbon Steel Domestic Schedule STD Black (MPT x MPT)" u="1"/>
        <s v="Pipe - A53 Grade A Seamless Carbon Steel Domestic Schedule STD Black (PE x GRV)" u="1"/>
        <s v="Pipe - A53 Grade A Seamless Carbon Steel Domestic Schedule STD Black (PE x PE)" u="1"/>
        <s v="Pipe - A53 Grade A Seamless Carbon Steel Domestic Schedule XH Black (BE x BE)" u="1"/>
        <s v="Pipe - A53 Grade A Seamless Carbon Steel Domestic Schedule XH Black (BE x GRV)" u="1"/>
        <s v="Pipe - A53 Grade A Seamless Carbon Steel Domestic Schedule XH Black (GRV x GRV)" u="1"/>
        <s v="Pipe - A53 Grade A Seamless Carbon Steel Domestic Schedule XH Black (MPT x MPT)" u="1"/>
        <s v="Pipe - A53 Grade A Seamless Carbon Steel Domestic Schedule XH Black (PE x GRV)" u="1"/>
        <s v="Pipe - A53 Grade A Seamless Carbon Steel Domestic Schedule XH Black (PE x PE)" u="1"/>
        <s v="Pipe - A53 Grade B Seamless Carbon Steel Domestic Schedule 40 Black (BE x BE)" u="1"/>
        <s v="Pipe - A53 Grade B Seamless Carbon Steel Domestic Schedule 40 Black (BE x GRV)" u="1"/>
        <s v="Pipe - A53 Grade B Seamless Carbon Steel Domestic Schedule 40 Black (GRV x GRV)" u="1"/>
        <s v="Pipe - A53 Grade B Seamless Carbon Steel Domestic Schedule 40 Black (MPT x MPT)" u="1"/>
        <s v="Pipe - A53 Grade B Seamless Carbon Steel Domestic Schedule 40 Black (PE x GRV)" u="1"/>
        <s v="Pipe - A53 Grade B Seamless Carbon Steel Domestic Schedule 40 Black (PE x PE)" u="1"/>
        <s v="Pipe - A53 Grade B Seamless Carbon Steel Domestic Schedule 80 Black (BE x BE)" u="1"/>
        <s v="Pipe - A53 Grade B Seamless Carbon Steel Domestic Schedule 80 Black (BE x GRV)" u="1"/>
        <s v="Pipe - A53 Grade B Seamless Carbon Steel Domestic Schedule 80 Black (GRV x GRV)" u="1"/>
        <s v="Pipe - A53 Grade B Seamless Carbon Steel Domestic Schedule 80 Black (MPT x MPT)" u="1"/>
        <s v="Pipe - A53 Grade B Seamless Carbon Steel Domestic Schedule 80 Black (PE x GRV)" u="1"/>
        <s v="Pipe - A53 Grade B Seamless Carbon Steel Domestic Schedule 80 Black (PE x PE)" u="1"/>
        <s v="Pipe - A53 Grade B Seamless Carbon Steel Domestic Schedule STD Black (BE x BE)" u="1"/>
        <s v="Pipe - A53 Grade B Seamless Carbon Steel Domestic Schedule STD Black (BE x GRV)" u="1"/>
        <s v="Pipe - A53 Grade B Seamless Carbon Steel Domestic Schedule STD Black (GRV x GRV)" u="1"/>
        <s v="Pipe - A53 Grade B Seamless Carbon Steel Domestic Schedule STD Black (MPT x MPT)" u="1"/>
        <s v="Pipe - A53 Grade B Seamless Carbon Steel Domestic Schedule STD Black (PE x GRV)" u="1"/>
        <s v="Pipe - A53 Grade B Seamless Carbon Steel Domestic Schedule STD Black (PE x PE)" u="1"/>
        <s v="Pipe - A53 Grade B Seamless Carbon Steel Domestic Schedule XH Black (BE x BE)" u="1"/>
        <s v="Pipe - A53 Grade B Seamless Carbon Steel Domestic Schedule XH Black (BE x GRV)" u="1"/>
        <s v="Pipe - A53 Grade B Seamless Carbon Steel Domestic Schedule XH Black (GRV x GRV)" u="1"/>
        <s v="Pipe - A53 Grade B Seamless Carbon Steel Domestic Schedule XH Black (MPT x MPT)" u="1"/>
        <s v="Pipe - A53 Grade B Seamless Carbon Steel Domestic Schedule XH Black (PE x GRV)" u="1"/>
        <s v="Pipe - A53 Grade B Seamless Carbon Steel Domestic Schedule XH Black (PE x PE)" u="1"/>
        <s v="Pipe - A53 Grade A ERW Carbon Steel Domestic Schedule 40 Black (BE x BE)" u="1"/>
        <s v="Pipe - A53 Grade A ERW Carbon Steel Domestic Schedule 40 Black (BE x GRV)" u="1"/>
        <s v="Pipe - A53 Grade A ERW Carbon Steel Domestic Schedule 40 Black (GRV x GRV)" u="1"/>
        <s v="Pipe - A53 Grade A ERW Carbon Steel Domestic Schedule 40 Black (MPT x MPT)" u="1"/>
        <s v="Pipe - A53 Grade A ERW Carbon Steel Domestic Schedule 40 Black (PE x GRV)" u="1"/>
        <s v="Pipe - A53 Grade A ERW Carbon Steel Domestic Schedule 40 Black (PE x PE)" u="1"/>
        <s v="Pipe - A53 Grade A ERW Carbon Steel Domestic Schedule 80 Black (BE x BE)" u="1"/>
        <s v="Pipe - A53 Grade A ERW Carbon Steel Domestic Schedule 80 Black (BE x GRV)" u="1"/>
        <s v="Pipe - A53 Grade A ERW Carbon Steel Domestic Schedule 80 Black (GRV x GRV)" u="1"/>
        <s v="Pipe - A53 Grade A ERW Carbon Steel Domestic Schedule 80 Black (MPT x MPT)" u="1"/>
        <s v="Pipe - A53 Grade A ERW Carbon Steel Domestic Schedule 80 Black (PE x GRV)" u="1"/>
        <s v="Pipe - A53 Grade A ERW Carbon Steel Domestic Schedule 80 Black (PE x PE)" u="1"/>
        <s v="Pipe - A53 Grade A ERW Carbon Steel Domestic Schedule STD Black (BE x BE)" u="1"/>
        <s v="Pipe - A53 Grade A ERW Carbon Steel Domestic Schedule STD Black (BE x GRV)" u="1"/>
        <s v="Pipe - A53 Grade A ERW Carbon Steel Domestic Schedule STD Black (GRV x GRV)" u="1"/>
        <s v="Pipe - A53 Grade A ERW Carbon Steel Domestic Schedule STD Black (MPT x MPT)" u="1"/>
        <s v="Pipe - A53 Grade A ERW Carbon Steel Domestic Schedule STD Black (PE x GRV)" u="1"/>
        <s v="Pipe - A53 Grade A ERW Carbon Steel Domestic Schedule STD Black (PE x PE)" u="1"/>
        <s v="Pipe - A53 Grade A ERW Carbon Steel Domestic Schedule XH Black (BE x BE)" u="1"/>
        <s v="Pipe - A53 Grade A ERW Carbon Steel Domestic Schedule XH Black (BE x GRV)" u="1"/>
        <s v="Pipe - A53 Grade A ERW Carbon Steel Domestic Schedule XH Black (GRV x GRV)" u="1"/>
        <s v="Pipe - A53 Grade A ERW Carbon Steel Domestic Schedule XH Black (MPT x MPT)" u="1"/>
        <s v="Pipe - A53 Grade A ERW Carbon Steel Domestic Schedule XH Black (PE x GRV)" u="1"/>
        <s v="Pipe - A53 Grade A ERW Carbon Steel Domestic Schedule XH Black (PE x PE)" u="1"/>
        <s v="Pipe - A53 Grade B ERW Carbon Steel Domestic Schedule 40 Black (BE x BE)" u="1"/>
        <s v="Pipe - A53 Grade B ERW Carbon Steel Domestic Schedule 40 Black (BE x GRV)" u="1"/>
        <s v="Pipe - A53 Grade B ERW Carbon Steel Domestic Schedule 40 Black (GRV x GRV)" u="1"/>
        <s v="Pipe - A53 Grade B ERW Carbon Steel Domestic Schedule 40 Black (MPT x MPT)" u="1"/>
        <s v="Pipe - A53 Grade B ERW Carbon Steel Domestic Schedule 40 Black (PE x GRV)" u="1"/>
        <s v="Pipe - A53 Grade B ERW Carbon Steel Domestic Schedule 40 Black (PE x PE)" u="1"/>
        <s v="Pipe - A53 Grade B ERW Carbon Steel Domestic Schedule 80 Black (BE x BE)" u="1"/>
        <s v="Pipe - A53 Grade B ERW Carbon Steel Domestic Schedule 80 Black (BE x GRV)" u="1"/>
        <s v="Pipe - A53 Grade B ERW Carbon Steel Domestic Schedule 80 Black (GRV x GRV)" u="1"/>
        <s v="Pipe - A53 Grade B ERW Carbon Steel Domestic Schedule 80 Black (MPT x MPT)" u="1"/>
        <s v="Pipe - A53 Grade B ERW Carbon Steel Domestic Schedule 80 Black (PE x GRV)" u="1"/>
        <s v="Pipe - A53 Grade B ERW Carbon Steel Domestic Schedule 80 Black (PE x PE)" u="1"/>
        <s v="Pipe - A53 Grade B ERW Carbon Steel Domestic Schedule STD Black (BE x BE)" u="1"/>
        <s v="Pipe - A53 Grade B ERW Carbon Steel Domestic Schedule STD Black (BE x GRV)" u="1"/>
        <s v="Pipe - A53 Grade B ERW Carbon Steel Domestic Schedule STD Black (GRV x GRV)" u="1"/>
        <s v="Pipe - A53 Grade B ERW Carbon Steel Domestic Schedule STD Black (MPT x MPT)" u="1"/>
        <s v="Pipe - A53 Grade B ERW Carbon Steel Domestic Schedule STD Black (PE x GRV)" u="1"/>
        <s v="Pipe - A53 Grade B ERW Carbon Steel Domestic Schedule STD Black (PE x PE)" u="1"/>
        <s v="Pipe - A53 Grade B ERW Carbon Steel Domestic Schedule XH Black (BE x BE)" u="1"/>
        <s v="Pipe - A53 Grade B ERW Carbon Steel Domestic Schedule XH Black (BE x GRV)" u="1"/>
        <s v="Pipe - A53 Grade B ERW Carbon Steel Domestic Schedule XH Black (GRV x GRV)" u="1"/>
        <s v="Pipe - A53 Grade B ERW Carbon Steel Domestic Schedule XH Black (MPT x MPT)" u="1"/>
        <s v="Pipe - A53 Grade B ERW Carbon Steel Domestic Schedule XH Black (PE x GRV)" u="1"/>
        <s v="Pipe - A53 Grade B ERW Carbon Steel Domestic Schedule XH Black (PE x PE)" u="1"/>
        <s v="Pipe - A53 Grade A Continuous Weld Carbon Steel Domestic Schedule 40 Black (BE x BE)" u="1"/>
        <s v="Pipe - A53 Grade A Continuous Weld Carbon Steel Domestic Schedule 40 Black (BE x GRV)" u="1"/>
        <s v="Pipe - A53 Grade A Continuous Weld Carbon Steel Domestic Schedule 40 Black (GRV x GRV)" u="1"/>
        <s v="Pipe - A53 Grade A Continuous Weld Carbon Steel Domestic Schedule 40 Black (MPT x MPT)" u="1"/>
        <s v="Pipe - A53 Grade A Continuous Weld Carbon Steel Domestic Schedule 40 Black (PE x GRV)" u="1"/>
        <s v="Pipe - A53 Grade A Continuous Weld Carbon Steel Domestic Schedule 40 Black (PE x PE)" u="1"/>
        <s v="Pipe - A53 Grade A Continuous Weld Carbon Steel Domestic Schedule 80 Black (BE x BE)" u="1"/>
        <s v="Pipe - A53 Grade A Continuous Weld Carbon Steel Domestic Schedule 80 Black (BE x GRV)" u="1"/>
        <s v="Pipe - A53 Grade A Continuous Weld Carbon Steel Domestic Schedule 80 Black (GRV x GRV)" u="1"/>
        <s v="Pipe - A53 Grade A Continuous Weld Carbon Steel Domestic Schedule 80 Black (MPT x MPT)" u="1"/>
        <s v="Pipe - A53 Grade A Continuous Weld Carbon Steel Domestic Schedule 80 Black (PE x GRV)" u="1"/>
        <s v="Pipe - A53 Grade A Continuous Weld Carbon Steel Domestic Schedule 80 Black (PE x PE)" u="1"/>
        <s v="Pipe - A53 Grade A Continuous Weld Carbon Steel Domestic Schedule STD Black (BE x BE)" u="1"/>
        <s v="Pipe - A53 Grade A Continuous Weld Carbon Steel Domestic Schedule STD Black (BE x GRV)" u="1"/>
        <s v="Pipe - A53 Grade A Continuous Weld Carbon Steel Domestic Schedule STD Black (GRV x GRV)" u="1"/>
        <s v="Pipe - A53 Grade A Continuous Weld Carbon Steel Domestic Schedule STD Black (MPT x MPT)" u="1"/>
        <s v="Pipe - A53 Grade A Continuous Weld Carbon Steel Domestic Schedule STD Black (PE x GRV)" u="1"/>
        <s v="Pipe - A53 Grade A Continuous Weld Carbon Steel Domestic Schedule STD Black (PE x PE)" u="1"/>
        <s v="Pipe - A53 Grade A Continuous Weld Carbon Steel Domestic Schedule XH Black (BE x BE)" u="1"/>
        <s v="Pipe - A53 Grade A Continuous Weld Carbon Steel Domestic Schedule XH Black (BE x GRV)" u="1"/>
        <s v="Pipe - A53 Grade A Continuous Weld Carbon Steel Domestic Schedule XH Black (GRV x GRV)" u="1"/>
        <s v="Pipe - A53 Grade A Continuous Weld Carbon Steel Domestic Schedule XH Black (MPT x MPT)" u="1"/>
        <s v="Pipe - A53 Grade A Continuous Weld Carbon Steel Domestic Schedule XH Black (PE x GRV)" u="1"/>
        <s v="Pipe - A53 Grade A Continuous Weld Carbon Steel Domestic Schedule XH Black (PE x PE)" u="1"/>
        <s v="Pipe - A106 Grade A Seamless Carbon Steel Imported Schedule 40 Black (BE x BE)" u="1"/>
        <s v="Pipe - A106 Grade A Seamless Carbon Steel Imported Schedule 40 Black (BE x GRV)" u="1"/>
        <s v="Pipe - A106 Grade A Seamless Carbon Steel Imported Schedule 40 Black (GRV x GRV)" u="1"/>
        <s v="Pipe - A106 Grade A Seamless Carbon Steel Imported Schedule 40 Black (MPT x MPT)" u="1"/>
        <s v="Pipe - A106 Grade A Seamless Carbon Steel Imported Schedule 40 Black (PE x GRV)" u="1"/>
        <s v="Pipe - A106 Grade A Seamless Carbon Steel Imported Schedule 40 Black (PE x PE)" u="1"/>
        <s v="Pipe - A106 Grade A Seamless Carbon Steel Imported Schedule 80 Black (BE x BE)" u="1"/>
        <s v="Pipe - A106 Grade A Seamless Carbon Steel Imported Schedule 80 Black (BE x GRV)" u="1"/>
        <s v="Pipe - A106 Grade A Seamless Carbon Steel Imported Schedule 80 Black (GRV x GRV)" u="1"/>
        <s v="Pipe - A106 Grade A Seamless Carbon Steel Imported Schedule 80 Black (MPT x MPT)" u="1"/>
        <s v="Pipe - A106 Grade A Seamless Carbon Steel Imported Schedule 80 Black (PE x GRV)" u="1"/>
        <s v="Pipe - A106 Grade A Seamless Carbon Steel Imported Schedule 80 Black (PE x PE)" u="1"/>
        <s v="Pipe - A106 Grade A Seamless Carbon Steel Imported Schedule STD Black (BE x BE)" u="1"/>
        <s v="Pipe - A106 Grade A Seamless Carbon Steel Imported Schedule STD Black (BE x GRV)" u="1"/>
        <s v="Pipe - A106 Grade A Seamless Carbon Steel Imported Schedule STD Black (GRV x GRV)" u="1"/>
        <s v="Pipe - A106 Grade A Seamless Carbon Steel Imported Schedule STD Black (MPT x MPT)" u="1"/>
        <s v="Pipe - A106 Grade A Seamless Carbon Steel Imported Schedule STD Black (PE x GRV)" u="1"/>
        <s v="Pipe - A106 Grade A Seamless Carbon Steel Imported Schedule STD Black (PE x PE)" u="1"/>
        <s v="Pipe - A106 Grade A Seamless Carbon Steel Imported Schedule XH Black (BE x BE)" u="1"/>
        <s v="Pipe - A106 Grade A Seamless Carbon Steel Imported Schedule XH Black (BE x GRV)" u="1"/>
        <s v="Pipe - A106 Grade A Seamless Carbon Steel Imported Schedule XH Black (GRV x GRV)" u="1"/>
        <s v="Pipe - A106 Grade A Seamless Carbon Steel Imported Schedule XH Black (MPT x MPT)" u="1"/>
        <s v="Pipe - A106 Grade A Seamless Carbon Steel Imported Schedule XH Black (PE x GRV)" u="1"/>
        <s v="Pipe - A106 Grade A Seamless Carbon Steel Imported Schedule XH Black (PE x PE)" u="1"/>
        <s v="Pipe - A106 Grade B Seamless Carbon Steel Imported Schedule 40 Black (BE x BE)" u="1"/>
        <s v="Pipe - A106 Grade B Seamless Carbon Steel Imported Schedule 40 Black (BE x GRV)" u="1"/>
        <s v="Pipe - A106 Grade B Seamless Carbon Steel Imported Schedule 40 Black (GRV x GRV)" u="1"/>
        <s v="Pipe - A106 Grade B Seamless Carbon Steel Imported Schedule 40 Black (MPT x MPT)" u="1"/>
        <s v="Pipe - A106 Grade B Seamless Carbon Steel Imported Schedule 40 Black (PE x GRV)" u="1"/>
        <s v="Pipe - A106 Grade B Seamless Carbon Steel Imported Schedule 40 Black (PE x PE)" u="1"/>
        <s v="Pipe - A106 Grade B Seamless Carbon Steel Imported Schedule 80 Black (BE x BE)" u="1"/>
        <s v="Pipe - A106 Grade B Seamless Carbon Steel Imported Schedule 80 Black (BE x GRV)" u="1"/>
        <s v="Pipe - A106 Grade B Seamless Carbon Steel Imported Schedule 80 Black (GRV x GRV)" u="1"/>
        <s v="Pipe - A106 Grade B Seamless Carbon Steel Imported Schedule 80 Black (MPT x MPT)" u="1"/>
        <s v="Pipe - A106 Grade B Seamless Carbon Steel Imported Schedule 80 Black (PE x GRV)" u="1"/>
        <s v="Pipe - A106 Grade B Seamless Carbon Steel Imported Schedule 80 Black (PE x PE)" u="1"/>
        <s v="Pipe - A106 Grade B Seamless Carbon Steel Imported Schedule STD Black (BE x BE)" u="1"/>
        <s v="Pipe - A106 Grade B Seamless Carbon Steel Imported Schedule STD Black (BE x GRV)" u="1"/>
        <s v="Pipe - A106 Grade B Seamless Carbon Steel Imported Schedule STD Black (GRV x GRV)" u="1"/>
        <s v="Pipe - A106 Grade B Seamless Carbon Steel Imported Schedule STD Black (MPT x MPT)" u="1"/>
        <s v="Pipe - A106 Grade B Seamless Carbon Steel Imported Schedule STD Black (PE x GRV)" u="1"/>
        <s v="Pipe - A106 Grade B Seamless Carbon Steel Imported Schedule STD Black (PE x PE)" u="1"/>
        <s v="Pipe - A106 Grade B Seamless Carbon Steel Imported Schedule XH Black (BE x BE)" u="1"/>
        <s v="Pipe - A106 Grade B Seamless Carbon Steel Imported Schedule XH Black (BE x GRV)" u="1"/>
        <s v="Pipe - A106 Grade B Seamless Carbon Steel Imported Schedule XH Black (GRV x GRV)" u="1"/>
        <s v="Pipe - A106 Grade B Seamless Carbon Steel Imported Schedule XH Black (MPT x MPT)" u="1"/>
        <s v="Pipe - A106 Grade B Seamless Carbon Steel Imported Schedule XH Black (PE x GRV)" u="1"/>
        <s v="Pipe - A106 Grade B Seamless Carbon Steel Imported Schedule XH Black (PE x PE)" u="1"/>
        <s v="Pipe - A106 Grade A ERW Carbon Steel Imported Schedule 40 Black (BE x BE)" u="1"/>
        <s v="Pipe - A106 Grade A ERW Carbon Steel Imported Schedule 40 Black (BE x GRV)" u="1"/>
        <s v="Pipe - A106 Grade A ERW Carbon Steel Imported Schedule 40 Black (GRV x GRV)" u="1"/>
        <s v="Pipe - A106 Grade A ERW Carbon Steel Imported Schedule 40 Black (MPT x MPT)" u="1"/>
        <s v="Pipe - A106 Grade A ERW Carbon Steel Imported Schedule 40 Black (PE x GRV)" u="1"/>
        <s v="Pipe - A106 Grade A ERW Carbon Steel Imported Schedule 40 Black (PE x PE)" u="1"/>
        <s v="Pipe - A106 Grade A ERW Carbon Steel Imported Schedule 80 Black (BE x BE)" u="1"/>
        <s v="Pipe - A106 Grade A ERW Carbon Steel Imported Schedule 80 Black (BE x GRV)" u="1"/>
        <s v="Pipe - A106 Grade A ERW Carbon Steel Imported Schedule 80 Black (GRV x GRV)" u="1"/>
        <s v="Pipe - A106 Grade A ERW Carbon Steel Imported Schedule 80 Black (MPT x MPT)" u="1"/>
        <s v="Pipe - A106 Grade A ERW Carbon Steel Imported Schedule 80 Black (PE x GRV)" u="1"/>
        <s v="Pipe - A106 Grade A ERW Carbon Steel Imported Schedule 80 Black (PE x PE)" u="1"/>
        <s v="Pipe - A106 Grade A ERW Carbon Steel Imported Schedule STD Black (BE x BE)" u="1"/>
        <s v="Pipe - A106 Grade A ERW Carbon Steel Imported Schedule STD Black (BE x GRV)" u="1"/>
        <s v="Pipe - A106 Grade A ERW Carbon Steel Imported Schedule STD Black (GRV x GRV)" u="1"/>
        <s v="Pipe - A106 Grade A ERW Carbon Steel Imported Schedule STD Black (MPT x MPT)" u="1"/>
        <s v="Pipe - A106 Grade A ERW Carbon Steel Imported Schedule STD Black (PE x GRV)" u="1"/>
        <s v="Pipe - A106 Grade A ERW Carbon Steel Imported Schedule STD Black (PE x PE)" u="1"/>
        <s v="Pipe - A106 Grade A ERW Carbon Steel Imported Schedule XH Black (BE x BE)" u="1"/>
        <s v="Pipe - A106 Grade A ERW Carbon Steel Imported Schedule XH Black (BE x GRV)" u="1"/>
        <s v="Pipe - A106 Grade A ERW Carbon Steel Imported Schedule XH Black (GRV x GRV)" u="1"/>
        <s v="Pipe - A106 Grade A ERW Carbon Steel Imported Schedule XH Black (MPT x MPT)" u="1"/>
        <s v="Pipe - A106 Grade A ERW Carbon Steel Imported Schedule XH Black (PE x GRV)" u="1"/>
        <s v="Pipe - A106 Grade A ERW Carbon Steel Imported Schedule XH Black (PE x PE)" u="1"/>
        <s v="Pipe - A106 Grade B ERW Carbon Steel Imported Schedule 40 Black (BE x BE)" u="1"/>
        <s v="Pipe - A106 Grade B ERW Carbon Steel Imported Schedule 40 Black (BE x GRV)" u="1"/>
        <s v="Pipe - A106 Grade B ERW Carbon Steel Imported Schedule 40 Black (GRV x GRV)" u="1"/>
        <s v="Pipe - A106 Grade B ERW Carbon Steel Imported Schedule 40 Black (MPT x MPT)" u="1"/>
        <s v="Pipe - A106 Grade B ERW Carbon Steel Imported Schedule 40 Black (PE x GRV)" u="1"/>
        <s v="Pipe - A106 Grade B ERW Carbon Steel Imported Schedule 40 Black (PE x PE)" u="1"/>
        <s v="Pipe - A106 Grade B ERW Carbon Steel Imported Schedule 80 Black (BE x BE)" u="1"/>
        <s v="Pipe - A106 Grade B ERW Carbon Steel Imported Schedule 80 Black (BE x GRV)" u="1"/>
        <s v="Pipe - A106 Grade B ERW Carbon Steel Imported Schedule 80 Black (GRV x GRV)" u="1"/>
        <s v="Pipe - A106 Grade B ERW Carbon Steel Imported Schedule 80 Black (MPT x MPT)" u="1"/>
        <s v="Pipe - A106 Grade B ERW Carbon Steel Imported Schedule 80 Black (PE x GRV)" u="1"/>
        <s v="Pipe - A106 Grade B ERW Carbon Steel Imported Schedule 80 Black (PE x PE)" u="1"/>
        <s v="Pipe - A106 Grade B ERW Carbon Steel Imported Schedule STD Black (BE x BE)" u="1"/>
        <s v="Pipe - A106 Grade B ERW Carbon Steel Imported Schedule STD Black (BE x GRV)" u="1"/>
        <s v="Pipe - A106 Grade B ERW Carbon Steel Imported Schedule STD Black (GRV x GRV)" u="1"/>
        <s v="Pipe - A106 Grade B ERW Carbon Steel Imported Schedule STD Black (MPT x MPT)" u="1"/>
        <s v="Pipe - A106 Grade B ERW Carbon Steel Imported Schedule STD Black (PE x GRV)" u="1"/>
        <s v="Pipe - A106 Grade B ERW Carbon Steel Imported Schedule STD Black (PE x PE)" u="1"/>
        <s v="Pipe - A106 Grade B ERW Carbon Steel Imported Schedule XH Black (BE x BE)" u="1"/>
        <s v="Pipe - A106 Grade B ERW Carbon Steel Imported Schedule XH Black (BE x GRV)" u="1"/>
        <s v="Pipe - A106 Grade B ERW Carbon Steel Imported Schedule XH Black (GRV x GRV)" u="1"/>
        <s v="Pipe - A106 Grade B ERW Carbon Steel Imported Schedule XH Black (MPT x MPT)" u="1"/>
        <s v="Pipe - A106 Grade B ERW Carbon Steel Imported Schedule XH Black (PE x GRV)" u="1"/>
        <s v="Pipe - A106 Grade B ERW Carbon Steel Imported Schedule XH Black (PE x PE)" u="1"/>
        <s v="Pipe - A53 Grade A Seamless Carbon Steel Imported Schedule 40 Black (BE x BE)" u="1"/>
        <s v="Pipe - A53 Grade A Seamless Carbon Steel Imported Schedule 40 Black (BE x GRV)" u="1"/>
        <s v="Pipe - A53 Grade A Seamless Carbon Steel Imported Schedule 40 Black (GRV x GRV)" u="1"/>
        <s v="Pipe - A53 Grade A Seamless Carbon Steel Imported Schedule 40 Black (MPT x MPT)" u="1"/>
        <s v="Pipe - A53 Grade A Seamless Carbon Steel Imported Schedule 40 Black (PE x GRV)" u="1"/>
        <s v="Pipe - A53 Grade A Seamless Carbon Steel Imported Schedule 40 Black (PE x PE)" u="1"/>
        <s v="Pipe - A53 Grade A Seamless Carbon Steel Imported Schedule 80 Black (BE x BE)" u="1"/>
        <s v="Pipe - A53 Grade A Seamless Carbon Steel Imported Schedule 80 Black (BE x GRV)" u="1"/>
        <s v="Pipe - A53 Grade A Seamless Carbon Steel Imported Schedule 80 Black (GRV x GRV)" u="1"/>
        <s v="Pipe - A53 Grade A Seamless Carbon Steel Imported Schedule 80 Black (MPT x MPT)" u="1"/>
        <s v="Pipe - A53 Grade A Seamless Carbon Steel Imported Schedule 80 Black (PE x GRV)" u="1"/>
        <s v="Pipe - A53 Grade A Seamless Carbon Steel Imported Schedule 80 Black (PE x PE)" u="1"/>
        <s v="Pipe - A53 Grade A Seamless Carbon Steel Imported Schedule STD Black (BE x BE)" u="1"/>
        <s v="Pipe - A53 Grade A Seamless Carbon Steel Imported Schedule STD Black (BE x GRV)" u="1"/>
        <s v="Pipe - A53 Grade A Seamless Carbon Steel Imported Schedule STD Black (GRV x GRV)" u="1"/>
        <s v="Pipe - A53 Grade A Seamless Carbon Steel Imported Schedule STD Black (MPT x MPT)" u="1"/>
        <s v="Pipe - A53 Grade A Seamless Carbon Steel Imported Schedule STD Black (PE x GRV)" u="1"/>
        <s v="Pipe - A53 Grade A Seamless Carbon Steel Imported Schedule STD Black (PE x PE)" u="1"/>
        <s v="Pipe - A53 Grade A Seamless Carbon Steel Imported Schedule XH Black (BE x BE)" u="1"/>
        <s v="Pipe - A53 Grade A Seamless Carbon Steel Imported Schedule XH Black (BE x GRV)" u="1"/>
        <s v="Pipe - A53 Grade A Seamless Carbon Steel Imported Schedule XH Black (GRV x GRV)" u="1"/>
        <s v="Pipe - A53 Grade A Seamless Carbon Steel Imported Schedule XH Black (MPT x MPT)" u="1"/>
        <s v="Pipe - A53 Grade A Seamless Carbon Steel Imported Schedule XH Black (PE x GRV)" u="1"/>
        <s v="Pipe - A53 Grade A Seamless Carbon Steel Imported Schedule XH Black (PE x PE)" u="1"/>
        <s v="Pipe - A53 Grade B Seamless Carbon Steel Imported Schedule 40 Black (BE x BE)" u="1"/>
        <s v="Pipe - A53 Grade B Seamless Carbon Steel Imported Schedule 40 Black (BE x GRV)" u="1"/>
        <s v="Pipe - A53 Grade B Seamless Carbon Steel Imported Schedule 40 Black (GRV x GRV)" u="1"/>
        <s v="Pipe - A53 Grade B Seamless Carbon Steel Imported Schedule 40 Black (MPT x MPT)" u="1"/>
        <s v="Pipe - A53 Grade B Seamless Carbon Steel Imported Schedule 40 Black (PE x GRV)" u="1"/>
        <s v="Pipe - A53 Grade B Seamless Carbon Steel Imported Schedule 40 Black (PE x PE)" u="1"/>
        <s v="Pipe - A53 Grade B Seamless Carbon Steel Imported Schedule 80 Black (BE x BE)" u="1"/>
        <s v="Pipe - A53 Grade B Seamless Carbon Steel Imported Schedule 80 Black (BE x GRV)" u="1"/>
        <s v="Pipe - A53 Grade B Seamless Carbon Steel Imported Schedule 80 Black (GRV x GRV)" u="1"/>
        <s v="Pipe - A53 Grade B Seamless Carbon Steel Imported Schedule 80 Black (MPT x MPT)" u="1"/>
        <s v="Pipe - A53 Grade B Seamless Carbon Steel Imported Schedule 80 Black (PE x GRV)" u="1"/>
        <s v="Pipe - A53 Grade B Seamless Carbon Steel Imported Schedule 80 Black (PE x PE)" u="1"/>
        <s v="Pipe - A53 Grade B Seamless Carbon Steel Imported Schedule STD Black (BE x BE)" u="1"/>
        <s v="Pipe - A53 Grade B Seamless Carbon Steel Imported Schedule STD Black (BE x GRV)" u="1"/>
        <s v="Pipe - A53 Grade B Seamless Carbon Steel Imported Schedule STD Black (GRV x GRV)" u="1"/>
        <s v="Pipe - A53 Grade B Seamless Carbon Steel Imported Schedule STD Black (MPT x MPT)" u="1"/>
        <s v="Pipe - A53 Grade B Seamless Carbon Steel Imported Schedule STD Black (PE x GRV)" u="1"/>
        <s v="Pipe - A53 Grade B Seamless Carbon Steel Imported Schedule STD Black (PE x PE)" u="1"/>
        <s v="Pipe - A53 Grade B Seamless Carbon Steel Imported Schedule XH Black (BE x BE)" u="1"/>
        <s v="Pipe - A53 Grade B Seamless Carbon Steel Imported Schedule XH Black (BE x GRV)" u="1"/>
        <s v="Pipe - A53 Grade B Seamless Carbon Steel Imported Schedule XH Black (GRV x GRV)" u="1"/>
        <s v="Pipe - A53 Grade B Seamless Carbon Steel Imported Schedule XH Black (MPT x MPT)" u="1"/>
        <s v="Pipe - A53 Grade B Seamless Carbon Steel Imported Schedule XH Black (PE x GRV)" u="1"/>
        <s v="Pipe - A53 Grade B Seamless Carbon Steel Imported Schedule XH Black (PE x PE)" u="1"/>
        <s v="Pipe - A53 Grade A ERW Carbon Steel Imported Schedule 40 Black (BE x BE)" u="1"/>
        <s v="Pipe - A53 Grade A ERW Carbon Steel Imported Schedule 40 Black (BE x GRV)" u="1"/>
        <s v="Pipe - A53 Grade A ERW Carbon Steel Imported Schedule 40 Black (GRV x GRV)" u="1"/>
        <s v="Pipe - A53 Grade A ERW Carbon Steel Imported Schedule 40 Black (MPT x MPT)" u="1"/>
        <s v="Pipe - A53 Grade A ERW Carbon Steel Imported Schedule 40 Black (PE x GRV)" u="1"/>
        <s v="Pipe - A53 Grade A ERW Carbon Steel Imported Schedule 40 Black (PE x PE)" u="1"/>
        <s v="Pipe - A53 Grade A ERW Carbon Steel Imported Schedule 80 Black (BE x BE)" u="1"/>
        <s v="Pipe - A53 Grade A ERW Carbon Steel Imported Schedule 80 Black (BE x GRV)" u="1"/>
        <s v="Pipe - A53 Grade A ERW Carbon Steel Imported Schedule 80 Black (GRV x GRV)" u="1"/>
        <s v="Pipe - A53 Grade A ERW Carbon Steel Imported Schedule 80 Black (MPT x MPT)" u="1"/>
        <s v="Pipe - A53 Grade A ERW Carbon Steel Imported Schedule 80 Black (PE x GRV)" u="1"/>
        <s v="Pipe - A53 Grade A ERW Carbon Steel Imported Schedule 80 Black (PE x PE)" u="1"/>
        <s v="Pipe - A53 Grade A ERW Carbon Steel Imported Schedule STD Black (BE x BE)" u="1"/>
        <s v="Pipe - A53 Grade A ERW Carbon Steel Imported Schedule STD Black (BE x GRV)" u="1"/>
        <s v="Pipe - A53 Grade A ERW Carbon Steel Imported Schedule STD Black (GRV x GRV)" u="1"/>
        <s v="Pipe - A53 Grade A ERW Carbon Steel Imported Schedule STD Black (MPT x MPT)" u="1"/>
        <s v="Pipe - A53 Grade A ERW Carbon Steel Imported Schedule STD Black (PE x GRV)" u="1"/>
        <s v="Pipe - A53 Grade A ERW Carbon Steel Imported Schedule STD Black (PE x PE)" u="1"/>
        <s v="Pipe - A53 Grade A ERW Carbon Steel Imported Schedule XH Black (BE x BE)" u="1"/>
        <s v="Pipe - A53 Grade A ERW Carbon Steel Imported Schedule XH Black (BE x GRV)" u="1"/>
        <s v="Pipe - A53 Grade A ERW Carbon Steel Imported Schedule XH Black (GRV x GRV)" u="1"/>
        <s v="Pipe - A53 Grade A ERW Carbon Steel Imported Schedule XH Black (MPT x MPT)" u="1"/>
        <s v="Pipe - A53 Grade A ERW Carbon Steel Imported Schedule XH Black (PE x GRV)" u="1"/>
        <s v="Pipe - A53 Grade A ERW Carbon Steel Imported Schedule XH Black (PE x PE)" u="1"/>
        <s v="Pipe - A53 Grade B ERW Carbon Steel Imported Schedule 40 Black (BE x BE)" u="1"/>
        <s v="Pipe - A53 Grade B ERW Carbon Steel Imported Schedule 40 Black (BE x GRV)" u="1"/>
        <s v="Pipe - A53 Grade B ERW Carbon Steel Imported Schedule 40 Black (GRV x GRV)" u="1"/>
        <s v="Pipe - A53 Grade B ERW Carbon Steel Imported Schedule 40 Black (MPT x MPT)" u="1"/>
        <s v="Pipe - A53 Grade B ERW Carbon Steel Imported Schedule 40 Black (PE x GRV)" u="1"/>
        <s v="Pipe - A53 Grade B ERW Carbon Steel Imported Schedule 40 Black (PE x PE)" u="1"/>
        <s v="Pipe - A53 Grade B ERW Carbon Steel Imported Schedule 80 Black (BE x BE)" u="1"/>
        <s v="Pipe - A53 Grade B ERW Carbon Steel Imported Schedule 80 Black (BE x GRV)" u="1"/>
        <s v="Pipe - A53 Grade B ERW Carbon Steel Imported Schedule 80 Black (GRV x GRV)" u="1"/>
        <s v="Pipe - A53 Grade B ERW Carbon Steel Imported Schedule 80 Black (MPT x MPT)" u="1"/>
        <s v="Pipe - A53 Grade B ERW Carbon Steel Imported Schedule 80 Black (PE x GRV)" u="1"/>
        <s v="Pipe - A53 Grade B ERW Carbon Steel Imported Schedule 80 Black (PE x PE)" u="1"/>
        <s v="Pipe - A53 Grade B ERW Carbon Steel Imported Schedule STD Black (BE x BE)" u="1"/>
        <s v="Pipe - A53 Grade B ERW Carbon Steel Imported Schedule STD Black (BE x GRV)" u="1"/>
        <s v="Pipe - A53 Grade B ERW Carbon Steel Imported Schedule STD Black (GRV x GRV)" u="1"/>
        <s v="Pipe - A53 Grade B ERW Carbon Steel Imported Schedule STD Black (MPT x MPT)" u="1"/>
        <s v="Pipe - A53 Grade B ERW Carbon Steel Imported Schedule STD Black (PE x GRV)" u="1"/>
        <s v="Pipe - A53 Grade B ERW Carbon Steel Imported Schedule STD Black (PE x PE)" u="1"/>
        <s v="Pipe - A53 Grade B ERW Carbon Steel Imported Schedule XH Black (BE x BE)" u="1"/>
        <s v="Pipe - A53 Grade B ERW Carbon Steel Imported Schedule XH Black (BE x GRV)" u="1"/>
        <s v="Pipe - A53 Grade B ERW Carbon Steel Imported Schedule XH Black (GRV x GRV)" u="1"/>
        <s v="Pipe - A53 Grade B ERW Carbon Steel Imported Schedule XH Black (MPT x MPT)" u="1"/>
        <s v="Pipe - A53 Grade B ERW Carbon Steel Imported Schedule XH Black (PE x GRV)" u="1"/>
        <s v="Pipe - A53 Grade B ERW Carbon Steel Imported Schedule XH Black (PE x PE)" u="1"/>
        <s v="Pipe - A53 Grade A Continuous Weld Carbon Steel Imported Schedule 40 Black (BE x BE)" u="1"/>
        <s v="Pipe - A53 Grade A Continuous Weld Carbon Steel Imported Schedule 40 Black (BE x GRV)" u="1"/>
        <s v="Pipe - A53 Grade A Continuous Weld Carbon Steel Imported Schedule 40 Black (GRV x GRV)" u="1"/>
        <s v="Pipe - A53 Grade A Continuous Weld Carbon Steel Imported Schedule 40 Black (MPT x MPT)" u="1"/>
        <s v="Pipe - A53 Grade A Continuous Weld Carbon Steel Imported Schedule 40 Black (PE x GRV)" u="1"/>
        <s v="Pipe - A53 Grade A Continuous Weld Carbon Steel Imported Schedule 40 Black (PE x PE)" u="1"/>
        <s v="Pipe - A53 Grade A Continuous Weld Carbon Steel Imported Schedule 80 Black (BE x BE)" u="1"/>
        <s v="Pipe - A53 Grade A Continuous Weld Carbon Steel Imported Schedule 80 Black (BE x GRV)" u="1"/>
        <s v="Pipe - A53 Grade A Continuous Weld Carbon Steel Imported Schedule 80 Black (GRV x GRV)" u="1"/>
        <s v="Pipe - A53 Grade A Continuous Weld Carbon Steel Imported Schedule 80 Black (MPT x MPT)" u="1"/>
        <s v="Pipe - A53 Grade A Continuous Weld Carbon Steel Imported Schedule 80 Black (PE x GRV)" u="1"/>
        <s v="Pipe - A53 Grade A Continuous Weld Carbon Steel Imported Schedule 80 Black (PE x PE)" u="1"/>
        <s v="Pipe - A53 Grade A Continuous Weld Carbon Steel Imported Schedule STD Black (BE x BE)" u="1"/>
        <s v="Pipe - A53 Grade A Continuous Weld Carbon Steel Imported Schedule STD Black (BE x GRV)" u="1"/>
        <s v="Pipe - A53 Grade A Continuous Weld Carbon Steel Imported Schedule STD Black (GRV x GRV)" u="1"/>
        <s v="Pipe - A53 Grade A Continuous Weld Carbon Steel Imported Schedule STD Black (MPT x MPT)" u="1"/>
        <s v="Pipe - A53 Grade A Continuous Weld Carbon Steel Imported Schedule STD Black (PE x GRV)" u="1"/>
        <s v="Pipe - A53 Grade A Continuous Weld Carbon Steel Imported Schedule STD Black (PE x PE)" u="1"/>
        <s v="Pipe - A53 Grade A Continuous Weld Carbon Steel Imported Schedule XH Black (BE x BE)" u="1"/>
        <s v="Pipe - A53 Grade A Continuous Weld Carbon Steel Imported Schedule XH Black (BE x GRV)" u="1"/>
        <s v="Pipe - A53 Grade A Continuous Weld Carbon Steel Imported Schedule XH Black (GRV x GRV)" u="1"/>
        <s v="Pipe - A53 Grade A Continuous Weld Carbon Steel Imported Schedule XH Black (MPT x MPT)" u="1"/>
        <s v="Pipe - A53 Grade A Continuous Weld Carbon Steel Imported Schedule XH Black (PE x GRV)" u="1"/>
        <s v="Pipe - A53 Grade A Continuous Weld Carbon Steel Imported Schedule XH Black (PE x PE)" u="1"/>
        <s v="Pulled Tee - T-Drill (BRZ)" u="1"/>
        <s v="Pipe - A312 Seamless Stainless Steel 316L Domestic Schedule 10 (BE x BE)" u="1"/>
        <s v="Pipe - A312 Seamless Stainless Steel 316L Domestic Schedule 10 (BE x GRV)" u="1"/>
        <s v="Pipe - A312 Seamless Stainless Steel 316L Domestic Schedule 10 (GRV x GRV)" u="1"/>
        <s v="Pipe - A312 Seamless Stainless Steel 316L Domestic Schedule 10 (MPT x MPT)" u="1"/>
        <s v="Pipe - A312 Seamless Stainless Steel 316L Domestic Schedule 40 (BE x BE)" u="1"/>
        <s v="Pipe - A312 Seamless Stainless Steel 316L Domestic Schedule 40 (BE x GRV)" u="1"/>
        <s v="Pipe - A312 Seamless Stainless Steel 316L Domestic Schedule 40 (GRV x GRV)" u="1"/>
        <s v="Pipe - A312 Seamless Stainless Steel 316L Domestic Schedule 40 (MPT x MPT)" u="1"/>
        <s v="Pipe - A312 Seamless Stainless Steel 316L Domestic Schedule 5 (BE x BE)" u="1"/>
        <s v="Pipe - A312 Seamless Stainless Steel 316L Domestic Schedule 5 (BE x GRV)" u="1"/>
        <s v="Pipe - A312 Seamless Stainless Steel 316L Domestic Schedule 5 (GRV x GRV)" u="1"/>
        <s v="Pipe - A312 Seamless Stainless Steel 316L Domestic Schedule 5 (MPT x MPT)" u="1"/>
        <s v="Pipe - A312 Seamless Stainless Steel 316L Domestic Schedule 80 (BE x BE)" u="1"/>
        <s v="Pipe - A312 Seamless Stainless Steel 316L Domestic Schedule 80 (BE x GRV)" u="1"/>
        <s v="Pipe - A312 Seamless Stainless Steel 316L Domestic Schedule 80 (GRV x GRV)" u="1"/>
        <s v="Pipe - A312 Seamless Stainless Steel 316L Domestic Schedule 80 (MPT x MPT)" u="1"/>
        <s v="Pipe - A312 Welded Stainless Steel 316L Domestic Schedule 10 (BE x BE)" u="1"/>
        <s v="Pipe - A312 Welded Stainless Steel 316L Domestic Schedule 10 (BE x GRV)" u="1"/>
        <s v="Pipe - A312 Welded Stainless Steel 316L Domestic Schedule 10 (GRV x GRV)" u="1"/>
        <s v="Pipe - A312 Welded Stainless Steel 316L Domestic Schedule 10 (MPT x MPT)" u="1"/>
        <s v="Pipe - A312 Welded Stainless Steel 316L Domestic Schedule 40 (BE x BE)" u="1"/>
        <s v="Pipe - A312 Welded Stainless Steel 316L Domestic Schedule 40 (BE x GRV)" u="1"/>
        <s v="Pipe - A312 Welded Stainless Steel 316L Domestic Schedule 40 (GRV x GRV)" u="1"/>
        <s v="Pipe - A312 Welded Stainless Steel 316L Domestic Schedule 40 (MPT x MPT)" u="1"/>
        <s v="Pipe - A312 Welded Stainless Steel 316L Domestic Schedule 5 (BE x BE)" u="1"/>
        <s v="Pipe - A312 Welded Stainless Steel 316L Domestic Schedule 5 (BE x GRV)" u="1"/>
        <s v="Pipe - A312 Welded Stainless Steel 316L Domestic Schedule 5 (GRV x GRV)" u="1"/>
        <s v="Pipe - A312 Welded Stainless Steel 316L Domestic Schedule 5 (MPT x MPT)" u="1"/>
        <s v="Pipe - A312 Welded Stainless Steel 316L Domestic Schedule 80 (BE x BE)" u="1"/>
        <s v="Pipe - A312 Welded Stainless Steel 316L Domestic Schedule 80 (BE x GRV)" u="1"/>
        <s v="Pipe - A312 Welded Stainless Steel 316L Domestic Schedule 80 (GRV x GRV)" u="1"/>
        <s v="Pipe - A312 Welded Stainless Steel 316L Domestic Schedule 80 (MPT x MPT)" u="1"/>
        <s v="Pipe - A312 Seamless Stainless Steel 316L Imported Schedule 10 (BE x BE)" u="1"/>
        <s v="Pipe - A312 Seamless Stainless Steel 316L Imported Schedule 10 (BE x GRV)" u="1"/>
        <s v="Pipe - A312 Seamless Stainless Steel 316L Imported Schedule 10 (GRV x GRV)" u="1"/>
        <s v="Pipe - A312 Seamless Stainless Steel 316L Imported Schedule 10 (MPT x MPT)" u="1"/>
        <s v="Pipe - A312 Seamless Stainless Steel 316L Imported Schedule 40 (BE x BE)" u="1"/>
        <s v="Pipe - A312 Seamless Stainless Steel 316L Imported Schedule 40 (BE x GRV)" u="1"/>
        <s v="Pipe - A312 Seamless Stainless Steel 316L Imported Schedule 40 (GRV x GRV)" u="1"/>
        <s v="Pipe - A312 Seamless Stainless Steel 316L Imported Schedule 40 (MPT x MPT)" u="1"/>
        <s v="Pipe - A312 Seamless Stainless Steel 316L Imported Schedule 5 (BE x BE)" u="1"/>
        <s v="Pipe - A312 Seamless Stainless Steel 316L Imported Schedule 5 (BE x GRV)" u="1"/>
        <s v="Pipe - A312 Seamless Stainless Steel 316L Imported Schedule 5 (GRV x GRV)" u="1"/>
        <s v="Pipe - A312 Seamless Stainless Steel 316L Imported Schedule 5 (MPT x MPT)" u="1"/>
        <s v="Pipe - A312 Seamless Stainless Steel 316L Imported Schedule 80 (BE x BE)" u="1"/>
        <s v="Pipe - A312 Seamless Stainless Steel 316L Imported Schedule 80 (BE x GRV)" u="1"/>
        <s v="Pipe - A312 Seamless Stainless Steel 316L Imported Schedule 80 (GRV x GRV)" u="1"/>
        <s v="Pipe - A312 Seamless Stainless Steel 316L Imported Schedule 80 (MPT x MPT)" u="1"/>
        <s v="Pipe - A312 Welded Stainless Steel 316L Imported Schedule 10 (BE x BE)" u="1"/>
        <s v="Pipe - A312 Welded Stainless Steel 316L Imported Schedule 10 (BE x GRV)" u="1"/>
        <s v="Pipe - A312 Welded Stainless Steel 316L Imported Schedule 10 (GRV x GRV)" u="1"/>
        <s v="Pipe - A312 Welded Stainless Steel 316L Imported Schedule 10 (MPT x MPT)" u="1"/>
        <s v="Pipe - A312 Welded Stainless Steel 316L Imported Schedule 40 (BE x BE)" u="1"/>
        <s v="Pipe - A312 Welded Stainless Steel 316L Imported Schedule 40 (BE x GRV)" u="1"/>
        <s v="Pipe - A312 Welded Stainless Steel 316L Imported Schedule 40 (GRV x GRV)" u="1"/>
        <s v="Pipe - A312 Welded Stainless Steel 316L Imported Schedule 40 (MPT x MPT)" u="1"/>
        <s v="Pipe - A312 Welded Stainless Steel 316L Imported Schedule 5 (BE x BE)" u="1"/>
        <s v="Pipe - A312 Welded Stainless Steel 316L Imported Schedule 5 (BE x GRV)" u="1"/>
        <s v="Pipe - A312 Welded Stainless Steel 316L Imported Schedule 5 (GRV x GRV)" u="1"/>
        <s v="Pipe - A312 Welded Stainless Steel 316L Imported Schedule 5 (MPT x MPT)" u="1"/>
        <s v="Pipe - A312 Welded Stainless Steel 316L Imported Schedule 80 (BE x BE)" u="1"/>
        <s v="Pipe - A312 Welded Stainless Steel 316L Imported Schedule 80 (BE x GRV)" u="1"/>
        <s v="Pipe - A312 Welded Stainless Steel 316L Imported Schedule 80 (GRV x GRV)" u="1"/>
        <s v="Pipe - A312 Welded Stainless Steel 316L Imported Schedule 80 (MPT x MPT)" u="1"/>
        <s v="Pipe - A312 Seamless Stainless Steel 304L Domestic Schedule 10 (BE x BE)" u="1"/>
        <s v="Pipe - A312 Seamless Stainless Steel 304L Domestic Schedule 10 (BE x GRV)" u="1"/>
        <s v="Pipe - A312 Seamless Stainless Steel 304L Domestic Schedule 10 (GRV x GRV)" u="1"/>
        <s v="Pipe - A312 Seamless Stainless Steel 304L Domestic Schedule 10 (MPT x MPT)" u="1"/>
        <s v="Pipe - A312 Seamless Stainless Steel 304L Domestic Schedule 40 (BE x BE)" u="1"/>
        <s v="Pipe - A312 Seamless Stainless Steel 304L Domestic Schedule 40 (BE x GRV)" u="1"/>
        <s v="Pipe - A312 Seamless Stainless Steel 304L Domestic Schedule 40 (GRV x GRV)" u="1"/>
        <s v="Pipe - A312 Seamless Stainless Steel 304L Domestic Schedule 40 (MPT x MPT)" u="1"/>
        <s v="Pipe - A312 Seamless Stainless Steel 304L Domestic Schedule 5 (BE x BE)" u="1"/>
        <s v="Pipe - A312 Seamless Stainless Steel 304L Domestic Schedule 5 (BE x GRV)" u="1"/>
        <s v="Pipe - A312 Seamless Stainless Steel 304L Domestic Schedule 5 (GRV x GRV)" u="1"/>
        <s v="Pipe - A312 Seamless Stainless Steel 304L Domestic Schedule 5 (MPT x MPT)" u="1"/>
        <s v="Pipe - A312 Seamless Stainless Steel 304L Domestic Schedule 80 (BE x BE)" u="1"/>
        <s v="Pipe - A312 Seamless Stainless Steel 304L Domestic Schedule 80 (BE x GRV)" u="1"/>
        <s v="Pipe - A312 Seamless Stainless Steel 304L Domestic Schedule 80 (GRV x GRV)" u="1"/>
        <s v="Pipe - A312 Seamless Stainless Steel 304L Domestic Schedule 80 (MPT x MPT)" u="1"/>
        <s v="Pipe - A312 Welded Stainless Steel 304L Domestic Schedule 10 (BE x BE)" u="1"/>
        <s v="Pipe - A312 Welded Stainless Steel 304L Domestic Schedule 10 (BE x GRV)" u="1"/>
        <s v="Pipe - A312 Welded Stainless Steel 304L Domestic Schedule 10 (GRV x GRV)" u="1"/>
        <s v="Pipe - A312 Welded Stainless Steel 304L Domestic Schedule 10 (MPT x MPT)" u="1"/>
        <s v="Pipe - A312 Welded Stainless Steel 304L Domestic Schedule 40 (BE x BE)" u="1"/>
        <s v="Pipe - A312 Welded Stainless Steel 304L Domestic Schedule 40 (BE x GRV)" u="1"/>
        <s v="Pipe - A312 Welded Stainless Steel 304L Domestic Schedule 40 (GRV x GRV)" u="1"/>
        <s v="Pipe - A312 Welded Stainless Steel 304L Domestic Schedule 40 (MPT x MPT)" u="1"/>
        <s v="Pipe - A312 Welded Stainless Steel 304L Domestic Schedule 5 (BE x BE)" u="1"/>
        <s v="Pipe - A312 Welded Stainless Steel 304L Domestic Schedule 5 (BE x GRV)" u="1"/>
        <s v="Pipe - A312 Welded Stainless Steel 304L Domestic Schedule 5 (GRV x GRV)" u="1"/>
        <s v="Pipe - A312 Welded Stainless Steel 304L Domestic Schedule 5 (MPT x MPT)" u="1"/>
        <s v="Pipe - A312 Welded Stainless Steel 304L Domestic Schedule 80 (BE x BE)" u="1"/>
        <s v="Pipe - A312 Welded Stainless Steel 304L Domestic Schedule 80 (BE x GRV)" u="1"/>
        <s v="Pipe - A312 Welded Stainless Steel 304L Domestic Schedule 80 (GRV x GRV)" u="1"/>
        <s v="Pipe - A312 Welded Stainless Steel 304L Domestic Schedule 80 (MPT x MPT)" u="1"/>
        <s v="Pipe - A312 Seamless Stainless Steel 304L Imported Schedule 10 (BE x BE)" u="1"/>
        <s v="Pipe - A312 Seamless Stainless Steel 304L Imported Schedule 10 (BE x GRV)" u="1"/>
        <s v="Pipe - A312 Seamless Stainless Steel 304L Imported Schedule 10 (GRV x GRV)" u="1"/>
        <s v="Pipe - A312 Seamless Stainless Steel 304L Imported Schedule 10 (MPT x MPT)" u="1"/>
        <s v="Pipe - A312 Seamless Stainless Steel 304L Imported Schedule 40 (BE x BE)" u="1"/>
        <s v="Pipe - A312 Seamless Stainless Steel 304L Imported Schedule 40 (BE x GRV)" u="1"/>
        <s v="Pipe - A312 Seamless Stainless Steel 304L Imported Schedule 40 (GRV x GRV)" u="1"/>
        <s v="Pipe - A312 Seamless Stainless Steel 304L Imported Schedule 40 (MPT x MPT)" u="1"/>
        <s v="Pipe - A312 Seamless Stainless Steel 304L Imported Schedule 5 (BE x BE)" u="1"/>
        <s v="Pipe - A312 Seamless Stainless Steel 304L Imported Schedule 5 (BE x GRV)" u="1"/>
        <s v="Pipe - A312 Seamless Stainless Steel 304L Imported Schedule 5 (GRV x GRV)" u="1"/>
        <s v="Pipe - A312 Seamless Stainless Steel 304L Imported Schedule 5 (MPT x MPT)" u="1"/>
        <s v="Pipe - A312 Seamless Stainless Steel 304L Imported Schedule 80 (BE x BE)" u="1"/>
        <s v="Pipe - A312 Seamless Stainless Steel 304L Imported Schedule 80 (BE x GRV)" u="1"/>
        <s v="Pipe - A312 Seamless Stainless Steel 304L Imported Schedule 80 (GRV x GRV)" u="1"/>
        <s v="Pipe - A312 Seamless Stainless Steel 304L Imported Schedule 80 (MPT x MPT)" u="1"/>
        <s v="Pipe - A312 Welded Stainless Steel 304L Imported Schedule 10 (BE x BE)" u="1"/>
        <s v="Pipe - A312 Welded Stainless Steel 304L Imported Schedule 10 (BE x GRV)" u="1"/>
        <s v="Pipe - A312 Welded Stainless Steel 304L Imported Schedule 10 (GRV x GRV)" u="1"/>
        <s v="Pipe - A312 Welded Stainless Steel 304L Imported Schedule 10 (MPT x MPT)" u="1"/>
        <s v="Pipe - A312 Welded Stainless Steel 304L Imported Schedule 40 (BE x BE)" u="1"/>
        <s v="Pipe - A312 Welded Stainless Steel 304L Imported Schedule 40 (BE x GRV)" u="1"/>
        <s v="Pipe - A312 Welded Stainless Steel 304L Imported Schedule 40 (GRV x GRV)" u="1"/>
        <s v="Pipe - A312 Welded Stainless Steel 304L Imported Schedule 40 (MPT x MPT)" u="1"/>
        <s v="Pipe - A312 Welded Stainless Steel 304L Imported Schedule 5 (BE x BE)" u="1"/>
        <s v="Pipe - A312 Welded Stainless Steel 304L Imported Schedule 5 (BE x GRV)" u="1"/>
        <s v="Pipe - A312 Welded Stainless Steel 304L Imported Schedule 5 (GRV x GRV)" u="1"/>
        <s v="Pipe - A312 Welded Stainless Steel 304L Imported Schedule 5 (MPT x MPT)" u="1"/>
        <s v="Pipe - A312 Welded Stainless Steel 304L Imported Schedule 80 (BE x BE)" u="1"/>
        <s v="Pipe - A312 Welded Stainless Steel 304L Imported Schedule 80 (BE x GRV)" u="1"/>
        <s v="Pipe - A312 Welded Stainless Steel 304L Imported Schedule 80 (GRV x GRV)" u="1"/>
        <s v="Pipe - A312 Welded Stainless Steel 304L Imported Schedule 80 (MPT x MPT)" u="1"/>
        <s v="Pipe - B88 Copper Type K (GRV x GRV)" u="1"/>
        <s v="Pipe - B88 Copper Type K (GRV x GRV) - Pup Piece" u="1"/>
        <s v="Pipe - B88 Copper Type K (PE x PE)" u="1"/>
        <s v="Pipe - B88 Copper Type K (PE x PE) - Pup Piece" u="1"/>
        <s v="Pipe - B88 Copper Type L (GRV x GRV)" u="1"/>
        <s v="Pipe - B88 Copper Type L (GRV x GRV) - Pup Piece" u="1"/>
        <s v="Pipe - B88 Copper Type L (PE x PE)" u="1"/>
        <s v="Pipe - B88 Copper Type L (PE x PE) - Pup Piece" u="1"/>
        <s v="Pipe - B88 Copper Type M (GRV x GRV)" u="1"/>
        <s v="Pipe - B88 Copper Type M (GRV x GRV) - Pup Piece" u="1"/>
        <s v="Pipe - B88 Copper Type M (PE x PE)" u="1"/>
        <s v="Pipe - B88 Copper Type M (PE x PE) - Pup Piece" u="1"/>
        <s v="Nipple - Brass (MPT x MPT) - 2in" u="1"/>
        <s v="Nipple - Brass (MPT x MPT) - 3in" u="1"/>
        <s v="Nipple - Brass (MPT x MPT) - 4in" u="1"/>
        <s v="Nipple - Brass (MPT x MPT) - 6in" u="1"/>
        <s v="Nipple - Carbon Steel Schedule 40 (MPT x MPT) - 2in" u="1"/>
        <s v="Nipple - Carbon Steel Schedule 40 (MPT x MPT) - 3in" u="1"/>
        <s v="Nipple - Carbon Steel Schedule 40 (MPT x MPT) - 4in" u="1"/>
        <s v="Nipple - Carbon Steel Schedule 40 (MPT x MPT) - 6in" u="1"/>
        <s v="Nipple - Carbon Steel Schedule 80 (MPT x MPT) - 2in" u="1"/>
        <s v="Nipple - Carbon Steel Schedule 80 (MPT x MPT) - 3in" u="1"/>
        <s v="Nipple - Carbon Steel Schedule 80 (MPT x MPT) - 4in" u="1"/>
        <s v="Nipple - Carbon Steel Schedule 80 (MPT x MPT) - 6in" u="1"/>
        <s v="Nipple - Carbon Steel STD (BE x GRV) - 4in" u="1"/>
        <s v="Nipple - Carbon Steel STD (MPT x MPT) - 2in" u="1"/>
        <s v="Nipple - Carbon Steel STD (MPT x MPT) - 3in" u="1"/>
        <s v="Nipple - Carbon Steel STD (MPT x MPT) - 4in" u="1"/>
        <s v="Nipple - Carbon Steel STD (MPT x MPT) - 6in" u="1"/>
        <s v="Nipple - Carbon Steel STD TOE (BE x MPT) - Adjustable" u="1"/>
        <s v="Nipple - Carbon Steel XH (MPT x MPT) - 2in" u="1"/>
        <s v="Nipple - Carbon Steel XH (MPT x MPT) - 3in" u="1"/>
        <s v="Nipple - Carbon Steel XH (MPT x MPT) - 4in" u="1"/>
        <s v="Nipple - Carbon Steel XH (MPT x MPT) - 6in" u="1"/>
        <s v="Nipple - Carbon Steel XH TOE (BE x MPT) - 4in" u="1"/>
        <s v="Nipple - Carbon Steel XH TOE (BE x MPT) - Adjustable" u="1"/>
        <s v="Nipple - Stainless Steel 304L (BE x GRV) - 4in" u="1"/>
        <s v="Nipple - Stainless Steel 304L (MPT x MPT) - 2in" u="1"/>
        <s v="Nipple - Stainless Steel 304L (MPT x MPT) - 3in" u="1"/>
        <s v="Nipple - Stainless Steel 304L (MPT x MPT) - 4in" u="1"/>
        <s v="Nipple - Stainless Steel 304L (MPT x MPT) - 6in" u="1"/>
        <s v="Nipple - Stainless Steel 304L TOE (BE x MPT) - 4in" u="1"/>
        <s v="Nipple - Stainless Steel 316L (BE x GRV) - 4in" u="1"/>
        <s v="Nipple - Stainless Steel 316L (MPT x MPT) - 2in" u="1"/>
        <s v="Nipple - Stainless Steel 316L (MPT x MPT) - 3in" u="1"/>
        <s v="Nipple - Stainless Steel 316L (MPT x MPT) - 4in" u="1"/>
        <s v="Nipple - Stainless Steel 316L (MPT x MPT) - 6in" u="1"/>
        <s v="Nipple - Stainless Steel 316L TOE (BE x MPT) - 4in" u="1"/>
        <s v="Fishmouth - Carbon Steel STD (BE)" u="1"/>
        <s v="Fishmouth - Carbon Steel STD (GRV)" u="1"/>
        <s v="Fishmouth - Carbon Steel XH (BE)" u="1"/>
        <s v="Bullet - Copper Type DWV (BRZ) - 6in" u="1"/>
        <s v="Bullet - Copper Type DWV (BRZ) - 8in" u="1"/>
        <s v="Bullet - Copper Type DWV (BRZ) - Adjustable" u="1"/>
        <s v="Bullet - Copper Type K (BRZ) - 6in" u="1"/>
        <s v="Bullet - Copper Type K (BRZ) - 8in" u="1"/>
        <s v="Bullet - Copper Type K (BRZ) - Adjustable" u="1"/>
        <s v="Bullet - Copper Type L (BRZ) - 6in" u="1"/>
        <s v="Bullet - Copper Type L (BRZ) - 8in" u="1"/>
        <s v="Bullet - Copper Type L (BRZ) - Adjustable" u="1"/>
        <s v="Bullet - Copper Type M (BRZ) - 6in" u="1"/>
        <s v="Bullet - Copper Type M (BRZ) - 8in" u="1"/>
        <s v="Bullet - Copper Type M (BRZ) - Adjustable" u="1"/>
        <s v="Bullet - Copper Type DWV (PE) - 6in" u="1"/>
        <s v="Bullet - Copper Type DWV (PE) - 8in" u="1"/>
        <s v="Bullet - Copper Type DWV (PE) - Adjustable" u="1"/>
        <s v="Bullet - Copper Type K (PE) - 6in" u="1"/>
        <s v="Bullet - Copper Type K (PE) - 8in" u="1"/>
        <s v="Bullet - Copper Type K (PE) - Adjustable" u="1"/>
        <s v="Bullet - Copper Type L (PE) - 6in" u="1"/>
        <s v="Bullet - Copper Type L (PE) - 8in" u="1"/>
        <s v="Bullet - Copper Type L (PE) - Adjustable" u="1"/>
        <s v="Bullet - Copper Type M (PE) - 6in" u="1"/>
        <s v="Bullet - Copper Type M (PE) - 8in" u="1"/>
        <s v="Bullet - Copper Type M (PE) - Adjustable" u="1"/>
      </sharedItems>
    </cacheField>
    <cacheField name="Schedule/Rating" numFmtId="0">
      <sharedItems count="67">
        <s v="STD"/>
        <s v="None"/>
        <s v="Pressure"/>
        <s v=""/>
        <s v="Schedule/Rating" u="1"/>
        <s v="DWV" u="1"/>
        <s v="Sch40" u="1"/>
        <s v="Type K" u="1"/>
        <s v="Wrot" u="1"/>
        <s v="Standard" u="1"/>
        <s v="Class 150" u="1"/>
        <s v="Class 3000" u="1"/>
        <s v="Cast" u="1"/>
        <s v="Schedule 40" u="1"/>
        <s v="No Hub" u="1"/>
        <s v="Fernco 1056 Series Coupling" u="1"/>
        <s v="Accessories" u="1"/>
        <s v="Nitrile Binder Class 150" u="1"/>
        <s v="Extra Strong" u="1"/>
        <s v="316/316L Standard" u="1"/>
        <s v="304/304L Schedule 10S" u="1"/>
        <s v="304/304L Schedule 40S" u="1"/>
        <s v="316/316L Schedule 10S" u="1"/>
        <s v="316/316L Schedule 40S" u="1"/>
        <s v="Class 250" u="1"/>
        <s v="Class 300" u="1"/>
        <s v="Class 350" u="1"/>
        <s v="Class 200" u="1"/>
        <s v="ProPEX Ring" u="1"/>
        <s v="ProPEX" u="1"/>
        <s v="Type L" u="1"/>
        <s v="AquaPEX" u="1"/>
        <s v="304/304L Standard" u="1"/>
        <s v="Neoprene" u="1"/>
        <s v="Service Weight (Hub &amp; Spigot)" u="1"/>
        <s v="Schedule 80" u="1"/>
        <s v="304/304L Class 150" u="1"/>
        <s v="304/304L Schedule 80S" u="1"/>
        <s v="316/316L Class 150" u="1"/>
        <s v="316/316L Schedule 80S" u="1"/>
        <s v="304/304L Class 3000" u="1"/>
        <s v="316/316L Class 3000" u="1"/>
        <s v="ACR" u="1"/>
        <s v="Type M" u="1"/>
        <s v="GF Fuseal 25/50" u="1"/>
        <s v="SDR 11 (PN 10)" u="1"/>
        <s v="SDR 17.6 (PN 6)" u="1"/>
        <s v="Fernco 3000 Series Coupling" u="1"/>
        <s v="316/316L Tube" u="1"/>
        <s v="Class 6000" u="1"/>
        <s v="Schedule 160" u="1"/>
        <s v="Double Extra Strong" u="1"/>
        <s v="Class 125" u="1"/>
        <s v="304/304L Tube" u="1"/>
        <s v="Hanger" u="1"/>
        <s v="304/304L Hanger" u="1"/>
        <s v="316/316L Hanger" u="1"/>
        <s v="Red Rubber" u="1"/>
        <s v="Flexicarb" u="1"/>
        <s v="Class 9000" u="1"/>
        <s v="304/304L Schedule 160S" u="1"/>
        <s v="304/304L Class 6000" u="1"/>
        <s v="316/316L Schedule 160S" u="1"/>
        <s v="316/316L Class 6000" u="1"/>
        <s v="316/316L Schedule 5S" u="1"/>
        <s v="304/304L Schedule 5S" u="1"/>
        <s v="Red Brass Standard" u="1"/>
      </sharedItems>
    </cacheField>
    <cacheField name="Alias" numFmtId="0">
      <sharedItems count="18">
        <s v="90LR"/>
        <s v="P01"/>
        <s v="ECC"/>
        <s v="TOL"/>
        <s v="SW"/>
        <s v="T"/>
        <s v="WOL"/>
        <s v="45"/>
        <s v=""/>
        <s v="CP"/>
        <s v="DLN"/>
        <s v="AM"/>
        <s v="CON"/>
        <s v="90ST"/>
        <s v="BFV"/>
        <s v="FW"/>
        <s v="BG"/>
        <s v="C"/>
      </sharedItems>
    </cacheField>
    <cacheField name="Manufacturer" numFmtId="0">
      <sharedItems count="8">
        <s v="WeldBend"/>
        <s v="Generic Pipes"/>
        <s v="Anvil"/>
        <s v="Nibco"/>
        <s v="Victaulic"/>
        <s v="P P P"/>
        <s v="Viega"/>
        <s v=""/>
      </sharedItems>
    </cacheField>
    <cacheField name="Material Group" numFmtId="0">
      <sharedItems count="2">
        <s v="BIMrxDBS"/>
        <s v=""/>
      </sharedItems>
    </cacheField>
    <cacheField name="Material Data" numFmtId="0">
      <sharedItems count="23">
        <s v="Carbon Steel"/>
        <s v="Forged Steel"/>
        <s v="Wrot Copper"/>
        <s v="Ductile Iron"/>
        <s v="Bronze"/>
        <s v="Copper"/>
        <s v=""/>
        <s v="Metal Alloy"/>
        <s v="Material Data" u="1"/>
        <s v="PVC" u="1"/>
        <s v="Cast Iron" u="1"/>
        <s v="Malleable Iron" u="1"/>
        <s v="Galvanized Steel" u="1"/>
        <s v="Rubber" u="1"/>
        <s v="Aramid Fibers" u="1"/>
        <s v="Brass" u="1"/>
        <s v="Stainless Steel" u="1"/>
        <s v="Crosslinked Polyethylene" u="1"/>
        <s v="Engineered Polymer (EP)" u="1"/>
        <s v="CPVC" u="1"/>
        <s v="PVDF" u="1"/>
        <s v="Polypropylene" u="1"/>
        <s v="Flexible Graphite" u="1"/>
      </sharedItems>
    </cacheField>
    <cacheField name="Material Abbreviation" numFmtId="0">
      <sharedItems count="1">
        <s v=""/>
      </sharedItems>
    </cacheField>
    <cacheField name="Size (inch)" numFmtId="0">
      <sharedItems count="1289">
        <s v="3"/>
        <s v="3x2"/>
        <s v="8"/>
        <s v="3x1"/>
        <s v="4"/>
        <s v="4x1-1/4"/>
        <s v="4x1-1/2"/>
        <s v="8x2"/>
        <s v="8x2-1/2"/>
        <s v="8x3"/>
        <s v="2-1/2"/>
        <s v="2-1/2x1-1/2"/>
        <s v="8x4"/>
        <s v="8x1-1/2"/>
        <s v="3x2-1/2"/>
        <s v="3x1-1/2"/>
        <s v="2"/>
        <s v="4x2-1/2"/>
        <s v="2-1/2x1-1/4"/>
        <s v="2-1/2x1"/>
        <s v="2-1/2x2"/>
        <s v="1-1/2"/>
        <s v="1-1/4"/>
        <s v="1"/>
        <s v="3x1/2"/>
        <s v="1/2"/>
        <s v="2x1-1/2"/>
        <s v=""/>
        <s v="3/4" u="1"/>
        <s v="1x1/2x3/4" u="1"/>
        <s v="3/4x1/2x1/2" u="1"/>
        <s v="1x3/4" u="1"/>
        <s v="1x3/4x3/4" u="1"/>
        <s v="1-1/2x3/4" u="1"/>
        <s v="1-1/2x1" u="1"/>
        <s v="2-1/2x1-1/2x2-1/2" u="1"/>
        <s v="2x1" u="1"/>
        <s v="2x1/2" u="1"/>
        <s v="2-1/2x1/2" u="1"/>
        <s v="3/4x1/2" u="1"/>
        <s v="1-1/2x1-1/4" u="1"/>
        <s v="1-1/4x1/2" u="1"/>
        <s v="1-1/4x1x3/4" u="1"/>
        <s v="1-1/2x1x1-1/2" u="1"/>
        <s v="1-1/2x1/2" u="1"/>
        <s v="1-1/4x3/4x1" u="1"/>
        <s v="3/4x1/2x3/4" u="1"/>
        <s v="1-1/4x1/2x1-1/4" u="1"/>
        <s v="1x3/4x1/2" u="1"/>
        <s v="1x1/2" u="1"/>
        <s v="1-1/4x1" u="1"/>
        <s v="1-1/4x3/4" u="1"/>
        <s v="4x2" u="1"/>
        <s v="4x3" u="1"/>
        <s v="Size (inch)" u="1"/>
        <s v="3x3/4" u="1"/>
        <s v="4x3/4" u="1"/>
        <s v="6" u="1"/>
        <s v="8x6" u="1"/>
        <s v="8x3/4" u="1"/>
        <s v="8x1" u="1"/>
        <s v="6x4" u="1"/>
        <s v="6x3/4" u="1"/>
        <s v="6x1/2" u="1"/>
        <s v="10" u="1"/>
        <s v="10x3/4" u="1"/>
        <s v="10x1/2" u="1"/>
        <s v="2-Jan" u="1"/>
        <s v="1/1/2004" u="1"/>
        <s v="4-Mar" u="1"/>
        <s v="1-1/4x1x1/2" u="1"/>
        <s v="1x1x1/2" u="1"/>
        <s v="1-1/4x1-1/4x1/2" u="1"/>
        <s v="1-1/4x3/4x1/2" u="1"/>
        <s v="1-1/4x1-1/4x3/4" u="1"/>
        <s v="3/4x3/4x1/2" u="1"/>
        <s v="2x8" u="1"/>
        <s v="2x1x2" u="1"/>
        <s v="8x8x6" u="1"/>
        <s v="8x8x4" u="1"/>
        <s v="6x6x4" u="1"/>
        <s v="1x4" u="1"/>
        <s v="3x3x2" u="1"/>
        <s v="4x4x3" u="1"/>
        <s v="1/1/2002" u="1"/>
        <s v="4x4x1-1/2" u="1"/>
        <s v="4x1" u="1"/>
        <s v="3-1/2" u="1"/>
        <s v="5" u="1"/>
        <s v="12" u="1"/>
        <s v="14" u="1"/>
        <s v="16" u="1"/>
        <s v="18" u="1"/>
        <s v="20" u="1"/>
        <s v="24" u="1"/>
        <s v="30" u="1"/>
        <s v="36" u="1"/>
        <s v="42" u="1"/>
        <s v="2x1-1/4" u="1"/>
        <s v="3-1/2x2" u="1"/>
        <s v="3-1/2x2-1/2" u="1"/>
        <s v="3-1/2x3" u="1"/>
        <s v="4x3-1/2" u="1"/>
        <s v="5x2-1/2" u="1"/>
        <s v="5x3" u="1"/>
        <s v="5x3-1/2" u="1"/>
        <s v="5x4" u="1"/>
        <s v="6x3" u="1"/>
        <s v="6x3-1/2" u="1"/>
        <s v="6x5" u="1"/>
        <s v="8x5" u="1"/>
        <s v="10x5" u="1"/>
        <s v="10x6" u="1"/>
        <s v="10x8" u="1"/>
        <s v="12x6" u="1"/>
        <s v="12x8" u="1"/>
        <s v="2x3/4" u="1"/>
        <s v="3x1-1/4" u="1"/>
        <s v="3-1/2x1-1/4" u="1"/>
        <s v="3-1/2x1-1/2" u="1"/>
        <s v="5x2" u="1"/>
        <s v="6x2" u="1"/>
        <s v="6x2-1/2" u="1"/>
        <s v="8x3-1/2" u="1"/>
        <s v="10x4" u="1"/>
        <s v="12x4" u="1"/>
        <s v="12x5" u="1"/>
        <s v="12x10" u="1"/>
        <s v="14x6" u="1"/>
        <s v="14x8" u="1"/>
        <s v="14x10" u="1"/>
        <s v="14x12" u="1"/>
        <s v="16x6" u="1"/>
        <s v="16x8" u="1"/>
        <s v="16x10" u="1"/>
        <s v="16x12" u="1"/>
        <s v="16x14" u="1"/>
        <s v="18x8" u="1"/>
        <s v="18x10" u="1"/>
        <s v="18x12" u="1"/>
        <s v="18x14" u="1"/>
        <s v="18x16" u="1"/>
        <s v="20x10" u="1"/>
        <s v="20x12" u="1"/>
        <s v="20x14" u="1"/>
        <s v="20x16" u="1"/>
        <s v="20x18" u="1"/>
        <s v="24x10" u="1"/>
        <s v="24x12" u="1"/>
        <s v="24x14" u="1"/>
        <s v="24x16" u="1"/>
        <s v="24x18" u="1"/>
        <s v="24x20" u="1"/>
        <s v="30x18" u="1"/>
        <s v="30x20" u="1"/>
        <s v="30x24" u="1"/>
        <s v="36x20" u="1"/>
        <s v="36x24" u="1"/>
        <s v="36x30" u="1"/>
        <s v="42x24" u="1"/>
        <s v="42x30" u="1"/>
        <s v="42x36" u="1"/>
        <s v="48x24" u="1"/>
        <s v="48x30" u="1"/>
        <s v="48x36" u="1"/>
        <s v="1x1x3/4" u="1"/>
        <s v="1-1/4x1-1/4x1" u="1"/>
        <s v="1-1/2x1-1/2x1/2" u="1"/>
        <s v="1-1/2x1-1/2x3/4" u="1"/>
        <s v="1-1/2x1-1/2x1" u="1"/>
        <s v="1-1/2x1-1/2x1-1/4" u="1"/>
        <s v="2x2x3/4" u="1"/>
        <s v="2x2x1" u="1"/>
        <s v="2x2x1-1/4" u="1"/>
        <s v="2x2x1-1/2" u="1"/>
        <s v="2-1/2x2-1/2x1" u="1"/>
        <s v="2-1/2x2-1/2x1-1/4" u="1"/>
        <s v="2-1/2x2-1/2x1-1/2" u="1"/>
        <s v="2-1/2x2-1/2x2" u="1"/>
        <s v="3x3x1" u="1"/>
        <s v="3x3x1-1/4" u="1"/>
        <s v="3x3x1-1/2" u="1"/>
        <s v="3-1/2x3-1/2x1-1/2" u="1"/>
        <s v="3-1/2x3-1/2x2" u="1"/>
        <s v="4x4x2" u="1"/>
        <s v="5x5x2" u="1"/>
        <s v="3x3x2-1/2" u="1"/>
        <s v="3-1/2x3-1/2x2-1/2" u="1"/>
        <s v="3-1/2x3-1/2x3" u="1"/>
        <s v="4x4x2-1/2" u="1"/>
        <s v="4x4x3-1/2" u="1"/>
        <s v="5x5x2-1/2" u="1"/>
        <s v="5x5x3" u="1"/>
        <s v="5x5x3-1/2" u="1"/>
        <s v="5x5x4" u="1"/>
        <s v="6x6x2-1/2" u="1"/>
        <s v="6x6x3" u="1"/>
        <s v="6x6x3-1/2" u="1"/>
        <s v="6x6x5" u="1"/>
        <s v="8x8x3" u="1"/>
        <s v="8x8x3-1/2" u="1"/>
        <s v="8x8x5" u="1"/>
        <s v="10x10x3" u="1"/>
        <s v="10x10x4" u="1"/>
        <s v="10x10x5" u="1"/>
        <s v="10x10x6" u="1"/>
        <s v="10x10x8" u="1"/>
        <s v="12x12x4" u="1"/>
        <s v="12x12x5" u="1"/>
        <s v="12x12x6" u="1"/>
        <s v="12x12x8" u="1"/>
        <s v="12x12x10" u="1"/>
        <s v="14x14x6" u="1"/>
        <s v="14x14x8" u="1"/>
        <s v="14x14x10" u="1"/>
        <s v="14x14x12" u="1"/>
        <s v="16x16x6" u="1"/>
        <s v="16x16x8" u="1"/>
        <s v="16x16x10" u="1"/>
        <s v="16x16x12" u="1"/>
        <s v="16x16x14" u="1"/>
        <s v="18x18x8" u="1"/>
        <s v="18x18x10" u="1"/>
        <s v="18x18x12" u="1"/>
        <s v="18x18x14" u="1"/>
        <s v="18x18x16" u="1"/>
        <s v="20x20x8" u="1"/>
        <s v="20x20x10" u="1"/>
        <s v="20x20x12" u="1"/>
        <s v="20x20x14" u="1"/>
        <s v="20x20x16" u="1"/>
        <s v="20x20x18" u="1"/>
        <s v="24x24x10" u="1"/>
        <s v="24x24x12" u="1"/>
        <s v="24x24x14" u="1"/>
        <s v="24x24x16" u="1"/>
        <s v="24x24x18" u="1"/>
        <s v="24x24x20" u="1"/>
        <s v="30x30x16" u="1"/>
        <s v="30x30x18" u="1"/>
        <s v="30x30x20" u="1"/>
        <s v="30x30x24" u="1"/>
        <s v="36x36x18" u="1"/>
        <s v="36x36x20" u="1"/>
        <s v="36x36x24" u="1"/>
        <s v="36x36x30" u="1"/>
        <s v="42x42x20" u="1"/>
        <s v="42x42x24" u="1"/>
        <s v="42x42x30" u="1"/>
        <s v="42x42x36" u="1"/>
        <s v="48x48x24" u="1"/>
        <s v="48x48x30" u="1"/>
        <s v="48x48x36" u="1"/>
        <s v="48" u="1"/>
        <s v="48x42" u="1"/>
        <s v="6x6x2" u="1"/>
        <s v="48x48x42" u="1"/>
        <s v="1/4  (0-15 PSI)" u="1"/>
        <s v="1/4  (0-30 PSI)" u="1"/>
        <s v="1/4  (0-60 PSI)" u="1"/>
        <s v="1/4  (0-100 PSI)" u="1"/>
        <s v="1/4  (0-160 PSI)" u="1"/>
        <s v="1/4  (0-200 PSI)" u="1"/>
        <s v="1/4  (0-300 PSI)" u="1"/>
        <s v="1/4  (0-400 PSI)" u="1"/>
        <s v="1/4  (0-600 PSI)" u="1"/>
        <s v="1/2  (0-15 PSI)" u="1"/>
        <s v="1/2  (0-30 PSI)" u="1"/>
        <s v="1/2  (0-60 PSI)" u="1"/>
        <s v="1/2  (0-100 PSI)" u="1"/>
        <s v="1/2  (0-160 PSI)" u="1"/>
        <s v="1/2  (0-200 PSI)" u="1"/>
        <s v="1/2  (0-300 PSI)" u="1"/>
        <s v="1/2  (0-400 PSI)" u="1"/>
        <s v="1/4" u="1"/>
        <s v="1/2  (0-600 PSI)" u="1"/>
        <s v="1/2x3/8" u="1"/>
        <s v="2x2x1/2" u="1"/>
        <s v="2-1/2x2-1/2x3/4" u="1"/>
        <s v="3x3x3/4" u="1"/>
        <s v="1/2x3/4" u="1"/>
        <s v="3/4x1" u="1"/>
        <s v="1x1-1/4" u="1"/>
        <s v="1-1/4x1-1/2" u="1"/>
        <s v="1-1/2x2" u="1"/>
        <s v="3/4x3/4x1/4" u="1"/>
        <s v="1/2x1/8x1/2" u="1"/>
        <s v="1/2x1/2x3/4" u="1"/>
        <s v="1/2x1/2x1" u="1"/>
        <s v="3/4x3/4x1" u="1"/>
        <s v="1x1/2x1" u="1"/>
        <s v="1x3/4x1" u="1"/>
        <s v="1-1/4x3/4x3/4" u="1"/>
        <s v="1-1/4x3/4x1-1/4" u="1"/>
        <s v="1-1/4x1x1" u="1"/>
        <s v="1-1/2x1x3/4" u="1"/>
        <s v="1-1/2x1x1" u="1"/>
        <s v="1-1/2x1-1/4x3/4" u="1"/>
        <s v="1-1/2x1-1/4x1" u="1"/>
        <s v="1-1/2x1-1/4x1-1/4" u="1"/>
        <s v="2x1-1/4x1-1/4" u="1"/>
        <s v="2x1-1/2x3/4" u="1"/>
        <s v="2x1-1/2x1" u="1"/>
        <s v="2x1-1/2x1-1/4" u="1"/>
        <s v="2x1-1/2x1-1/2" u="1"/>
        <s v="2x1-1/2x2" u="1"/>
        <s v="1/2x1" u="1"/>
        <s v="4x4x3/4" u="1"/>
        <s v="2-1/2x3/4x2-1/2" u="1"/>
        <s v="2-1/2x1x2-1/2" u="1"/>
        <s v="2-1/2x1-1/4x2-1/2" u="1"/>
        <s v="2-1/2x2x3/4" u="1"/>
        <s v="2-1/2x2x1" u="1"/>
        <s v="2-1/2x2x1-1/2" u="1"/>
        <s v="2-1/2x2x2" u="1"/>
        <s v="2-1/2x2x2-1/2" u="1"/>
        <s v="2-1/2x2-1/2x1/2" u="1"/>
        <s v="3x3/4x3" u="1"/>
        <s v="3x1x3" u="1"/>
        <s v="3x1-1/4x3" u="1"/>
        <s v="3x1-1/2x3" u="1"/>
        <s v="3x2x2" u="1"/>
        <s v="3x2x2-1/2" u="1"/>
        <s v="3x2x3" u="1"/>
        <s v="3x2-1/2x2" u="1"/>
        <s v="3x2-1/2x2-1/2" u="1"/>
        <s v="3x2-1/2x3" u="1"/>
        <s v="3x3x1/2" u="1"/>
        <s v="4x3x2" u="1"/>
        <s v="4x3x3" u="1"/>
        <s v="4x4x1/2" u="1"/>
        <s v="4x4x1" u="1"/>
        <s v="4x4x1-1/4" u="1"/>
        <s v="3/4x1/8x3/4" u="1"/>
        <s v="1x1x1-1/4" u="1"/>
        <s v="1x1x1/2x1/2x1/2" u="1"/>
        <s v="2x2x2x4-1/4" u="1"/>
        <s v="2x2x2x5" u="1"/>
        <s v="3x3x3x5" u="1"/>
        <s v="3x3x3x6-1/2" u="1"/>
        <s v="2-1/2x3/4" u="1"/>
        <s v="4-1/2" u="1"/>
        <s v="15" u="1"/>
        <s v="22" u="1"/>
        <s v="26" u="1"/>
        <s v="28" u="1"/>
        <s v="32" u="1"/>
        <s v="40" u="1"/>
        <s v="46" u="1"/>
        <s v="54" u="1"/>
        <s v="56" u="1"/>
        <s v="38" u="1"/>
        <s v="18x6" u="1"/>
        <s v="20x6" u="1"/>
        <s v="20x8" u="1"/>
        <s v="24x6" u="1"/>
        <s v="24x8" u="1"/>
        <s v="26x14" u="1"/>
        <s v="26x16" u="1"/>
        <s v="26x18" u="1"/>
        <s v="26x20" u="1"/>
        <s v="26x22" u="1"/>
        <s v="26x24" u="1"/>
        <s v="28x14" u="1"/>
        <s v="28x16" u="1"/>
        <s v="28x18" u="1"/>
        <s v="28x20" u="1"/>
        <s v="28x22" u="1"/>
        <s v="28x24" u="1"/>
        <s v="28x26" u="1"/>
        <s v="30x14" u="1"/>
        <s v="30x16" u="1"/>
        <s v="30x22" u="1"/>
        <s v="30x26" u="1"/>
        <s v="30x28" u="1"/>
        <s v="32x16" u="1"/>
        <s v="32x18" u="1"/>
        <s v="32x20" u="1"/>
        <s v="32x22" u="1"/>
        <s v="32x24" u="1"/>
        <s v="32x26" u="1"/>
        <s v="32x28" u="1"/>
        <s v="32x30" u="1"/>
        <s v="36x18" u="1"/>
        <s v="36x22" u="1"/>
        <s v="36x26" u="1"/>
        <s v="36x28" u="1"/>
        <s v="36x32" u="1"/>
        <s v="38x18" u="1"/>
        <s v="38x20" u="1"/>
        <s v="38x22" u="1"/>
        <s v="38x24" u="1"/>
        <s v="38x26" u="1"/>
        <s v="38x28" u="1"/>
        <s v="38x30" u="1"/>
        <s v="38x32" u="1"/>
        <s v="38x36" u="1"/>
        <s v="40x20" u="1"/>
        <s v="40x22" u="1"/>
        <s v="40x24" u="1"/>
        <s v="40x26" u="1"/>
        <s v="40x28" u="1"/>
        <s v="40x30" u="1"/>
        <s v="40x32" u="1"/>
        <s v="40x36" u="1"/>
        <s v="40x38" u="1"/>
        <s v="42x20" u="1"/>
        <s v="42x22" u="1"/>
        <s v="42x26" u="1"/>
        <s v="42x28" u="1"/>
        <s v="42x32" u="1"/>
        <s v="42x38" u="1"/>
        <s v="42x40" u="1"/>
        <s v="46x22" u="1"/>
        <s v="46x24" u="1"/>
        <s v="46x26" u="1"/>
        <s v="46x28" u="1"/>
        <s v="46x30" u="1"/>
        <s v="46x32" u="1"/>
        <s v="46x36" u="1"/>
        <s v="46x38" u="1"/>
        <s v="46x40" u="1"/>
        <s v="46x42" u="1"/>
        <s v="48x26" u="1"/>
        <s v="48x28" u="1"/>
        <s v="48x32" u="1"/>
        <s v="48x38" u="1"/>
        <s v="48x40" u="1"/>
        <s v="48x46" u="1"/>
        <s v="54x26" u="1"/>
        <s v="54x28" u="1"/>
        <s v="54x30" u="1"/>
        <s v="54x32" u="1"/>
        <s v="54x36" u="1"/>
        <s v="54x38" u="1"/>
        <s v="54x40" u="1"/>
        <s v="54x42" u="1"/>
        <s v="54x46" u="1"/>
        <s v="54x48" u="1"/>
        <s v="56x28" u="1"/>
        <s v="56x30" u="1"/>
        <s v="56x32" u="1"/>
        <s v="56x36" u="1"/>
        <s v="56x38" u="1"/>
        <s v="56x40" u="1"/>
        <s v="56x42" u="1"/>
        <s v="56x46" u="1"/>
        <s v="56x48" u="1"/>
        <s v="56x54" u="1"/>
        <s v="60x30" u="1"/>
        <s v="60x32" u="1"/>
        <s v="60x36" u="1"/>
        <s v="60x38" u="1"/>
        <s v="60x40" u="1"/>
        <s v="60x42" u="1"/>
        <s v="60x46" u="1"/>
        <s v="60x48" u="1"/>
        <s v="60x54" u="1"/>
        <s v="14x4" u="1"/>
        <s v="34" u="1"/>
        <s v="44" u="1"/>
        <s v="50" u="1"/>
        <s v="60" u="1"/>
        <s v="62" u="1"/>
        <s v="5x5x8" u="1"/>
        <s v="5x1" u="1"/>
        <s v="5x1-1/2" u="1"/>
        <s v="6x1" u="1"/>
        <s v="6x1-1/2" u="1"/>
        <s v="6-1/2x3" u="1"/>
        <s v="6-1/2x4" u="1"/>
        <s v="10x1-1/2" u="1"/>
        <s v="10x2" u="1"/>
        <s v="10x2-1/2" u="1"/>
        <s v="10x3" u="1"/>
        <s v="12x1" u="1"/>
        <s v="12x2" u="1"/>
        <s v="12x2-1/2" u="1"/>
        <s v="12x3" u="1"/>
        <s v="18x4" u="1"/>
        <s v="4x1/2" u="1"/>
        <s v="6x1-1/4" u="1"/>
        <s v="6x4-1/2" u="1"/>
        <s v="10x1" u="1"/>
        <s v="14x14x4" u="1"/>
        <s v="16x16x4" u="1"/>
        <s v="18x18x6" u="1"/>
        <s v="20x20x6" u="1"/>
        <s v="24x24x6" u="1"/>
        <s v="24x24x8" u="1"/>
        <s v="8x8x2-1/2" u="1"/>
        <s v="4x4x4" u="1"/>
        <s v="60x56" u="1"/>
        <s v="72" u="1"/>
        <s v="6x6x8" u="1"/>
        <s v="3/4x3/4" u="1"/>
        <s v="1/2 (8)" u="1"/>
        <s v="1/2 (15)" u="1"/>
        <s v="2-1/2 (12)" u="1"/>
        <s v="1/2 (3-1/2x8)" u="1"/>
        <s v="1/2 (8x13)" u="1"/>
        <s v="1/2 (13x8)" u="1"/>
        <s v="3/4 (4x8)" u="1"/>
        <s v="1/2 (3x4)" u="1"/>
        <s v="1x3/4x1-1/4" u="1"/>
        <s v="1-1/2x3/4x3/4" u="1"/>
        <s v="1-1/2x3/4x1-1/2" u="1"/>
        <s v="2x1x1" u="1"/>
        <s v="3x2-1/2x1-1/2" u="1"/>
        <s v="1x1" u="1"/>
        <s v="3/4x3/4x3/4" u="1"/>
        <s v="3 (14)" u="1"/>
        <s v="1 (13x8)" u="1"/>
        <s v="1/2 (3x6)" u="1"/>
        <s v="4-6" u="1"/>
        <s v="4-12" u="1"/>
        <s v="4-24" u="1"/>
        <s v="6-6" u="1"/>
        <s v="6-12" u="1"/>
        <s v="6-18" u="1"/>
        <s v="6-24" u="1"/>
        <s v="8-6" u="1"/>
        <s v="8-12" u="1"/>
        <s v="8-18" u="1"/>
        <s v="8-24" u="1"/>
        <s v="10-12" u="1"/>
        <s v="10-18" u="1"/>
        <s v="12-12" u="1"/>
        <s v="12-18" u="1"/>
        <s v="12-24" u="1"/>
        <s v="4-18" u="1"/>
        <s v="10-24" u="1"/>
        <s v="16-12" u="1"/>
        <s v="16-18" u="1"/>
        <s v="20-12" u="1"/>
        <s v="16x2" u="1"/>
        <s v="18x2" u="1"/>
        <s v="20x2" u="1"/>
        <s v="14x2" u="1"/>
        <s v="4x4x6" u="1"/>
        <s v="8x8x2" u="1"/>
        <s v="10x10x2" u="1"/>
        <s v="20-18" u="1"/>
        <s v="24x2" u="1"/>
        <s v="12x12x2" u="1"/>
        <s v="3/8" u="1"/>
        <s v="3x4 (L)" u="1"/>
        <s v="3x4 (M)" u="1"/>
        <s v="4x6 (N)" u="1"/>
        <s v="4x6 (P)" u="1"/>
        <s v="6x8 (Q)" u="1"/>
        <s v="6x8 (R)" u="1"/>
        <s v="3/8x1/4" u="1"/>
        <s v="1/2x1/8" u="1"/>
        <s v="1/2x1/4" u="1"/>
        <s v="3/4x1/4" u="1"/>
        <s v="3/4x3/8" u="1"/>
        <s v="1x3/8" u="1"/>
        <s v="1-1/2x1/4" u="1"/>
        <s v="1/4x1/8" u="1"/>
        <s v="1x1/4" u="1"/>
        <s v="1x1x1/2x1/2" u="1"/>
        <s v="1x1x1/2x3/4" u="1"/>
        <s v="1-1/4x1-1/4x1/2x1/2" u="1"/>
        <s v="1-1/4x1-1/4x3/4x3/4" u="1"/>
        <s v="1-1/2x1-1/2x1/2x1/2" u="1"/>
        <s v="1-1/2x1-1/2x3/4x3/4" u="1"/>
        <s v="1-1/2x1-1/2x1x1" u="1"/>
        <s v="2x2x3/4x3/4" u="1"/>
        <s v="2-1/2x2-1/2x1x1" u="1"/>
        <s v="2-1/2x2-1/2x1-1/2x1-1/2" u="1"/>
        <s v="3x3x1-1/4x1-1/4" u="1"/>
        <s v="3x3x2x2" u="1"/>
        <s v="4x4x2x2" u="1"/>
        <s v="6x6x1" u="1"/>
        <s v="1-1/4x1x1-1/4" u="1"/>
        <s v="6x6x3/4" u="1"/>
        <s v="6x6x1-1/4" u="1"/>
        <s v="6x6x1-1/2" u="1"/>
        <s v="8x8x1" u="1"/>
        <s v="1x1/8" u="1"/>
        <s v="1-1/2x1/8" u="1"/>
        <s v="2x2x1-1/2x1-1/2" u="1"/>
        <s v="5x5x1-1/2" u="1"/>
        <s v="6x6x1/2" u="1"/>
        <s v="1/8" u="1"/>
        <s v="4x4x3x3" u="1"/>
        <s v="1/4x3/8" u="1"/>
        <s v="1/4x1/2" u="1"/>
        <s v="1/4x3/4" u="1"/>
        <s v="1/4x1" u="1"/>
        <s v="1/4x1-1/4" u="1"/>
        <s v="1/4x1-1/2" u="1"/>
        <s v="1/4x2" u="1"/>
        <s v="1/4x2-1/2" u="1"/>
        <s v="1/4x3" u="1"/>
        <s v="1/4x3-1/2" u="1"/>
        <s v="1/4x4" u="1"/>
        <s v="1/4x5" u="1"/>
        <s v="1/4x6" u="1"/>
        <s v="1/4x8" u="1"/>
        <s v="1/4x10" u="1"/>
        <s v="1/4x12" u="1"/>
        <s v="1/4x14" u="1"/>
        <s v="1/4x16" u="1"/>
        <s v="1/4x18" u="1"/>
        <s v="1/4x20" u="1"/>
        <s v="1/4x24" u="1"/>
        <s v="1/4x26" u="1"/>
        <s v="1/4x28" u="1"/>
        <s v="1/4x30" u="1"/>
        <s v="1/4x32" u="1"/>
        <s v="1/4x36" u="1"/>
        <s v="3/8x1/2" u="1"/>
        <s v="3/8x3/4" u="1"/>
        <s v="3/8x1" u="1"/>
        <s v="3/8x1-1/4" u="1"/>
        <s v="3/8x1-1/2" u="1"/>
        <s v="3/8x2" u="1"/>
        <s v="3/8x2-1/2" u="1"/>
        <s v="3/8x3" u="1"/>
        <s v="3/8x3-1/2" u="1"/>
        <s v="3/8x4" u="1"/>
        <s v="3/8x5" u="1"/>
        <s v="3/8x6" u="1"/>
        <s v="3/8x8" u="1"/>
        <s v="3/8x10" u="1"/>
        <s v="3/8x12" u="1"/>
        <s v="3/8x14" u="1"/>
        <s v="3/8x16" u="1"/>
        <s v="3/8x18" u="1"/>
        <s v="3/8x20" u="1"/>
        <s v="3/8x24" u="1"/>
        <s v="3/8x26" u="1"/>
        <s v="3/8x28" u="1"/>
        <s v="3/8x30" u="1"/>
        <s v="3/8x32" u="1"/>
        <s v="3/8x36" u="1"/>
        <s v="1/2x1-1/4" u="1"/>
        <s v="1/2x1-1/2" u="1"/>
        <s v="1/2x2" u="1"/>
        <s v="1/2x2-1/2" u="1"/>
        <s v="1/2x3" u="1"/>
        <s v="1/2x3-1/2" u="1"/>
        <s v="1/2x4" u="1"/>
        <s v="1/2x5" u="1"/>
        <s v="1/2x6" u="1"/>
        <s v="1/2x8" u="1"/>
        <s v="1/2x10" u="1"/>
        <s v="1/2x12" u="1"/>
        <s v="1/2x14" u="1"/>
        <s v="1/2x16" u="1"/>
        <s v="1/2x18" u="1"/>
        <s v="1/2x20" u="1"/>
        <s v="1/2x24" u="1"/>
        <s v="1/2x26" u="1"/>
        <s v="1/2x28" u="1"/>
        <s v="1/2x30" u="1"/>
        <s v="1/2x32" u="1"/>
        <s v="1/2x36" u="1"/>
        <s v="3/4x1-1/2" u="1"/>
        <s v="3/4x2" u="1"/>
        <s v="3/4x2-1/2" u="1"/>
        <s v="3/4x3" u="1"/>
        <s v="3/4x3-1/2" u="1"/>
        <s v="3/4x4" u="1"/>
        <s v="3/4x5" u="1"/>
        <s v="3/4x6" u="1"/>
        <s v="3/4x8" u="1"/>
        <s v="3/4x10" u="1"/>
        <s v="3/4x12" u="1"/>
        <s v="3/4x14" u="1"/>
        <s v="3/4x16" u="1"/>
        <s v="3/4x18" u="1"/>
        <s v="3/4x20" u="1"/>
        <s v="3/4x24" u="1"/>
        <s v="3/4x26" u="1"/>
        <s v="3/4x28" u="1"/>
        <s v="3/4x30" u="1"/>
        <s v="3/4x32" u="1"/>
        <s v="3/4x36" u="1"/>
        <s v="1x3" u="1"/>
        <s v="1x3-1/2" u="1"/>
        <s v="1x5" u="1"/>
        <s v="1x6" u="1"/>
        <s v="1x8" u="1"/>
        <s v="1x10" u="1"/>
        <s v="1x12" u="1"/>
        <s v="1x14" u="1"/>
        <s v="1x16" u="1"/>
        <s v="1x18" u="1"/>
        <s v="1x20" u="1"/>
        <s v="1x24" u="1"/>
        <s v="1x26" u="1"/>
        <s v="1x28" u="1"/>
        <s v="1x30" u="1"/>
        <s v="1x32" u="1"/>
        <s v="1x36" u="1"/>
        <s v="1-1/4x4" u="1"/>
        <s v="1-1/4x5" u="1"/>
        <s v="1-1/4x6" u="1"/>
        <s v="1-1/4x8" u="1"/>
        <s v="1-1/4x10" u="1"/>
        <s v="1-1/4x12" u="1"/>
        <s v="1-1/4x14" u="1"/>
        <s v="1-1/4x16" u="1"/>
        <s v="1-1/4x18" u="1"/>
        <s v="1-1/4x20" u="1"/>
        <s v="1-1/4x24" u="1"/>
        <s v="1-1/4x26" u="1"/>
        <s v="1-1/4x28" u="1"/>
        <s v="1-1/4x30" u="1"/>
        <s v="1-1/4x32" u="1"/>
        <s v="1-1/4x36" u="1"/>
        <s v="1-1/2x6" u="1"/>
        <s v="1-1/2x8" u="1"/>
        <s v="1-1/2x10" u="1"/>
        <s v="1-1/2x12" u="1"/>
        <s v="1-1/2x14" u="1"/>
        <s v="1-1/2x16" u="1"/>
        <s v="1-1/2x18" u="1"/>
        <s v="1-1/2x20" u="1"/>
        <s v="1-1/2x24" u="1"/>
        <s v="1-1/2x26" u="1"/>
        <s v="1-1/2x28" u="1"/>
        <s v="1-1/2x30" u="1"/>
        <s v="1-1/2x32" u="1"/>
        <s v="1-1/2x36" u="1"/>
        <s v="2x10" u="1"/>
        <s v="2x12" u="1"/>
        <s v="2x14" u="1"/>
        <s v="2x16" u="1"/>
        <s v="2x18" u="1"/>
        <s v="2x20" u="1"/>
        <s v="2x24" u="1"/>
        <s v="2x26" u="1"/>
        <s v="2x28" u="1"/>
        <s v="2x30" u="1"/>
        <s v="2x32" u="1"/>
        <s v="2x36" u="1"/>
        <s v="2-1/2x10" u="1"/>
        <s v="2-1/2x12" u="1"/>
        <s v="2-1/2x14" u="1"/>
        <s v="2-1/2x16" u="1"/>
        <s v="2-1/2x18" u="1"/>
        <s v="2-1/2x20" u="1"/>
        <s v="2-1/2x24" u="1"/>
        <s v="2-1/2x26" u="1"/>
        <s v="2-1/2x28" u="1"/>
        <s v="2-1/2x30" u="1"/>
        <s v="2-1/2x32" u="1"/>
        <s v="2-1/2x36" u="1"/>
        <s v="3x16" u="1"/>
        <s v="3x18" u="1"/>
        <s v="3x20" u="1"/>
        <s v="3x24" u="1"/>
        <s v="3x26" u="1"/>
        <s v="3x28" u="1"/>
        <s v="3x30" u="1"/>
        <s v="3x32" u="1"/>
        <s v="1x2" u="1"/>
        <s v="1x2-1/2" u="1"/>
        <s v="1-1/4x3-1/2" u="1"/>
        <s v="1-1/2x5" u="1"/>
        <s v="3x8" u="1"/>
        <s v="3x10" u="1"/>
        <s v="3x12" u="1"/>
        <s v="3x14" u="1"/>
        <s v="3/4x1-1/4" u="1"/>
        <s v="3x36" u="1"/>
        <s v="1/2 (6-1/4in)" u="1"/>
        <s v="3/4 (7-1/4in)" u="1"/>
        <s v="1 (9-1/4in)" u="1"/>
        <s v="1 (9-1/2in)" u="1"/>
        <s v="1 (11-1/4in)" u="1"/>
        <s v="1/2 (7-1/8in)" u="1"/>
        <s v="3/4 (9-7/16in)" u="1"/>
        <s v="1 (11-1/2in)" u="1"/>
        <s v="1 (10-5/8in)" u="1"/>
        <s v="1 (12-5/8in)" u="1"/>
        <s v="1 (12in)" u="1"/>
        <s v="1 (13-3/8in)" u="1"/>
        <s v="1/4 (1.5in)" u="1"/>
        <s v="1/4 (3in)" u="1"/>
        <s v="3/8 (1.5in)" u="1"/>
        <s v="1/2 (1.5in)" u="1"/>
        <s v="1/2 (3in)" u="1"/>
        <s v="3/4 (1.5in)" u="1"/>
        <s v="1 -1/2" u="1"/>
        <s v="1/8x3/16O.D." u="1"/>
        <s v="5/16O.D.x1/8" u="1"/>
        <s v="1/4x5/16O.D." u="1"/>
        <s v="3/8x1/8" u="1"/>
        <s v="3/8x5/16O.D." u="1"/>
        <s v="5/8x1/4" u="1"/>
        <s v="5/8x3/8" u="1"/>
        <s v="5/8x1/2" u="1"/>
        <s v="3/4x5/8" u="1"/>
        <s v="1x5/8" u="1"/>
        <s v="1-1/4x5/8" u="1"/>
        <s v="3/16O.D." u="1"/>
        <s v="5/16O.D." u="1"/>
        <s v="5/8" u="1"/>
        <s v="7/8" u="1"/>
        <s v="1/8x1/4" u="1"/>
        <s v="5/8x3/4" u="1"/>
        <s v="1x1-1/2" u="1"/>
        <s v="1/8x1/8x1/4" u="1"/>
        <s v="1/4x1/4x3/8" u="1"/>
        <s v="1/4x1/4x1/2" u="1"/>
        <s v="3/8x3/8x1/2" u="1"/>
        <s v="1/2x1/2x5/8" u="1"/>
        <s v="5/8x5/8x3/4" u="1"/>
        <s v="1x1x1-1/2" u="1"/>
        <s v="1-1/4x1-1/4x1-1/2" u="1"/>
        <s v="1-1/4x1-1/4x2" u="1"/>
        <s v="1-1/2x1-1/2x2" u="1"/>
        <s v="3/16.O.D." u="1"/>
        <s v="1/8x1/8x3/16.O.D." u="1"/>
        <s v="1/8x3/16.O.D.x1/8" u="1"/>
        <s v="5/16.O.D." u="1"/>
        <s v="5/16.O.D.x1/8x1/8" u="1"/>
        <s v="5/16.O.D.x1/8x5/16.O.D." u="1"/>
        <s v="5/16.O.D.x5/16.O.D.x1/8" u="1"/>
        <s v="5/16.O.D.x5/16.O.D.x1/4" u="1"/>
        <s v="1/4x1/8x1/8" u="1"/>
        <s v="1/4x1/8x1/4" u="1"/>
        <s v="1/4x5/16.O.D.x1/4" u="1"/>
        <s v="1/4x1/4x1/8" u="1"/>
        <s v="1/4x1/4x3/16.O.D." u="1"/>
        <s v="1/4x1/4x5/16.O.D." u="1"/>
        <s v="3/8x1/8x1/8" u="1"/>
        <s v="3/8x1/8x3/8" u="1"/>
        <s v="3/8x1/4x1/8" u="1"/>
        <s v="3/8x3/8x1/8" u="1"/>
        <s v="3/8x3/8x5/16.O.D." u="1"/>
        <s v="3/8x1/4x1/4" u="1"/>
        <s v="3/8x1/4x3/8" u="1"/>
        <s v="3/8x3/8x1/4" u="1"/>
        <s v="1/2x1/4x3/8" u="1"/>
        <s v="1/2x3/8x1/4" u="1"/>
        <s v="1/2x3/8x3/8" u="1"/>
        <s v="1/2x3/8x1/2" u="1"/>
        <s v="1/2x1/2x1/8" u="1"/>
        <s v="1/2x1/2x1/4" u="1"/>
        <s v="1/2x1/2x3/8" u="1"/>
        <s v="5/8x3/8x3/8" u="1"/>
        <s v="5/8x3/8x5/8" u="1"/>
        <s v="5/8x1/2x1/2" u="1"/>
        <s v="5/8x1/2x5/8" u="1"/>
        <s v="5/8x5/8x1/4" u="1"/>
        <s v="5/8x5/8x3/8" u="1"/>
        <s v="5/8x5/8x1/2" u="1"/>
        <s v="3/4x3/8x3/8" u="1"/>
        <s v="3/4x3/8x1/2" u="1"/>
        <s v="3/4x3/8x3/4" u="1"/>
        <s v="3/4x1/2x3/8" u="1"/>
        <s v="3/4x5/8x5/8" u="1"/>
        <s v="3/4x5/8x3/4" u="1"/>
        <s v="3/4x3/4x1/8" u="1"/>
        <s v="3/4x3/4x3/8" u="1"/>
        <s v="3/4x3/4x5/8" u="1"/>
        <s v="1x1/2x1/2" u="1"/>
        <s v="1x1x1/4" u="1"/>
        <s v="1x1x3/8" u="1"/>
        <s v="1x1x5/8" u="1"/>
        <s v="1-1/4x1-1/4x3/8" u="1"/>
        <s v="1-1/2x1/2x1-1/2" u="1"/>
        <s v="1-1/2x3/4x1/2" u="1"/>
        <s v="1-1/2x3/4x1" u="1"/>
        <s v="1-1/2x3/4x1-1/4" u="1"/>
        <s v="1-1/2x1x1/2" u="1"/>
        <s v="1-1/2x1x1-1/4" u="1"/>
        <s v="1-1/2x1-1/4x1/2" u="1"/>
        <s v="1-1/2x1-1/4x1-1/2" u="1"/>
        <s v="2x1/2x2" u="1"/>
        <s v="2x3/4x2" u="1"/>
        <s v="2x1-1/4x3/4" u="1"/>
        <s v="2x1-1/4x1" u="1"/>
        <s v="2x1-1/4x1-1/2" u="1"/>
        <s v="2x1-1/4x2" u="1"/>
        <s v="2x1-1/2x1/2" u="1"/>
        <s v="2-1/2x1-1/4x2" u="1"/>
        <s v="2-1/2x2x1-1/4" u="1"/>
        <s v="3x2-1/2x1" u="1"/>
        <s v="3x2-1/2x1-1/4" u="1"/>
        <s v="4x1x4" u="1"/>
        <s v="4x2x2" u="1"/>
        <s v="4x2x4" u="1"/>
        <s v="4x2-1/2x2-1/2" u="1"/>
        <s v="4x2-1/2x4" u="1"/>
        <s v="4x3x2-1/2" u="1"/>
        <s v="4x3x4" u="1"/>
        <s v="5x2x5" u="1"/>
        <s v="5x4x4" u="1"/>
        <s v="5x4x5" u="1"/>
        <s v="5x5x1" u="1"/>
        <s v="5x5x1-1/4" u="1"/>
        <s v="6x4x1-1/2" u="1"/>
        <s v="6x4x4" u="1"/>
        <s v="6x4x6" u="1"/>
        <s v="2x2x2-1/2" u="1"/>
        <s v="1-1/4x1/2x1" u="1"/>
        <s v="2-1/2x2-1/2x3" u="1"/>
        <s v="1/2x3/4x1/2" u="1"/>
        <s v="3x4x18" u="1"/>
        <s v="1/4x4-1/2" u="1"/>
        <s v="3/8x1-29/32" u="1"/>
        <s v="1/2x1-9/16" u="1"/>
        <s v="1/2x1-7/8" u="1"/>
        <s v="1/2x2-1/4" u="1"/>
        <s v="1/2x3-3/8" u="1"/>
        <s v="5/8x2" u="1"/>
        <s v="5/8x2-1/8" u="1"/>
        <s v="5/8x2-1/2" u="1"/>
        <s v="5/8x3-3/8" u="1"/>
        <s v="5/8x4" u="1"/>
        <s v="3/4x3-3/8" u="1"/>
        <s v="1x3-1/4" u="1"/>
        <s v="1-1/4x3-3/4" u="1"/>
        <s v="1-1/2x4-1/2" u="1"/>
        <s v="1/2x1/4x1/4" u="1"/>
        <s v="1/2x1/4x1/2" u="1"/>
        <s v="5/8x3/8x1/2" u="1"/>
        <s v="5/8x1/2x3/8" u="1"/>
        <s v="3/4x1/2x1/4" u="1"/>
        <s v="3/4x1/2x5/8" u="1"/>
        <s v="1x5/8x1/2" u="1"/>
        <s v="1x5/8x5/8" u="1"/>
        <s v="1x5/8x3/4" u="1"/>
        <s v="1x5/8x1" u="1"/>
        <s v="1x3/4x3/8" u="1"/>
        <s v="1x3/4x5/8" u="1"/>
        <s v="1-1/2x1-1/2x3/8" u="1"/>
        <s v="2x1-1/4x1/2" u="1"/>
        <s v="2-1/2x1x1" u="1"/>
        <s v="2-1/2x1x1-1/4" u="1"/>
        <s v="2-1/2x1x1-1/2" u="1"/>
        <s v="2-1/2x1x2" u="1"/>
        <s v="2-1/2x1-1/4x1/2" u="1"/>
        <s v="2-1/2x1-1/4x3/4" u="1"/>
        <s v="2-1/2x1-1/4x1" u="1"/>
        <s v="2-1/2x1-1/4x1-1/4" u="1"/>
        <s v="2-1/2x1-1/4x1-1/2" u="1"/>
        <s v="2-1/2x1-1/2x1/2" u="1"/>
        <s v="2-1/2x1-1/2x3/4" u="1"/>
        <s v="2-1/2x1-1/2x1" u="1"/>
        <s v="2-1/2x1-1/2x1-1/4" u="1"/>
        <s v="2-1/2x1-1/2x1-1/2" u="1"/>
        <s v="2-1/2x1-1/2x2" u="1"/>
        <s v="2-1/2x2x1/2" u="1"/>
        <s v="3x2x1" u="1"/>
        <s v="3x2x1-1/4" u="1"/>
        <s v="3x2x1-1/2" u="1"/>
        <s v="4x1-1/4x4" u="1"/>
        <s v="4x1-1/2x4" u="1"/>
        <s v="3/8&quot; OD (1/4)" u="1"/>
        <s v="1/2&quot; OD (3/8)" u="1"/>
        <s v="5/8&quot; OD (1/2)" u="1"/>
        <s v="3/4&quot; OD (5/8)" u="1"/>
        <s v="7/8&quot; OD (3/4)" u="1"/>
        <s v="1-1/8&quot; OD (1)" u="1"/>
        <s v="1-3/8&quot; OD (1-1/8)" u="1"/>
        <s v="1-5/8&quot; OD (1-1/2)" u="1"/>
        <s v="2-1/8&quot; OD (2)" u="1"/>
        <s v="2-5/8&quot; OD (2-1/2)" u="1"/>
        <s v="3/4x1-5/16" u="1"/>
        <s v="3x3x4" u="1"/>
        <s v="3x4x24" u="1"/>
        <s v="2x5-1/2" u="1"/>
        <s v="2x2x3" u="1"/>
        <s v="3-1/8&quot; OD (3)" u="1"/>
        <s v="3x3x1-1/2x1-1/2" u="1"/>
        <s v="9" u="1"/>
        <s v="15x12" u="1"/>
        <s v="5x5x4x4" u="1"/>
        <s v="6x6x4x4" u="1"/>
        <s v="6x6x3x3" u="1"/>
        <s v="8x8x4x4" u="1"/>
        <s v="8x8x6x6" u="1"/>
        <s v="10x10x6x6" u="1"/>
        <s v="10x10x8x8" u="1"/>
        <s v="12x12x6x6" u="1"/>
        <s v="12x12x8x8" u="1"/>
        <s v="4x4" u="1"/>
        <s v="4x6" u="1"/>
        <s v="2x4" u="1"/>
        <s v="3x4" u="1"/>
        <s v="4x5" u="1"/>
        <s v="4x8" u="1"/>
        <s v="5x6" u="1"/>
        <s v="6x8" u="1"/>
        <s v="4x12" u="1"/>
        <s v="4x16" u="1"/>
        <s v="4x18" u="1"/>
        <s v="3x3x3x2" u="1"/>
        <s v="4x4x4x2" u="1"/>
        <s v="4x4x4x3" u="1"/>
        <s v="5x5x5x4" u="1"/>
        <s v="6x6x6x4" u="1"/>
        <s v="2x2x1-1/2x22-7/8" u="1"/>
        <s v="2x2x1-1/2x1-1/2x22-7/8" u="1"/>
        <s v="2x2x1-1/2x31" u="1"/>
        <s v="2x2x1-1/2x1-1/2x31" u="1"/>
        <s v="3x2x3x3" u="1"/>
        <s v="3x3x3x3x2x2" u="1"/>
        <s v="4x4x1-1/2x1-1/2" u="1"/>
        <s v="2x3" u="1"/>
        <s v="4x14" u="1"/>
        <s v="8x14" u="1"/>
        <s v="8x16" u="1"/>
        <s v="10x14" u="1"/>
        <s v="10x16" u="1"/>
        <s v="12x14" u="1"/>
        <s v="12x16" u="1"/>
        <s v="1-1/2x3" u="1"/>
        <s v="3x6" u="1"/>
        <s v="4x10" u="1"/>
        <s v="6x10" u="1"/>
        <s v="6x12" u="1"/>
        <s v="8x10" u="1"/>
        <s v="8x12" u="1"/>
        <s v="16x4" u="1"/>
        <s v="10x10x4x4" u="1"/>
        <s v="12x12x4x4" u="1"/>
        <s v="3x3x3x1-1/2" u="1"/>
        <s v="3x3x3x2x2" u="1"/>
        <s v="3x3x3x3x2" u="1"/>
        <s v="2x1-1/2x1-1/2x1-1/2" u="1"/>
        <s v="12x12x10x10" u="1"/>
        <s v="14x14x6x6" u="1"/>
        <s v="14x14x8x8" u="1"/>
        <s v="14x14x10x10" u="1"/>
        <s v="14x14x12x12" u="1"/>
        <s v="16x16x6x6" u="1"/>
        <s v="16x16x8x8" u="1"/>
        <s v="16x16x10x10" u="1"/>
        <s v="2x2x1 1/4" u="1"/>
        <s v="2x2x1 1/2" u="1"/>
        <s v="4x4x4x4x2" u="1"/>
        <s v="4x24" u="1"/>
        <s v="6x18" u="1"/>
        <s v="4x4x4x2x2" u="1"/>
        <s v="2x2x18" u="1"/>
        <s v="2x34" u="1"/>
        <s v="2x22-7/8" u="1"/>
        <s v="2x31" u="1"/>
        <s v="4x2x4x4" u="1"/>
        <s v="4x4x4x4x2x2" u="1"/>
        <s v="2x2x1-1/4x1-1/4" u="1"/>
        <s v="4x3x3-1/2" u="1"/>
        <s v="14x16" u="1"/>
        <s v="10x12" u="1"/>
        <s v="4'" u="1"/>
        <s v="16x16x12x12" u="1"/>
        <s v="3x6x1-1/2" u="1"/>
        <s v="1/8x1/2" u="1"/>
        <s v="1/8x3/4" u="1"/>
        <s v="1/8x1" u="1"/>
        <s v="1/8x1-1/2" u="1"/>
        <s v="1/8x2" u="1"/>
        <s v="1/8x2-1/2" u="1"/>
        <s v="1/8x3" u="1"/>
        <s v="1/8x3-1/2" u="1"/>
        <s v="1/8x4" u="1"/>
        <s v="1/8x5" u="1"/>
        <s v="1/8x6" u="1"/>
        <s v="1/8x8" u="1"/>
        <s v="1-1/4x1/4" u="1"/>
        <s v="1-1/4x3/8" u="1"/>
        <s v="1/8x14" u="1"/>
        <s v="1/4x22" u="1"/>
        <s v="1/4x34" u="1"/>
        <s v="3/8x22" u="1"/>
        <s v="3/8x34" u="1"/>
        <s v="1/2x22" u="1"/>
        <s v="1/2x34" u="1"/>
        <s v="3/4x22" u="1"/>
        <s v="3/4x34" u="1"/>
        <s v="1x22" u="1"/>
        <s v="1x34" u="1"/>
        <s v="1-1/4x2-1/2" u="1"/>
        <s v="1-1/4x3" u="1"/>
        <s v="1-1/4x22" u="1"/>
        <s v="1-1/4x34" u="1"/>
        <s v="1-1/2x2-1/2" u="1"/>
        <s v="1-1/2x3-1/2" u="1"/>
        <s v="1-1/2x4" u="1"/>
        <s v="1-1/2x22" u="1"/>
        <s v="1-1/2x34" u="1"/>
        <s v="2x2-1/2" u="1"/>
        <s v="2x3-1/2" u="1"/>
        <s v="2x5" u="1"/>
        <s v="2x6" u="1"/>
        <s v="2x22" u="1"/>
        <s v="2-1/2x2-1/2" u="1"/>
        <s v="2-1/2x3" u="1"/>
        <s v="2-1/2x3-1/2" u="1"/>
        <s v="2-1/2x4" u="1"/>
        <s v="2-1/2x5" u="1"/>
        <s v="2-1/2x6" u="1"/>
        <s v="2-1/2x8" u="1"/>
        <s v="2-1/2x22" u="1"/>
        <s v="2-1/2x34" u="1"/>
        <s v="3x3" u="1"/>
        <s v="3x3-1/2" u="1"/>
        <s v="3x5" u="1"/>
        <s v="3x22" u="1"/>
        <s v="1/8x1/8" u="1"/>
        <s v="1/4x1/4" u="1"/>
        <s v="3/8x3/8" u="1"/>
        <s v="1/2x1/2" u="1"/>
        <s v="1-1/4x1-1/4" u="1"/>
        <s v="1-1/4x2" u="1"/>
        <s v="1-1/2x1-1/2" u="1"/>
        <s v="2x2" u="1"/>
        <s v="3x34" u="1"/>
        <s v="4x20" u="1"/>
        <s v="4x22" u="1"/>
        <s v="4x26" u="1"/>
        <s v="4x28" u="1"/>
        <s v="4x30" u="1"/>
        <s v="4x32" u="1"/>
        <s v="4x34" u="1"/>
        <s v="4x36" u="1"/>
        <s v="1/8x4-1/2" u="1"/>
        <s v="1/8x5-1/2" u="1"/>
        <s v="1/8x7" u="1"/>
        <s v="1/8x9" u="1"/>
        <s v="1/8x10" u="1"/>
        <s v="1/8x11" u="1"/>
        <s v="1/8x12" u="1"/>
        <s v="1/4x5-1/2" u="1"/>
        <s v="1/4x7" u="1"/>
        <s v="1/4x9" u="1"/>
        <s v="1/4x11" u="1"/>
        <s v="3/8x4-1/2" u="1"/>
        <s v="3/8x5-1/2" u="1"/>
        <s v="3/8x7" u="1"/>
        <s v="3/8x9" u="1"/>
        <s v="3/8x11" u="1"/>
        <s v="1/2x4-1/2" u="1"/>
        <s v="1/2x5-1/2" u="1"/>
        <s v="1/2x7" u="1"/>
        <s v="1/2x9" u="1"/>
        <s v="1/2x11" u="1"/>
        <s v="3/4x4-1/2" u="1"/>
        <s v="3/4x5-1/2" u="1"/>
        <s v="3/4x7" u="1"/>
        <s v="3/4x9" u="1"/>
        <s v="3/4x11" u="1"/>
        <s v="1x4-1/2" u="1"/>
        <s v="1x5-1/2" u="1"/>
        <s v="1x7" u="1"/>
        <s v="1x9" u="1"/>
        <s v="1x11" u="1"/>
        <s v="1-1/4x4-1/2" u="1"/>
        <s v="1-1/4x5-1/2" u="1"/>
        <s v="1-1/4x7" u="1"/>
        <s v="1-1/4x9" u="1"/>
        <s v="1-1/4x11" u="1"/>
        <s v="1-1/2x5-1/2" u="1"/>
        <s v="1-1/2x7" u="1"/>
        <s v="1-1/2x9" u="1"/>
        <s v="1-1/2x11" u="1"/>
        <s v="2x4-1/2" u="1"/>
        <s v="2x7" u="1"/>
        <s v="2x9" u="1"/>
        <s v="2x11" u="1"/>
        <s v="2-1/2x4-1/2" u="1"/>
        <s v="2-1/2x5-1/2" u="1"/>
        <s v="2-1/2x7" u="1"/>
        <s v="2-1/2x9" u="1"/>
        <s v="2-1/2x11" u="1"/>
        <s v="3x4-1/2" u="1"/>
        <s v="3x5-1/2" u="1"/>
        <s v="3x7" u="1"/>
        <s v="3x9" u="1"/>
        <s v="3x11" u="1"/>
        <s v="4x4-1/2" u="1"/>
        <s v="4x5-1/2" u="1"/>
        <s v="4x7" u="1"/>
        <s v="4x9" u="1"/>
        <s v="4x11" u="1"/>
        <s v="5x4-1/2" u="1"/>
        <s v="5x5" u="1"/>
        <s v="5x5-1/2" u="1"/>
        <s v="5x7" u="1"/>
        <s v="5x8" u="1"/>
        <s v="5x9" u="1"/>
        <s v="5x10" u="1"/>
        <s v="5x11" u="1"/>
        <s v="5x12" u="1"/>
        <s v="6x5-1/2" u="1"/>
        <s v="6x6" u="1"/>
        <s v="6x7" u="1"/>
        <s v="6x9" u="1"/>
        <s v="6x11" u="1"/>
        <s v="3-1/2x3-1/2" u="1"/>
        <s v="3-1/2x4" u="1"/>
        <s v="3-1/2x4-1/2" u="1"/>
        <s v="3-1/2x5" u="1"/>
        <s v="3-1/2x5-1/2" u="1"/>
        <s v="3-1/2x6" u="1"/>
        <s v="3-1/2x7" u="1"/>
        <s v="3-1/2x8" u="1"/>
        <s v="3-1/2x9" u="1"/>
        <s v="3-1/2x10" u="1"/>
        <s v="3-1/2x11" u="1"/>
        <s v="3-1/2x12" u="1"/>
        <s v="3/4x1/8" u="1"/>
        <s v="3/4x1/4x3/4" u="1"/>
        <s v="1x1/4x1" u="1"/>
        <s v="3/4x3/4x1-1/4" u="1"/>
        <s v="1x1x2" u="1"/>
        <s v="1-1/2x3/8" u="1"/>
        <s v="2x1/4" u="1"/>
        <s v="2-1/2x2-1/2x4" u="1"/>
        <s v="4x4x5" u="1"/>
        <s v="1-1/2x1-1/2x2-1/2" u="1"/>
        <s v="1x1x3/4x3/4" u="1"/>
        <s v="1-1/4x1-1/4x1x1" u="1"/>
        <s v="1-1/2x1x1x1" u="1"/>
        <s v="1-1/2x1-1/4x1x1" u="1"/>
        <s v="1-1/2x1-1/2x1-1/4x1" u="1"/>
        <s v="1-1/2x1-1/2x1-1/4x1-1/4" u="1"/>
        <s v="2x1-1/2x1x1" u="1"/>
        <s v="2x1-1/2x1-1/4x1" u="1"/>
        <s v="2x1-1/2x1-1/4x1-1/4" u="1"/>
        <s v="2x2x1x1" u="1"/>
        <s v="2x3/8" u="1"/>
        <s v="7" u="1"/>
        <s v="1-1/8" u="1"/>
        <s v="1-3/8" u="1"/>
        <s v="1-5/8" u="1"/>
        <s v="2-1/8" u="1"/>
        <s v="2-5/8" u="1"/>
        <s v="3-1/8" u="1"/>
        <s v="5x14" u="1"/>
        <s v="5x16" u="1"/>
        <s v="5x18" u="1"/>
        <s v="5x20" u="1"/>
        <s v="5x24" u="1"/>
        <s v="5x30" u="1"/>
        <s v="5x36" u="1"/>
        <s v="6x14" u="1"/>
        <s v="6x16" u="1"/>
        <s v="6x20" u="1"/>
        <s v="6x24" u="1"/>
        <s v="6x30" u="1"/>
        <s v="6x36" u="1"/>
        <s v="8x18" u="1"/>
        <s v="8x20" u="1"/>
        <s v="8x24" u="1"/>
        <s v="8x30" u="1"/>
        <s v="8x36" u="1"/>
        <s v="10x18" u="1"/>
        <s v="10x20" u="1"/>
        <s v="10x24" u="1"/>
        <s v="10x30" u="1"/>
        <s v="10x36" u="1"/>
        <s v="12x18" u="1"/>
        <s v="12x20" u="1"/>
        <s v="12x24" u="1"/>
        <s v="12x30" u="1"/>
        <s v="12x36" u="1"/>
        <s v="14x18" u="1"/>
        <s v="14x20" u="1"/>
        <s v="14x24" u="1"/>
        <s v="14x30" u="1"/>
        <s v="14x36" u="1"/>
        <s v="16x18" u="1"/>
        <s v="16x20" u="1"/>
        <s v="16x24" u="1"/>
        <s v="16x30" u="1"/>
        <s v="16x36" u="1"/>
        <s v="18x20" u="1"/>
        <s v="18x24" u="1"/>
        <s v="18x30" u="1"/>
        <s v="18x36" u="1"/>
        <s v="20x24" u="1"/>
        <s v="20x30" u="1"/>
        <s v="20x36" u="1"/>
        <s v="24x30" u="1"/>
        <s v="24x36" u="1"/>
        <s v="24x40" u="1"/>
        <s v="30x36" u="1"/>
        <s v="30x40" u="1"/>
        <s v="36x40" u="1"/>
      </sharedItems>
    </cacheField>
    <cacheField name="Size (dec)" numFmtId="0">
      <sharedItems containsString="0" containsBlank="1" containsNumber="1" minValue="0.5" maxValue="8" count="10">
        <n v="3"/>
        <n v="8"/>
        <n v="4"/>
        <n v="2.5"/>
        <n v="2"/>
        <n v="1.5"/>
        <n v="1.25"/>
        <n v="1"/>
        <n v="0.5"/>
        <m/>
      </sharedItems>
    </cacheField>
    <cacheField name="Inlet Diameter" numFmtId="0">
      <sharedItems count="18">
        <s v="3"/>
        <s v="8"/>
        <s v="4"/>
        <s v="2-1/2"/>
        <s v="2"/>
        <s v="1-1/2"/>
        <s v="1-1/4"/>
        <s v="1"/>
        <s v="1/2"/>
        <s v=""/>
        <s v="3/4" u="1"/>
        <s v="2 1/2&quot;" u="1"/>
        <s v="3/4&quot;" u="1"/>
        <s v="1&quot;" u="1"/>
        <s v="1/2&quot;" u="1"/>
        <s v="1 1/2&quot;" u="1"/>
        <s v="2&quot;" u="1"/>
        <s v="1 1/4&quot;" u="1"/>
      </sharedItems>
    </cacheField>
    <cacheField name="Size Outlets" numFmtId="0">
      <sharedItems containsString="0" containsBlank="1" containsNumber="1" minValue="0" maxValue="1000000" count="47">
        <m/>
        <n v="2"/>
        <n v="1"/>
        <n v="1.25"/>
        <n v="1.5"/>
        <n v="2.5"/>
        <n v="3"/>
        <n v="4"/>
        <n v="8"/>
        <n v="0.5"/>
        <n v="0.75" u="1"/>
        <n v="0" u="1"/>
        <n v="1000000" u="1"/>
        <n v="6" u="1"/>
        <n v="3.5" u="1"/>
        <n v="5" u="1"/>
        <n v="10" u="1"/>
        <n v="12" u="1"/>
        <n v="14" u="1"/>
        <n v="16" u="1"/>
        <n v="18" u="1"/>
        <n v="20" u="1"/>
        <n v="24" u="1"/>
        <n v="30" u="1"/>
        <n v="36" u="1"/>
        <n v="42" u="1"/>
        <n v="48" u="1"/>
        <n v="0.375" u="1"/>
        <n v="22" u="1"/>
        <n v="26" u="1"/>
        <n v="28" u="1"/>
        <n v="32" u="1"/>
        <n v="40" u="1"/>
        <n v="38" u="1"/>
        <n v="46" u="1"/>
        <n v="54" u="1"/>
        <n v="56" u="1"/>
        <n v="4.5" u="1"/>
        <n v="60" u="1"/>
        <n v="0.25" u="1"/>
        <n v="0.125" u="1"/>
        <n v="0.188" u="1"/>
        <n v="0.313" u="1"/>
        <n v="0.625" u="1"/>
        <n v="0.875" u="1"/>
        <n v="0.438" u="1"/>
        <n v="15" u="1"/>
      </sharedItems>
    </cacheField>
    <cacheField name="Size Branches" numFmtId="0">
      <sharedItems count="10">
        <s v="0' - 0&quot;"/>
        <s v="0' - 1&quot;"/>
        <s v="0' - 1 1/4&quot;"/>
        <s v="0' - 1 1/2&quot;"/>
        <s v="0' - 4&quot;"/>
        <s v="0' - 2&quot;"/>
        <s v="0' - 2 1/2&quot;"/>
        <s v="0' - 0 1/2&quot;"/>
        <s v="0' - 3&quot;"/>
        <s v=""/>
      </sharedItems>
    </cacheField>
    <cacheField name="RFA Size" numFmtId="0">
      <sharedItems count="28">
        <s v="3&quot;"/>
        <s v="3&quot;-2&quot;"/>
        <s v="8&quot;"/>
        <s v="3&quot;-1&quot;"/>
        <s v="4&quot;"/>
        <s v="4&quot;-1 1/4&quot;"/>
        <s v="4&quot;-1 1/2&quot;"/>
        <s v="8&quot;-2&quot;"/>
        <s v="8&quot;-2 1/2&quot;"/>
        <s v="8&quot;-3&quot;"/>
        <s v="2 1/2&quot;"/>
        <s v="2 1/2&quot;-1 1/2&quot;"/>
        <s v="8&quot;-4&quot;"/>
        <s v="8&quot;-1 1/2&quot;"/>
        <s v="3&quot;-2 1/2&quot;"/>
        <s v="3&quot;-1 1/2&quot;"/>
        <s v="2&quot;"/>
        <s v="4&quot;-2 1/2&quot;"/>
        <s v="2 1/2&quot;-1 1/4&quot;"/>
        <s v="2 1/2&quot;-1&quot;"/>
        <s v="2 1/2&quot;-2&quot;"/>
        <s v="1 1/2&quot;"/>
        <s v="1 1/4&quot;"/>
        <s v="1&quot;"/>
        <s v="3&quot;-1/2&quot;"/>
        <s v="1/2&quot;"/>
        <s v="2&quot;-1 1/2&quot;"/>
        <s v=""/>
      </sharedItems>
    </cacheField>
    <cacheField name="RFA Size (max)" numFmtId="0">
      <sharedItems count="1">
        <s v=""/>
      </sharedItems>
    </cacheField>
    <cacheField name="RFA Size (max dec)" numFmtId="0">
      <sharedItems count="1">
        <s v=""/>
      </sharedItems>
    </cacheField>
    <cacheField name="Length (ft)" numFmtId="0">
      <sharedItems count="1048">
        <s v=""/>
        <s v="2' - 7 1/2&quot;"/>
        <s v="0' - 1 3/4&quot;"/>
        <s v="11' - 6 3/4&quot;"/>
        <s v="11' - 11 1/4&quot;"/>
        <s v="0' - 0 5/8&quot;"/>
        <s v="4' - 1 7/8&quot;"/>
        <s v="5' - 3&quot;"/>
        <s v="0' - 0 1/8&quot;"/>
        <s v="0' - 8 1/4&quot;"/>
        <s v="12' - 5 3/4&quot;"/>
        <s v="0' - 0 3/4&quot;"/>
        <s v="0' - 1 5/8&quot;"/>
        <s v="0' - 3&quot;"/>
        <s v="1' - 0 3/4&quot;"/>
        <s v="2' - 8 1/4&quot;"/>
        <s v="21' - 0&quot;"/>
        <s v="0' - 6&quot;"/>
        <s v="1' - 7&quot;"/>
        <s v="1' - 4 3/4&quot;"/>
        <s v="16' - 3 1/8&quot;"/>
        <s v="14' - 1 7/8&quot;"/>
        <s v="0' - 2&quot;"/>
        <s v="20' - 8&quot;"/>
        <s v="3' - 1 1/8&quot;"/>
        <s v="4' - 7 1/8&quot;"/>
        <s v="0' - 4&quot;"/>
        <s v="0' - 4 1/4&quot;"/>
        <s v="0' - 4 1/8&quot;"/>
        <s v="0' - 10&quot;"/>
        <s v="0' - 0&quot;"/>
        <s v="3' - 0 1/2&quot;"/>
        <s v="2' - 10 1/8&quot;"/>
        <s v="2' - 9 3/4&quot;"/>
        <s v="4' - 8 7/8&quot;"/>
        <s v="5' - 9 1/2&quot;"/>
        <s v="1' - 8 1/4&quot;"/>
        <s v="1' - 11 3/8&quot;"/>
        <s v="1' - 0 1/8&quot;"/>
        <s v="0' - 6 1/8&quot;"/>
        <s v="9' - 10 1/8&quot;"/>
        <s v="11' - 5 3/8&quot;"/>
        <s v="10' - 3 1/2&quot;"/>
        <s v="10' - 8 1/8&quot;"/>
        <s v="5' - 4 5/8&quot;"/>
        <s v="0' - 2 3/8&quot;"/>
        <s v="9' - 11 7/8&quot;"/>
        <s v="10' - 11 1/8&quot;"/>
        <s v="0' - 5 1/2&quot;"/>
        <s v="15' - 2&quot;"/>
        <s v="2' - 5 7/8&quot;"/>
        <s v="3' - 6 7/8&quot;"/>
        <s v="0' - 2 3/4&quot;"/>
        <s v="0' - 4 3/8&quot;"/>
        <s v="1' - 0&quot;"/>
        <s v="0' - 0 7/8&quot;"/>
        <s v="0' - 0 1/2&quot;"/>
        <s v="0' - 6 3/4&quot;"/>
        <s v="0' - 0 3/8&quot;"/>
        <s v="0' - 1&quot;"/>
        <s v="20'-0&quot;" u="1"/>
        <s v="4'-9 1/2&quot;" u="1"/>
        <s v="2'-0 1/8&quot;" u="1"/>
        <s v="2'-5 5/8&quot;" u="1"/>
        <s v="2'-4 5/8&quot;" u="1"/>
        <s v="2'-4 1/4&quot;" u="1"/>
        <s v="2'-4 3/4&quot;" u="1"/>
        <s v="2 7/8&quot;" u="1"/>
        <s v="0&quot;" u="1"/>
        <s v="2'-6 1/4&quot;" u="1"/>
        <s v="7 5/8&quot;" u="1"/>
        <s v="1'-9 3/8&quot;" u="1"/>
        <s v="6'-2 3/8&quot;" u="1"/>
        <s v="3'-11 1/2&quot;" u="1"/>
        <s v="1'-8 1/4&quot;" u="1"/>
        <s v="1'-4 1/2&quot;" u="1"/>
        <s v="1'-8 5/8&quot;" u="1"/>
        <s v="4'-5 5/8&quot;" u="1"/>
        <s v="5'-4&quot;" u="1"/>
        <s v="5'-6 3/8&quot;" u="1"/>
        <s v="1/2&quot;" u="1"/>
        <s v="1'-3&quot;" u="1"/>
        <s v="11'-6 1/2&quot;" u="1"/>
        <s v="8'-4 1/4&quot;" u="1"/>
        <s v="8'-0 7/8&quot;" u="1"/>
        <s v="5/8&quot;" u="1"/>
        <s v="1/4&quot;" u="1"/>
        <s v="4'-8 3/8&quot;" u="1"/>
        <s v="1'-2 7/8&quot;" u="1"/>
        <s v="10 5/8&quot;" u="1"/>
        <s v="18'-0&quot;" u="1"/>
        <s v="7 3/8&quot;" u="1"/>
        <s v="7 3/4&quot;" u="1"/>
        <s v="4'-5 3/4&quot;" u="1"/>
        <s v="5 5/8&quot;" u="1"/>
        <s v="3 5/8&quot;" u="1"/>
        <s v="9 1/2&quot;" u="1"/>
        <s v="2'-5 7/8&quot;" u="1"/>
        <s v="8 3/4&quot;" u="1"/>
        <s v="2'-5 1/4&quot;" u="1"/>
        <s v="2'-6&quot;" u="1"/>
        <s v="1'-5 5/8&quot;" u="1"/>
        <s v="1'-6 1/8&quot;" u="1"/>
        <s v="1'-4 3/8&quot;" u="1"/>
        <s v="4'-2 3/8&quot;" u="1"/>
        <s v="9'-0 5/8&quot;" u="1"/>
        <s v="3'-6 3/8&quot;" u="1"/>
        <s v="6 5/8&quot;" u="1"/>
        <s v="2'-1 3/8&quot;" u="1"/>
        <s v="1'-8 3/8&quot;" u="1"/>
        <s v="4'-1 3/4&quot;" u="1"/>
        <s v="1'-3 1/8&quot;" u="1"/>
        <s v="6'-9 7/8&quot;" u="1"/>
        <s v="12'-1&quot;" u="1"/>
        <s v="13'-5 1/2&quot;" u="1"/>
        <s v="1'-10 3/8&quot;" u="1"/>
        <s v="2'-7 1/2&quot;" u="1"/>
        <s v="2 1/2&quot;" u="1"/>
        <s v="9'-11 3/8&quot;" u="1"/>
        <s v="2'-4 3/8&quot;" u="1"/>
        <s v="7'-6 1/8&quot;" u="1"/>
        <s v="9'-6 3/4&quot;" u="1"/>
        <s v="3'-0 3/8&quot;" u="1"/>
        <s v="18'-2 3/4&quot;" u="1"/>
        <s v="9 3/4&quot;" u="1"/>
        <s v="3'-4&quot;" u="1"/>
        <s v="11'-4 3/4&quot;" u="1"/>
        <s v="4'-0 1/8&quot;" u="1"/>
        <s v="1'-0 7/8&quot;" u="1"/>
        <s v="4'-9 7/8&quot;" u="1"/>
        <s v="12'-4 3/8&quot;" u="1"/>
        <s v="1'-1 1/2&quot;" u="1"/>
        <s v="9'-6 1/2&quot;" u="1"/>
        <s v="4&quot;" u="1"/>
        <s v="6'-3 5/8&quot;" u="1"/>
        <s v="1'-9 3/4&quot;" u="1"/>
        <s v="1'-11&quot;" u="1"/>
        <s v="10&quot;" u="1"/>
        <s v="11 3/4&quot;" u="1"/>
        <s v="5'-4 5/8&quot;" u="1"/>
        <s v="6 3/4&quot;" u="1"/>
        <s v="2'-9 7/8&quot;" u="1"/>
        <s v="5'-10 1/4&quot;" u="1"/>
        <s v="1'-11 3/8&quot;" u="1"/>
        <s v="8'-9 1/8&quot;" u="1"/>
        <s v="1'-10&quot;" u="1"/>
        <s v="2'-9&quot;" u="1"/>
        <s v="2'-3 1/4&quot;" u="1"/>
        <s v="1'-5 3/4&quot;" u="1"/>
        <s v="1'-11 1/2&quot;" u="1"/>
        <s v="1'-10 1/4&quot;" u="1"/>
        <s v="1'-7 1/8&quot;" u="1"/>
        <s v="11 1/4&quot;" u="1"/>
        <s v="3'-10 3/8&quot;" u="1"/>
        <s v="17'-1 1/2&quot;" u="1"/>
        <s v="6'-0 7/8&quot;" u="1"/>
        <s v="3'-2 1/2&quot;" u="1"/>
        <s v="1'-1 1/8&quot;" u="1"/>
        <s v="1'-8 1/2&quot;" u="1"/>
        <s v="11&quot;" u="1"/>
        <s v="8'-2 1/4&quot;" u="1"/>
        <s v="3'-5&quot;" u="1"/>
        <s v="1'-5&quot;" u="1"/>
        <s v="4'-7 3/4&quot;" u="1"/>
        <s v="9'-8 1/4&quot;" u="1"/>
        <s v="1'-10 1/8&quot;" u="1"/>
        <s v="3'-4 1/8&quot;" u="1"/>
        <s v="8'-6 3/4&quot;" u="1"/>
        <s v="2'-0 7/8&quot;" u="1"/>
        <s v="2'-11 1/4&quot;" u="1"/>
        <s v="2'-9 1/2&quot;" u="1"/>
        <s v="1'-11 1/4&quot;" u="1"/>
        <s v="1'-1 5/8&quot;" u="1"/>
        <s v="1'-3 1/4&quot;" u="1"/>
        <s v="2'-6 5/8&quot;" u="1"/>
        <s v="2'-3 3/8&quot;" u="1"/>
        <s v="7 1/4&quot;" u="1"/>
        <s v="2'-6 3/8&quot;" u="1"/>
        <s v="3 3/4&quot;" u="1"/>
        <s v="1'-3 3/8&quot;" u="1"/>
        <s v="5 1/2&quot;" u="1"/>
        <s v="3'-1 5/8&quot;" u="1"/>
        <s v="1'-2 3/8&quot;" u="1"/>
        <s v="1'-7 1/2&quot;" u="1"/>
        <s v="2'-4 1/2&quot;" u="1"/>
        <s v="1'-1 7/8&quot;" u="1"/>
        <s v="4'-9 3/4&quot;" u="1"/>
        <s v="10 3/4&quot;" u="1"/>
        <s v="5&quot;" u="1"/>
        <s v="8'-8 3/8&quot;" u="1"/>
        <s v="8'-5 7/8&quot;" u="1"/>
        <s v="5 1/8&quot;" u="1"/>
        <s v="4'-6 1/8&quot;" u="1"/>
        <s v="10 1/4&quot;" u="1"/>
        <s v="10'-0 1/8&quot;" u="1"/>
        <s v="6 3/8&quot;" u="1"/>
        <s v="7'-4 3/8&quot;" u="1"/>
        <s v="3 1/8&quot;" u="1"/>
        <s v="4'-0 3/4&quot;" u="1"/>
        <s v="3'-8 1/8&quot;" u="1"/>
        <s v="5 7/8&quot;" u="1"/>
        <s v="1'-7&quot;" u="1"/>
        <s v="19'-7 1/8&quot;" u="1"/>
        <s v="2 1/8&quot;" u="1"/>
        <s v="3'-3 5/8&quot;" u="1"/>
        <s v="6&quot;" u="1"/>
        <s v="3 7/8&quot;" u="1"/>
        <s v="8 5/8&quot;" u="1"/>
        <s v="2'-3 7/8&quot;" u="1"/>
        <s v="2'-6 1/8&quot;" u="1"/>
        <s v="8&quot;" u="1"/>
        <s v="1'-6 1/4&quot;" u="1"/>
        <s v="1'-8 3/4&quot;" u="1"/>
        <s v="14'-9 1/2&quot;" u="1"/>
        <s v="4 1/2&quot;" u="1"/>
        <s v="4 1/4&quot;" u="1"/>
        <s v="9 5/8&quot;" u="1"/>
        <s v="9 7/8&quot;" u="1"/>
        <s v="2 3/4&quot;" u="1"/>
        <s v="5'-4 1/2&quot;" u="1"/>
        <s v="5'-3 1/4&quot;" u="1"/>
        <s v="2&quot;" u="1"/>
        <s v="3'-6&quot;" u="1"/>
        <s v="4'-11 7/8&quot;" u="1"/>
        <s v="3'-6 1/8&quot;" u="1"/>
        <s v="4 5/8&quot;" u="1"/>
        <s v="3&quot;" u="1"/>
        <s v="1 7/8&quot;" u="1"/>
        <s v="5'-2 3/4&quot;" u="1"/>
        <s v="10 1/8&quot;" u="1"/>
        <s v="4'-2 5/8&quot;" u="1"/>
        <s v="15'-7 1/8&quot;" u="1"/>
        <s v="1/8&quot;" u="1"/>
        <s v="1'-0 1/2&quot;" u="1"/>
        <s v="3 1/4&quot;" u="1"/>
        <s v="9 1/8&quot;" u="1"/>
        <s v="4'-4&quot;" u="1"/>
        <s v="3'-6 1/4&quot;" u="1"/>
        <s v="3'-10 1/2&quot;" u="1"/>
        <s v="17'-3 7/8&quot;" u="1"/>
        <s v="17'-2 1/4&quot;" u="1"/>
        <s v="5'-5 1/2&quot;" u="1"/>
        <s v="5'-1 5/8&quot;" u="1"/>
        <s v="5'-3 5/8&quot;" u="1"/>
        <s v="3'-10&quot;" u="1"/>
        <s v="16'-10 3/8&quot;" u="1"/>
        <s v="4 7/8&quot;" u="1"/>
        <s v="2'-10&quot;" u="1"/>
        <s v="9'-8 7/8&quot;" u="1"/>
        <s v="7'-8 1/4&quot;" u="1"/>
        <s v="1'-0 3/4&quot;" u="1"/>
        <s v="4 1/8&quot;" u="1"/>
        <s v="8'-11 7/8&quot;" u="1"/>
        <s v="1&quot;" u="1"/>
        <s v="4 3/4&quot;" u="1"/>
        <s v="1'-8 7/8&quot;" u="1"/>
        <s v="4'-10 1/4&quot;" u="1"/>
        <s v="2 3/8&quot;" u="1"/>
        <s v="1'-7 7/8&quot;" u="1"/>
        <s v="1'-3 3/4&quot;" u="1"/>
        <s v="9'-8 1/8&quot;" u="1"/>
        <s v="6'-8 1/2&quot;" u="1"/>
        <s v="2'-7 3/4&quot;" u="1"/>
        <s v="1 1/2&quot;" u="1"/>
        <s v="6'-0 1/4&quot;" u="1"/>
        <s v="5'-8 3/8&quot;" u="1"/>
        <s v="10'-0&quot;" u="1"/>
        <s v="4'-1 7/8&quot;" u="1"/>
        <s v="3'-3&quot;" u="1"/>
        <s v="2'-4&quot;" u="1"/>
        <s v="2'-6 1/2&quot;" u="1"/>
        <s v="2'-10 1/2&quot;" u="1"/>
        <s v="8'-10 3/8&quot;" u="1"/>
        <s v="8 1/2&quot;" u="1"/>
        <s v="1'-0 5/8&quot;" u="1"/>
        <s v="8'-7 1/4&quot;" u="1"/>
        <s v="2'-4 7/8&quot;" u="1"/>
        <s v="9 3/8&quot;" u="1"/>
        <s v="9'-9 5/8&quot;" u="1"/>
        <s v="8 1/4&quot;" u="1"/>
        <s v="5 3/4&quot;" u="1"/>
        <s v="4'-8 3/4&quot;" u="1"/>
        <s v="7'-11 3/8&quot;" u="1"/>
        <s v="5'-7&quot;" u="1"/>
        <s v="6 1/2&quot;" u="1"/>
        <s v="3'-1&quot;" u="1"/>
        <s v="3'-8 3/8&quot;" u="1"/>
        <s v="1'-2&quot;" u="1"/>
        <s v="8'-3&quot;" u="1"/>
        <s v="9'-0 1/2&quot;" u="1"/>
        <s v="3'-1 3/4&quot;" u="1"/>
        <s v="9'-11 5/8&quot;" u="1"/>
        <s v="8'-5&quot;" u="1"/>
        <s v="2'-0 1/4&quot;" u="1"/>
        <s v="9'-1&quot;" u="1"/>
        <s v="10 7/8&quot;" u="1"/>
        <s v="8'-11 3/4&quot;" u="1"/>
        <s v="8 1/8&quot;" u="1"/>
        <s v="7'-6&quot;" u="1"/>
        <s v="8'-9&quot;" u="1"/>
        <s v="9'-11 3/4&quot;" u="1"/>
        <s v="5'-2 1/2&quot;" u="1"/>
        <s v="3'-7 7/8&quot;" u="1"/>
        <s v="7 1/2&quot;" u="1"/>
        <s v="9'-2 1/8&quot;" u="1"/>
        <s v="9 1/4&quot;" u="1"/>
        <s v="6'-6 3/8&quot;" u="1"/>
        <s v="9'-11 7/8&quot;" u="1"/>
        <s v="9'-7&quot;" u="1"/>
        <s v="3'-7&quot;" u="1"/>
        <s v="6'-11 3/8&quot;" u="1"/>
        <s v="2'-0 3/8&quot;" u="1"/>
        <s v="2'-1&quot;" u="1"/>
        <s v="2'-2 1/4&quot;" u="1"/>
        <s v="1'-0&quot;" u="1"/>
        <s v="6'-2 5/8&quot;" u="1"/>
        <s v="1'-1 3/4&quot;" u="1"/>
        <s v="5'-3&quot;" u="1"/>
        <s v="6'-0 5/8&quot;" u="1"/>
        <s v="2'-8 1/2&quot;" u="1"/>
        <s v="3'-5 1/8&quot;" u="1"/>
        <s v="5'-0 3/4&quot;" u="1"/>
        <s v="3' - 2 3/4&quot;" u="1"/>
        <s v="3' - 2 1/4&quot;" u="1"/>
        <s v="12' - 6 5/8&quot;" u="1"/>
        <s v="1' - 7 7/8&quot;" u="1"/>
        <s v="0' - 2 5/8&quot;" u="1"/>
        <s v="15' - 2 3/8&quot;" u="1"/>
        <s v="0' - 6 1/2&quot;" u="1"/>
        <s v="Length (ft)" u="1"/>
        <s v="7'-0 1/2&quot;" u="1"/>
        <s v="7'-1&quot;" u="1"/>
        <s v="9'-6&quot;" u="1"/>
        <s v="2'-5 3/4&quot;" u="1"/>
        <s v="15'-7&quot;" u="1"/>
        <s v="3'-5 3/4&quot;" u="1"/>
        <s v="2'-0&quot;" u="1"/>
        <s v="1'-11 5/8&quot;" u="1"/>
        <s v="7'-10 7/8&quot;" u="1"/>
        <s v="7'-3 5/8&quot;" u="1"/>
        <s v="21'-0&quot;" u="1"/>
        <s v="7 7/8&quot;" u="1"/>
        <s v="1'-6 3/8&quot;" u="1"/>
        <s v="8 7/8&quot;" u="1"/>
        <s v="16'-7 3/8&quot;" u="1"/>
        <s v="7'-3&quot;" u="1"/>
        <s v="3 1/2&quot;" u="1"/>
        <s v="5'-9 1/4&quot;" u="1"/>
        <s v="4'-3 1/4&quot;" u="1"/>
        <s v="1'-0 1/8&quot;" u="1"/>
        <s v="1'-9&quot;" u="1"/>
        <s v="12'-3 7/8&quot;" u="1"/>
        <s v="16'-9&quot;" u="1"/>
        <s v="14'-2 7/8&quot;" u="1"/>
        <s v="8'-5 5/8&quot;" u="1"/>
        <s v="4'-5 1/8&quot;" u="1"/>
        <s v="16'-0 1/2&quot;" u="1"/>
        <s v="6'-10&quot;" u="1"/>
        <s v="8' - 1 11/16&quot;" u="1"/>
        <s v="20' - 0&quot;" u="1"/>
        <s v="0' - 4 17/32&quot;" u="1"/>
        <s v="10' - 2 9/32&quot;" u="1"/>
        <s v="6' - 1&quot;" u="1"/>
        <s v="7' - 4 3/8&quot;" u="1"/>
        <s v="3' - 6 1/2&quot;" u="1"/>
        <s v="0' - 9&quot;" u="1"/>
        <s v="20' - 7 5/8&quot;" u="1"/>
        <s v="0' - 2 13/16&quot;" u="1"/>
        <s v="8' - 9 23/32&quot;" u="1"/>
        <s v="4' - 9 15/16&quot;" u="1"/>
        <s v="18' - 8&quot;" u="1"/>
        <s v="0' - 7 1/2&quot;" u="1"/>
        <s v="6' - 7 1/4&quot;" u="1"/>
        <s v="0' - 0 11/32&quot;" u="1"/>
        <s v="2' - 6 17/32&quot;" u="1"/>
        <s v="1' - 2 13/32&quot;" u="1"/>
        <s v="1' - 6 5/8&quot;" u="1"/>
        <s v="3' - 0 5/8&quot;" u="1"/>
        <s v="2' - 9 13/32&quot;" u="1"/>
        <s v="6' - 10 7/16&quot;" u="1"/>
        <s v="6' - 7 11/16&quot;" u="1"/>
        <s v="6' - 7 3/16&quot;" u="1"/>
        <s v="1' - 6 3/16&quot;" u="1"/>
        <s v="6' - 7 11/32&quot;" u="1"/>
        <s v="5' - 10 27/32&quot;" u="1"/>
        <s v="1' - 8 25/32&quot;" u="1"/>
        <s v="7' - 0 11/32&quot;" u="1"/>
        <s v="15' - 8 9/16&quot;" u="1"/>
        <s v="7' - 5 3/4&quot;" u="1"/>
        <s v="1' - 3 15/16&quot;" u="1"/>
        <s v="7' - 2&quot;" u="1"/>
        <s v="1' - 4 1/16&quot;" u="1"/>
        <s v="7' - 6 5/8&quot;" u="1"/>
        <s v="1' - 6&quot;" u="1"/>
        <s v="2' - 11 7/16&quot;" u="1"/>
        <s v="6' - 11 11/16&quot;" u="1"/>
        <s v="6' - 11 7/32&quot;" u="1"/>
        <s v="0' - 3 7/8&quot;" u="1"/>
        <s v="7' - 0 1/4&quot;" u="1"/>
        <s v="10' - 0 19/32&quot;" u="1"/>
        <s v="7' - 11 15/16&quot;" u="1"/>
        <s v="0' - 3 7/32&quot;" u="1"/>
        <s v="3' - 6 15/16&quot;" u="1"/>
        <s v="2' - 8 23/32&quot;" u="1"/>
        <s v="10' - 11 25/32&quot;" u="1"/>
        <s v="3' - 4 7/8&quot;" u="1"/>
        <s v="11' - 0 11/32&quot;" u="1"/>
        <s v="1' - 3 31/32&quot;" u="1"/>
        <s v="3' - 2 7/16&quot;" u="1"/>
        <s v="1' - 9 1/16&quot;" u="1"/>
        <s v="5' - 5 1/2&quot;" u="1"/>
        <s v="0' - 9 11/16&quot;" u="1"/>
        <s v="7' - 2 3/16&quot;" u="1"/>
        <s v="6' - 5 25/32&quot;" u="1"/>
        <s v="0' - 0 15/32&quot;" u="1"/>
        <s v="9' - 6 13/32&quot;" u="1"/>
        <s v="13' - 0 13/32&quot;" u="1"/>
        <s v="18' - 4 1/4&quot;" u="1"/>
        <s v="0' - 1 19/32&quot;" u="1"/>
        <s v="0' - 7 9/32&quot;" u="1"/>
        <s v="0' - 1 1/16&quot;" u="1"/>
        <s v="9' - 0 25/32&quot;" u="1"/>
        <s v="9' - 9 7/32&quot;" u="1"/>
        <s v="1' - 5 5/32&quot;" u="1"/>
        <s v="0' - 0 31/32&quot;" u="1"/>
        <s v="5' - 8 11/32&quot;" u="1"/>
        <s v="6' - 2 25/32&quot;" u="1"/>
        <s v="0' - 0 13/16&quot;" u="1"/>
        <s v="0' - 1 1/2&quot;" u="1"/>
        <s v="9' - 8 21/32&quot;" u="1"/>
        <s v="1' - 1 1/4&quot;" u="1"/>
        <s v="0' - 2 23/32&quot;" u="1"/>
        <s v="2' - 2 3/8&quot;" u="1"/>
        <s v="0' - 8 3/4&quot;" u="1"/>
        <s v="0' - 0 21/32&quot;" u="1"/>
        <s v="1' - 4 15/16&quot;" u="1"/>
        <s v="0' - 2 25/32&quot;" u="1"/>
        <s v="3' - 3 17/32&quot;" u="1"/>
        <s v="7' - 9 31/32&quot;" u="1"/>
        <s v="3' - 3 1/2&quot;" u="1"/>
        <s v="3' - 3 21/32&quot;" u="1"/>
        <s v="2' - 5 13/16&quot;" u="1"/>
        <s v="0' - 2 29/32&quot;" u="1"/>
        <s v="0' - 2 9/32&quot;" u="1"/>
        <s v="0' - 2 7/32&quot;" u="1"/>
        <s v="1' - 4 7/32&quot;" u="1"/>
        <s v="1' - 4 27/32&quot;" u="1"/>
        <s v="10' - 9 3/4&quot;" u="1"/>
        <s v="0' - 3 1/32&quot;" u="1"/>
        <s v="1' - 1 1/16&quot;" u="1"/>
        <s v="1' - 2 5/16&quot;" u="1"/>
        <s v="15' - 0 7/32&quot;" u="1"/>
        <s v="1' - 5 5/8&quot;" u="1"/>
        <s v="0' - 7 1/16&quot;" u="1"/>
        <s v="1' - 7 21/32&quot;" u="1"/>
        <s v="1' - 1 13/32&quot;" u="1"/>
        <s v="0' - 4 1/2&quot;" u="1"/>
        <s v="0' - 7&quot;" u="1"/>
        <s v="7' - 2 27/32&quot;" u="1"/>
        <s v="0' - 9 5/8&quot;" u="1"/>
        <s v="1' - 3&quot;" u="1"/>
        <s v="4' - 9 13/32&quot;" u="1"/>
        <s v="8' - 5 27/32&quot;" u="1"/>
        <s v="0' - 3 5/16&quot;" u="1"/>
        <s v="0' - 3 5/8&quot;" u="1"/>
        <s v="3' - 2 23/32&quot;" u="1"/>
        <s v="4' - 3 25/32&quot;" u="1"/>
        <s v="2' - 9 1/4&quot;" u="1"/>
        <s v="0' - 7 3/8&quot;" u="1"/>
        <s v="1' - 8 7/8&quot;" u="1"/>
        <s v="3' - 7 7/32&quot;" u="1"/>
        <s v="1' - 9&quot;" u="1"/>
        <s v="0' - 2 1/16&quot;" u="1"/>
        <s v="8' - 0&quot;" u="1"/>
        <s v="0' - 9 9/16&quot;" u="1"/>
        <s v="0' - 11 11/16&quot;" u="1"/>
        <s v="0' - 0 1/16&quot;" u="1"/>
        <s v="0' - 9 13/16&quot;" u="1"/>
        <s v="6' - 0&quot;" u="1"/>
        <s v="0' - 6 15/16&quot;" u="1"/>
        <s v="0' - 2 7/16&quot;" u="1"/>
        <s v="1' - 2&quot;" u="1"/>
        <s v="0' - 3 11/16&quot;" u="1"/>
        <s v="0' - 10 3/16&quot;" u="1"/>
        <s v="0' - 7 13/32&quot;" u="1"/>
        <s v="0' - 6 11/16&quot;" u="1"/>
        <s v="0' - 10 11/16&quot;" u="1"/>
        <s v="1' - 9 7/8&quot;" u="1"/>
        <s v="1' - 2 7/16&quot;" u="1"/>
        <s v="4' - 4 7/8&quot;" u="1"/>
        <s v="2' - 0 3/8&quot;" u="1"/>
        <s v="1' - 1 25/32&quot;" u="1"/>
        <s v="3' - 8 7/8&quot;" u="1"/>
        <s v="7' - 5 3/32&quot;" u="1"/>
        <s v="6' - 0 15/32&quot;" u="1"/>
        <s v="16' - 9&quot;" u="1"/>
        <s v="0' - 2 19/32&quot;" u="1"/>
        <s v="3' - 11 23/32&quot;" u="1"/>
        <s v="4' - 6 27/32&quot;" u="1"/>
        <s v="0' - 2 5/16&quot;" u="1"/>
        <s v="11' - 5 5/8&quot;" u="1"/>
        <s v="11' - 6 11/16&quot;" u="1"/>
        <s v="10' - 5 3/4&quot;" u="1"/>
        <s v="10' - 11 9/16&quot;" u="1"/>
        <s v="0' - 7 13/16&quot;" u="1"/>
        <s v="1' - 0 9/16&quot;" u="1"/>
        <s v="1' - 7 19/32&quot;" u="1"/>
        <s v="7' - 5&quot;" u="1"/>
        <s v="8' - 0 25/32&quot;" u="1"/>
        <s v="0' - 0 9/32&quot;" u="1"/>
        <s v="0' - 1 21/32&quot;" u="1"/>
        <s v="18' - 0&quot;" u="1"/>
        <s v="4' - 9 25/32&quot;" u="1"/>
        <s v="5' - 6 5/8&quot;" u="1"/>
        <s v="14' - 5 7/32&quot;" u="1"/>
        <s v="14' - 1 7/32&quot;" u="1"/>
        <s v="5' - 7 19/32&quot;" u="1"/>
        <s v="20' - 10&quot;" u="1"/>
        <s v="4' - 4 3/4&quot;" u="1"/>
        <s v="4' - 11&quot;" u="1"/>
        <s v="6' - 3&quot;" u="1"/>
        <s v="15' - 3 5/16&quot;" u="1"/>
        <s v="0' - 11 1/4&quot;" u="1"/>
        <s v="20' - 7 15/16&quot;" u="1"/>
        <s v="5' - 0 31/32&quot;" u="1"/>
        <s v="7' - 8 31/32&quot;" u="1"/>
        <s v="2' - 4 7/16&quot;" u="1"/>
        <s v="0' - 9 21/32&quot;" u="1"/>
        <s v="0' - 2 11/32&quot;" u="1"/>
        <s v="1' - 6 1/32&quot;" u="1"/>
        <s v="0' - 9 23/32&quot;" u="1"/>
        <s v="0' - 3 11/32&quot;" u="1"/>
        <s v="1' - 5 3/8&quot;" u="1"/>
        <s v="2' - 7 31/32&quot;" u="1"/>
        <s v="5' - 11 31/32&quot;" u="1"/>
        <s v="2' - 3 3/32&quot;" u="1"/>
        <s v="11' - 6 9/16&quot;" u="1"/>
        <s v="6' - 10 3/4&quot;" u="1"/>
        <s v="6' - 7 3/8&quot;" u="1"/>
        <s v="0' - 0 23/32&quot;" u="1"/>
        <s v="13' - 0&quot;" u="1"/>
        <s v="11' - 7 3/8&quot;" u="1"/>
        <s v="10' - 0 11/16&quot;" u="1"/>
        <s v="16' - 2 21/32&quot;" u="1"/>
        <s v="19' - 1 7/8&quot;" u="1"/>
        <s v="14' - 1 9/16&quot;" u="1"/>
        <s v="13' - 9 17/32&quot;" u="1"/>
        <s v="18' - 1 3/8&quot;" u="1"/>
        <s v="1' - 2 3/4&quot;" u="1"/>
        <s v="5' - 11 23/32&quot;" u="1"/>
        <s v="12' - 3&quot;" u="1"/>
        <s v="5' - 7 9/32&quot;" u="1"/>
        <s v="4' - 11 11/16&quot;" u="1"/>
        <s v="6' - 7 21/32&quot;" u="1"/>
        <s v="10' - 0&quot;" u="1"/>
        <s v="6' - 9 1/32&quot;" u="1"/>
        <s v="6' - 10 9/16&quot;" u="1"/>
        <s v="12' - 0&quot;" u="1"/>
        <s v="6' - 7 23/32&quot;" u="1"/>
        <s v="3' - 5 1/16&quot;" u="1"/>
        <s v="7' - 1 13/32&quot;" u="1"/>
        <s v="7' - 9 13/32&quot;" u="1"/>
        <s v="12' - 7 17/32&quot;" u="1"/>
        <s v="13' - 4 5/32&quot;" u="1"/>
        <s v="20' - 9&quot;" u="1"/>
        <s v="4' - 7 1/2&quot;" u="1"/>
        <s v="1' - 7 3/4&quot;" u="1"/>
        <s v="0' - 3 3/16&quot;" u="1"/>
        <s v="5' - 7 15/32&quot;" u="1"/>
        <s v="0' - 6 5/8&quot;" u="1"/>
        <s v="0' - 4 31/32&quot;" u="1"/>
        <s v="0' - 3 1/4&quot;" u="1"/>
        <s v="5' - 10 5/32&quot;" u="1"/>
        <s v="9' - 4 25/32&quot;" u="1"/>
        <s v="4' - 0&quot;" u="1"/>
        <s v="7' - 2 1/8&quot;" u="1"/>
        <s v="3' - 11 3/4&quot;" u="1"/>
        <s v="0' - 9 1/16&quot;" u="1"/>
        <s v="9' - 10&quot;" u="1"/>
        <s v="4' - 9 11/32&quot;" u="1"/>
        <s v="5' - 7 7/16&quot;" u="1"/>
        <s v="10' - 0 11/32&quot;" u="1"/>
        <s v="2' - 1 7/8&quot;" u="1"/>
        <s v="3' - 0&quot;" u="1"/>
        <s v="11' - 2 7/32&quot;" u="1"/>
        <s v="0' - 2 7/8&quot;" u="1"/>
        <s v="0' - 1 1/4&quot;" u="1"/>
        <s v="0' - 1 1/8&quot;" u="1"/>
        <s v="2' - 2 3/32&quot;" u="1"/>
        <s v="2' - 3 7/16&quot;" u="1"/>
        <s v="0' - 1 15/32&quot;" u="1"/>
        <s v="0' - 5 11/32&quot;" u="1"/>
        <s v="5' - 3 13/32&quot;" u="1"/>
        <s v="8' - 7 9/32&quot;" u="1"/>
        <s v="1' - 6 11/16&quot;" u="1"/>
        <s v="4' - 2 27/32&quot;" u="1"/>
        <s v="1' - 11 5/8&quot;" u="1"/>
        <s v="0' - 8 1/2&quot;" u="1"/>
        <s v="0' - 7 3/16&quot;" u="1"/>
        <s v="14' - 1 3/8&quot;" u="1"/>
        <s v="0' - 7 5/32&quot;" u="1"/>
        <s v="2' - 10 11/16&quot;" u="1"/>
        <s v="0' - 2 3/16&quot;" u="1"/>
        <s v="3' - 10&quot;" u="1"/>
        <s v="4' - 1 13/16&quot;" u="1"/>
        <s v="12' - 1 23/32&quot;" u="1"/>
        <s v="7' - 3 29/32&quot;" u="1"/>
        <s v="2' - 2 3/4&quot;" u="1"/>
        <s v="10' - 3 3/4&quot;" u="1"/>
        <s v="10' - 4 5/16&quot;" u="1"/>
        <s v="0' - 6 29/32&quot;" u="1"/>
        <s v="0' - 2 1/2&quot;" u="1"/>
        <s v="0' - 3 1/2&quot;" u="1"/>
        <s v="0' - 5&quot;" u="1"/>
        <s v="0' - 8&quot;" u="1"/>
        <s v="1' - 1&quot;" u="1"/>
        <s v="1' - 8&quot;" u="1"/>
        <s v="2' - 0&quot;" u="1"/>
        <s v="2' - 4&quot;" u="1"/>
        <s v="0' - 2 1/4&quot;" u="1"/>
        <s v="0' - 3 3/4&quot;" u="1"/>
        <s v="0' - 9 3/4&quot;" u="1"/>
        <s v="1' - 5&quot;" u="1"/>
        <s v="1' - 10&quot;" u="1"/>
        <s v="2' - 3&quot;" u="1"/>
        <s v="2' - 6&quot;" u="1"/>
        <s v="2' - 10&quot;" u="1"/>
        <s v="3' - 8&quot;" u="1"/>
        <s v="4' - 5&quot;" u="1"/>
        <s v="5' - 0&quot;" u="1"/>
        <s v="5' - 10&quot;" u="1"/>
        <s v="0' - 0 7/16&quot;" u="1"/>
        <s v="0' - 0 9/16&quot;" u="1"/>
        <s v="0' - 0 11/16&quot;" u="1"/>
        <s v="0' - 0 15/16&quot;" u="1"/>
        <s v="0' - 1 3/16&quot;" u="1"/>
        <s v="0' - 1 3/8&quot;" u="1"/>
        <s v="0' - 1 7/16&quot;" u="1"/>
        <s v="0' - 1 9/16&quot;" u="1"/>
        <s v="0' - 1 11/16&quot;" u="1"/>
        <s v="0' - 2 15/16&quot;" u="1"/>
        <s v="0' - 3 9/16&quot;" u="1"/>
        <s v="0' - 3 13/16&quot;" u="1"/>
        <s v="0' - 1 5/16&quot;" u="1"/>
        <s v="0' - 1 15/16&quot;" u="1"/>
        <s v="0' - 3 1/8&quot;" u="1"/>
        <s v="0' - 3 7/16&quot;" u="1"/>
        <s v="0' - 4 1/16&quot;" u="1"/>
        <s v="0' - 1 7/8&quot;" u="1"/>
        <s v="0' - 2 1/8&quot;" u="1"/>
        <s v="0' - 2 11/16&quot;" u="1"/>
        <s v="0' - 1 13/16&quot;" u="1"/>
        <s v="0' - 2 9/16&quot;" u="1"/>
        <s v="0' - 3 15/16&quot;" u="1"/>
        <s v="0' - 4 11/16&quot;" u="1"/>
        <s v="0' - 4 3/4&quot;" u="1"/>
        <s v="0' - 5 1/8&quot;" u="1"/>
        <s v="0' - 4 5/8&quot;" u="1"/>
        <s v="0' - 5 3/8&quot;" u="1"/>
        <s v="0' - 2 17/32&quot;" u="1"/>
        <s v="0' - 3 1/16&quot;" u="1"/>
        <s v="0' - 3 3/8&quot;" u="1"/>
        <s v="0' - 5 1/4&quot;" u="1"/>
        <s v="0' - 5 5/16&quot;" u="1"/>
        <s v="0' - 4 3/16&quot;" u="1"/>
        <s v="0' - 0 27/32&quot;" u="1"/>
        <s v="0' - 0 29/32&quot;" u="1"/>
        <s v="0' - 1 5/32&quot;" u="1"/>
        <s v="0' - 1 11/32&quot;" u="1"/>
        <s v="0' - 1 7/32&quot;" u="1"/>
        <s v="0' - 3 17/32&quot;" u="1"/>
        <s v="0' - 4 5/16&quot;" u="1"/>
        <s v="0' - 4 25/32&quot;" u="1"/>
        <s v="0' - 5 1/16&quot;" u="1"/>
        <s v="0' - 5 17/32&quot;" u="1"/>
        <s v="0' - 6 21/32&quot;" u="1"/>
        <s v="0' - 2 21/32&quot;" u="1"/>
        <s v="0' - 3 9/32&quot;" u="1"/>
        <s v="0' - 0 25/32&quot;" u="1"/>
        <s v="0' - 1 17/32&quot;" u="1"/>
        <s v="0' - 4 11/32&quot;" u="1"/>
        <s v="0' - 2 27/32&quot;" u="1"/>
        <s v="0' - 3 31/32&quot;" u="1"/>
        <s v="0' - 4 5/32&quot;" u="1"/>
        <s v="0' - 4 27/32&quot;" u="1"/>
        <s v="0' - 3 25/32&quot;" u="1"/>
        <s v="0' - 4 29/32&quot;" u="1"/>
        <s v="0' - 5 9/32&quot;" u="1"/>
        <s v="0' - 5 7/16&quot;" u="1"/>
        <s v="0' - 6 15/32&quot;" u="1"/>
        <s v="0' - 6 7/8&quot;" u="1"/>
        <s v="0' - 7 19/32&quot;" u="1"/>
        <s v="0' - 4 3/32&quot;" u="1"/>
        <s v="0' - 3 3/32&quot;" u="1"/>
        <s v="0' - 3 23/32&quot;" u="1"/>
        <s v="0' - 4 9/16&quot;" u="1"/>
        <s v="0' - 5 3/16&quot;" u="1"/>
        <s v="0' - 5 5/32&quot;" u="1"/>
        <s v="0' - 5 31/32&quot;" u="1"/>
        <s v="0' - 5 15/16&quot;" u="1"/>
        <s v="0' - 5 3/4&quot;" u="1"/>
        <s v="0' - 5 9/16&quot;" u="1"/>
        <s v="0' - 7 15/32&quot;" u="1"/>
        <s v="0' - 6 5/16&quot;" u="1"/>
        <s v="0' - 7 1/32&quot;" u="1"/>
        <s v="0' - 7 29/32&quot;" u="1"/>
        <s v="0' - 8 3/32&quot;" u="1"/>
        <s v="0' - 8 13/16&quot;" u="1"/>
        <s v="0' - 9 1/4&quot;" u="1"/>
        <s v="0' - 10 3/32&quot;" u="1"/>
        <s v="0' - 11 3/32&quot;" u="1"/>
        <s v="0' - 1 25/32&quot;" u="1"/>
        <s v="0' - 1 1/32&quot;" u="1"/>
        <s v="0' - 0 17/32&quot;" u="1"/>
        <s v="0' - 0 5/16&quot;" u="1"/>
        <s v="0' - 0 13/32&quot;" u="1"/>
        <s v="0' - 0 1/4&quot;" u="1"/>
        <s v="0' - 0 3/16&quot;" u="1"/>
        <s v="0' - 1 31/32&quot;" u="1"/>
        <s v="0' - 2 31/32&quot;" u="1"/>
        <s v="0' - 1 9/32&quot;" u="1"/>
        <s v="0' - 4 23/32&quot;" u="1"/>
        <s v="0' - 1 29/32&quot;" u="1"/>
        <s v="0' - 1 23/32&quot;" u="1"/>
        <s v="0' - 1 3/32&quot;" u="1"/>
        <s v="0' - 1 27/32&quot;" u="1"/>
        <s v="0' - 0 19/32&quot;" u="1"/>
        <s v="0' - 1 13/32&quot;" u="1"/>
        <s v="0' - 2 1/32&quot;" u="1"/>
        <s v="0' - 2 3/32&quot;" u="1"/>
        <s v="0' - 4 7/16&quot;" u="1"/>
        <s v="0' - 5 13/32&quot;" u="1"/>
        <s v="0' - 3 13/32&quot;" u="1"/>
        <s v="0' - 4 13/32&quot;" u="1"/>
        <s v="0' - 3 5/32&quot;" u="1"/>
        <s v="0' - 8 1/16&quot;" u="1"/>
        <s v="0' - 3 29/32&quot;" u="1"/>
        <s v="0' - 5 5/8&quot;" u="1"/>
        <s v="0' - 6 7/32&quot;" u="1"/>
        <s v="0' - 7 11/32&quot;" u="1"/>
        <s v="0' - 7 7/8&quot;" u="1"/>
        <s v="0' - 9 11/32&quot;" u="1"/>
        <s v="0' - 11 5/8&quot;" u="1"/>
        <s v="1' - 0 13/16&quot;" u="1"/>
        <s v="0' - 4 13/16&quot;" u="1"/>
        <s v="0' - 2 5/32&quot;" u="1"/>
        <s v="0' - 6 3/8&quot;" u="1"/>
        <s v="0' - 5 25/32&quot;" u="1"/>
        <s v="0' - 3 21/32&quot;" u="1"/>
        <s v="0' - 7 3/4&quot;" u="1"/>
        <s v="0' - 11&quot;" u="1"/>
        <s v="1' - 3 1/2&quot;" u="1"/>
        <s v="1' - 5 1/4&quot;" u="1"/>
        <s v="0' - 4 7/8&quot;" u="1"/>
        <s v="0' - 5 7/8&quot;" u="1"/>
        <s v="0' - 7 7/16&quot;" u="1"/>
        <s v="0' - 7 25/32&quot;" u="1"/>
        <s v="0' - 9 15/32&quot;" u="1"/>
        <s v="0' - 11 1/32&quot;" u="1"/>
        <s v="1' - 0 23/32&quot;" u="1"/>
        <s v="0' - 10 3/8&quot;" u="1"/>
        <s v="0' - 3 19/32&quot;" u="1"/>
        <s v="0' - 4 1/32&quot;" u="1"/>
        <s v="0' - 5 13/16&quot;" u="1"/>
        <s v="0' - 7 1/8&quot;" u="1"/>
        <s v="0' - 7 1/4&quot;" u="1"/>
        <s v="0' - 6 3/16&quot;" u="1"/>
        <s v="0' - 6 3/32&quot;" u="1"/>
        <s v="0' - 9 1/2&quot;" u="1"/>
        <s v="1' - 6 1/2&quot;" u="1"/>
        <s v="1' - 9 1/2&quot;" u="1"/>
        <s v="2' - 1&quot;" u="1"/>
        <s v="2' - 9&quot;" u="1"/>
        <s v="0' - 6 19/32&quot;" u="1"/>
        <s v="0' - 9 19/32&quot;" u="1"/>
        <s v="0' - 11 3/16&quot;" u="1"/>
        <s v="1' - 1 3/16&quot;" u="1"/>
        <s v="1' - 2 13/16&quot;" u="1"/>
        <s v="1' - 6 19/32&quot;" u="1"/>
        <s v="1' - 9 19/32&quot;" u="1"/>
        <s v="3' - 4&quot;" u="1"/>
        <s v="0' - 7 5/8&quot;" u="1"/>
        <s v="0' - 10 3/4&quot;" u="1"/>
        <s v="0' - 10 9/16&quot;" u="1"/>
        <s v="0' - 11 3/4&quot;" u="1"/>
        <s v="0' - 11 1/2&quot;" u="1"/>
        <s v="1' - 4 9/16&quot;" u="1"/>
        <s v="1' - 4 3/8&quot;" u="1"/>
        <s v="1' - 4 5/16&quot;" u="1"/>
        <s v="1' - 5 5/16&quot;" u="1"/>
        <s v="1' - 5 1/8&quot;" u="1"/>
        <s v="1' - 6 1/4&quot;" u="1"/>
        <s v="1' - 6 1/16&quot;" u="1"/>
        <s v="1' - 11 1/4&quot;" u="1"/>
        <s v="1' - 11 1/16&quot;" u="1"/>
        <s v="1' - 11&quot;" u="1"/>
        <s v="1' - 10 15/16&quot;" u="1"/>
        <s v="2' - 7&quot;" u="1"/>
        <s v="2' - 10 1/2&quot;" u="1"/>
        <s v="1' - 1 1/2&quot;" u="1"/>
        <s v="1' - 2 1/4&quot;" u="1"/>
        <s v="1' - 4 1/2&quot;" u="1"/>
        <s v="3' - 1&quot;" u="1"/>
        <s v="3' - 4 1/2&quot;" u="1"/>
        <s v="0' - 6 13/32&quot;" u="1"/>
        <s v="0' - 11 7/8&quot;" u="1"/>
        <s v="1' - 1 7/8&quot;" u="1"/>
        <s v="0' - 6 9/16&quot;" u="1"/>
        <s v="0' - 7 5/16&quot;" u="1"/>
        <s v="0' - 8 3/8&quot;" u="1"/>
        <s v="0' - 4 21/32&quot;" u="1"/>
        <s v="0' - 5 3/32&quot;" u="1"/>
        <s v="0' - 5 1/32&quot;" u="1"/>
        <s v="0' - 5 11/16&quot;" u="1"/>
        <s v="3' - 3&quot;" u="1"/>
        <s v="3' - 5&quot;" u="1"/>
        <s v="3' - 11&quot;" u="1"/>
        <s v="4' - 8&quot;" u="1"/>
        <s v="5' - 6&quot;" u="1"/>
        <s v="6' - 10&quot;" u="1"/>
        <s v="7' - 0&quot;" u="1"/>
        <s v="4' - 3&quot;" u="1"/>
        <s v="5' - 5&quot;" u="1"/>
        <s v="5' - 11&quot;" u="1"/>
        <s v="6' - 7&quot;" u="1"/>
        <s v="5' - 7&quot;" u="1"/>
        <s v="7' - 4&quot;" u="1"/>
        <s v="4' - 2&quot;" u="1"/>
        <s v="4' - 6&quot;" u="1"/>
        <s v="0' - 10 1/4&quot;" u="1"/>
        <s v="0' - 10 1/2&quot;" u="1"/>
        <s v="1' - 4&quot;" u="1"/>
        <s v="0' - 4 15/32&quot;" u="1"/>
        <s v="0' - 11 1/16&quot;" u="1"/>
        <s v="0' - 9 7/8&quot;" u="1"/>
        <s v="0' - 10 13/16&quot;" u="1"/>
        <s v="0' - 11 9/16&quot;" u="1"/>
        <s v="0' - 10 1/8&quot;" u="1"/>
        <s v="1' - 0 1/2&quot;" u="1"/>
        <s v="0' - 6 1/4&quot;" u="1"/>
        <s v="1' - 5 3/4&quot;" u="1"/>
        <s v="0' - 7 17/32&quot;" u="1"/>
        <s v="0' - 8 15/16&quot;" u="1"/>
        <s v="0' - 11 13/16&quot;" u="1"/>
        <s v="1' - 3 19/32&quot;" u="1"/>
        <s v="1' - 5 25/32&quot;" u="1"/>
        <s v="1' - 3 17/32&quot;" u="1"/>
        <s v="1' - 2 9/32&quot;" u="1"/>
        <s v="0' - 9 3/16&quot;" u="1"/>
        <s v="0' - 9 3/8&quot;" u="1"/>
        <s v="7' - 6&quot;" u="1"/>
        <s v="1' - 2 1/2&quot;" u="1"/>
        <s v="1' - 8 3/4&quot;" u="1"/>
        <s v="0' - 2 13/32&quot;" u="1"/>
        <s v="0' - 0 5/32&quot;" u="1"/>
        <s v="0' - 0 7/32&quot;" u="1"/>
        <s v="0' - 0 3/32&quot;" u="1"/>
        <s v="0' - 5 29/32&quot;" u="1"/>
        <s v="0' - 7 3/32&quot;" u="1"/>
        <s v="0' - 7 9/16&quot;" u="1"/>
        <s v="0' - 5 21/32&quot;" u="1"/>
        <s v="1' - 1 5/8&quot;" u="1"/>
        <s v="1' - 6 13/32&quot;" u="1"/>
        <s v="1' - 10 13/16&quot;" u="1"/>
        <s v="1' - 4 31/32&quot;" u="1"/>
        <s v="2' - 9 15/16&quot;" u="1"/>
        <s v="2' - 1 15/32&quot;" u="1"/>
        <s v="1' - 0 3/8&quot;" u="1"/>
        <s v="0' - 8 13/32&quot;" u="1"/>
        <s v="0' - 11 13/32&quot;" u="1"/>
        <s v="1' - 4 13/16&quot;" u="1"/>
        <s v="1' - 7 3/16&quot;" u="1"/>
        <s v="1' - 4 3/16&quot;" u="1"/>
        <s v="2' - 2&quot;" u="1"/>
        <s v="3' - 6&quot;" u="1"/>
        <s v="1' - 10 1/8&quot;" u="1"/>
        <s v="1' - 2 3/8&quot;" u="1"/>
        <s v="0' - 4 19/32&quot;" u="1"/>
        <s v="1' - 3 5/8&quot;" u="1"/>
        <s v="1' - 9 5/8&quot;" u="1"/>
        <s v="2' - 1 3/4&quot;" u="1"/>
        <s v="3' - 7 1/8&quot;" u="1"/>
        <s v="4' - 1 1/2&quot;" u="1"/>
        <s v="0' - 10 5/8&quot;" u="1"/>
        <s v="1' - 4 5/8&quot;" u="1"/>
        <s v="1' - 7 1/4&quot;" u="1"/>
        <s v="2' - 3 3/8&quot;" u="1"/>
        <s v="0' - 10 1/16&quot;" u="1"/>
        <s v="1' - 9 3/8&quot;" u="1"/>
        <s v="3' - 5 3/4&quot;" u="1"/>
        <s v="0' - 4 15/16&quot;" u="1"/>
        <s v="0' - 8 1/8&quot;" u="1"/>
        <s v="0' - 11 3/8&quot;" u="1"/>
        <s v="0' - 10 7/16&quot;" u="1"/>
        <s v="1' - 0 1/16&quot;" u="1"/>
        <s v="4' - 10 3/8&quot;" u="1"/>
        <s v="2' - 8&quot;" u="1"/>
        <s v="1' - 0 1/4&quot;" u="1"/>
        <s v="1' - 1 3/4&quot;" u="1"/>
        <s v="0' - 7 15/16&quot;" u="1"/>
        <s v="0' - 2 15/32&quot;" u="1"/>
        <s v="0' - 5 15/32&quot;" u="1"/>
        <s v="0' - 10 9/32&quot;" u="1"/>
        <s v="1' - 6 3/8&quot;" u="1"/>
        <s v="2' - 3 1/4&quot;" u="1"/>
        <s v="2' - 10 1/4&quot;" u="1"/>
        <s v="0' - 11 5/16&quot;" u="1"/>
        <s v="1' - 4 7/16&quot;" u="1"/>
        <s v="0' - 11 1/8&quot;" u="1"/>
        <s v="2' - 5 3/4&quot;" u="1"/>
        <s v="2' - 2 1/8&quot;" u="1"/>
        <s v="1' - 3 1/4&quot;" u="1"/>
        <s v="2' - 8 1/8&quot;" u="1"/>
        <s v="3' - 7 1/2&quot;" u="1"/>
        <s v="3' - 7 5/8&quot;" u="1"/>
        <s v="3' - 1 7/8&quot;" u="1"/>
        <s v="2' - 5 9/16&quot;" u="1"/>
        <s v="1' - 8 5/8&quot;" u="1"/>
        <s v="3' - 5 3/8&quot;" u="1"/>
        <s v="2' - 9 1/16&quot;" u="1"/>
        <s v="2' - 0 1/8&quot;" u="1"/>
        <s v="1' - 8 1/8&quot;" u="1"/>
        <s v="4' - 6 1/4&quot;" u="1"/>
        <s v="3' - 9 15/16&quot;" u="1"/>
        <s v="2' - 0 5/8&quot;" u="1"/>
        <s v="5' - 9 1/4&quot;" u="1"/>
        <s v="5' - 0 15/16&quot;" u="1"/>
        <s v="4' - 4&quot;" u="1"/>
        <s v="3' - 3 5/8&quot;" u="1"/>
        <s v="0' - 6 5/32&quot;" u="1"/>
        <s v="1' - 6 7/8&quot;" u="1"/>
        <s v="1' - 10 3/4&quot;" u="1"/>
        <s v="2' - 0 3/4&quot;" u="1"/>
        <s v="2' - 4 3/4&quot;" u="1"/>
        <s v="2' - 7 3/4&quot;" u="1"/>
        <s v="1' - 10 5/8&quot;" u="1"/>
        <s v="2' - 1 1/2&quot;" u="1"/>
        <s v="2' - 2 1/2&quot;" u="1"/>
        <s v="2' - 6 1/2&quot;" u="1"/>
        <s v="0' - 4 7/32&quot;" u="1"/>
        <s v="0' - 8 25/32&quot;" u="1"/>
        <s v="0' - 8 7/8&quot;" u="1"/>
        <s v="0' - 11 19/32&quot;" u="1"/>
        <s v="1' - 3 13/16&quot;" u="1"/>
        <s v="1' - 6 3/4&quot;" u="1"/>
        <s v="1' - 9 13/16&quot;" u="1"/>
        <s v="1' - 10 29/32&quot;" u="1"/>
        <s v="0' - 8 29/32&quot;" u="1"/>
        <s v="1' - 0 11/16&quot;" u="1"/>
        <s v="1' - 3 3/4&quot;" u="1"/>
        <s v="1' - 9 5/16&quot;" u="1"/>
        <s v="1' - 8 13/16&quot;" u="1"/>
        <s v="1' - 5 23/32&quot;" u="1"/>
        <s v="1' - 9 29/32&quot;" u="1"/>
        <s v="0' - 8 5/16&quot;" u="1"/>
        <s v="1' - 3 15/32&quot;" u="1"/>
        <s v="0' - 8 9/32&quot;" u="1"/>
        <s v="0' - 5 19/32&quot;" u="1"/>
        <s v="1' - 1 19/32&quot;" u="1"/>
        <s v="2' - 4 5/8&quot;" u="1"/>
        <s v="3' - 0 3/4&quot;" u="1"/>
        <s v="0' - 11 7/16&quot;" u="1"/>
        <s v="1' - 11 7/8&quot;" u="1"/>
        <s v="0' - 9 7/32&quot;" u="1"/>
        <s v="2' - 1 11/16&quot;" u="1"/>
        <s v="0' - 3 27/32&quot;" u="1"/>
        <s v="1' - 0 13/32&quot;" u="1"/>
        <s v="0' - 8 5/8&quot;" u="1"/>
        <s v="1' - 7 1/2&quot;" u="1"/>
        <s v="1' - 10 1/2&quot;" u="1"/>
        <s v="2' - 3 1/2&quot;" u="1"/>
        <s v="0' - 10 5/16&quot;" u="1"/>
        <s v="1' - 2 5/8&quot;" u="1"/>
        <s v="0' - 3 15/32&quot;" u="1"/>
        <s v="0' - 6 1/32&quot;" u="1"/>
        <s v="0' - 6 1/16&quot;" u="1"/>
        <s v="0' - 8 21/32&quot;" u="1"/>
        <s v="0' - 8 19/32&quot;" u="1"/>
        <s v="0' - 0 1/32&quot;" u="1"/>
        <s v="0' - 5 27/32&quot;" u="1"/>
        <s v="1' - 3 1/8&quot;" u="1"/>
        <s v="0' - 8 9/16&quot;" u="1"/>
        <s v="2' - 4 3/32&quot;" u="1"/>
        <s v="0' - 9 7/16&quot;" u="1"/>
        <s v="0' - 7 11/16&quot;" u="1"/>
        <s v="0' - 11 29/32&quot;" u="1"/>
        <s v="0' - 4 9/32&quot;" u="1"/>
        <s v="1' - 4 1/4&quot;" u="1"/>
        <s v="1' - 5 1/2&quot;" u="1"/>
        <s v="1' - 2 1/8&quot;" u="1"/>
        <s v="1' - 3 3/8&quot;" u="1"/>
        <s v="1' - 1 23/32&quot;" u="1"/>
        <s v="0' - 5 23/32&quot;" u="1"/>
        <s v="1' - 3 5/16&quot;" u="1"/>
        <s v="0' - 8 27/32&quot;" u="1"/>
        <s v="16' - 4 27/32&quot;" u="1"/>
        <s v="0' - 6 7/16&quot;" u="1"/>
        <s v="1' - 10 1/4&quot;" u="1"/>
        <s v="1' - 0 5/8&quot;" u="1"/>
        <s v="1' - 2 1/16&quot;" u="1"/>
        <s v="0' - 9 15/16&quot;" u="1"/>
        <s v="0' - 9 5/16&quot;" u="1"/>
        <s v="0' - 10 7/8&quot;" u="1"/>
        <s v="0' - 8 3/16&quot;" u="1"/>
        <s v="1' - 1 1/8&quot;" u="1"/>
        <s v="2' - 7 3/8&quot;" u="1"/>
        <s v="1' - 3 25/32&quot;" u="1"/>
        <s v="1' - 6 29/32&quot;" u="1"/>
        <s v="1' - 6 7/16&quot;" u="1"/>
        <s v="1' - 0 7/8&quot;" u="1"/>
        <s v="1' - 1 3/32&quot;" u="1"/>
        <s v="0' - 6 23/32&quot;" u="1"/>
        <s v="1' - 7 1/16&quot;" u="1"/>
        <s v="1' - 10 1/16&quot;" u="1"/>
        <s v="1' - 7 5/16&quot;" u="1"/>
        <s v="1' - 2 15/16&quot;" u="1"/>
        <s v="1' - 3 11/16&quot;" u="1"/>
        <s v="1' - 9 11/16&quot;" u="1"/>
        <s v="2' - 1 3/16&quot;" u="1"/>
        <s v="1' - 3 9/16&quot;" u="1"/>
        <s v="1' - 9 9/16&quot;" u="1"/>
        <s v="0' - 6 9/32&quot;" u="1"/>
        <s v="0' - 6 13/16&quot;" u="1"/>
        <s v="0' - 11 31/32&quot;" u="1"/>
        <s v="0' - 9 17/32&quot;" u="1"/>
        <s v="1' - 9 17/32&quot;" u="1"/>
        <s v="0' - 8 11/16&quot;" u="1"/>
        <s v="4' - 9 1/2&quot;" u="1"/>
        <s v="1' - 10 7/16&quot;" u="1"/>
        <s v="1' - 2 3/16&quot;" u="1"/>
        <s v="1' - 7 3/8&quot;" u="1"/>
        <s v="1' - 1 7/16&quot;" u="1"/>
        <s v="0' - 10 15/16&quot;" u="1"/>
        <s v="0' - 10 23/32&quot;" u="1"/>
        <s v="1' - 0 3/16&quot;" u="1"/>
        <s v="1' - 0 7/16&quot;" u="1"/>
        <s v="3' - 0 5/16&quot;" u="1"/>
        <s v="1' - 7 7/16&quot;" u="1"/>
        <s v="1' - 3 3/16&quot;" u="1"/>
        <s v="2' - 2 11/16&quot;" u="1"/>
        <s v="0' - 8 11/32&quot;" u="1"/>
        <s v="1' - 2 5/32&quot;" u="1"/>
        <s v="2' - 2 7/8&quot;" u="1"/>
        <s v="0' - 8 7/16&quot;" u="1"/>
        <s v="0' - 7 23/32&quot;" u="1"/>
        <s v="0' - 6 31/32&quot;" u="1"/>
        <s v="0' - 6 27/32&quot;" u="1"/>
        <s v="0' - 5 7/32&quot;" u="1"/>
      </sharedItems>
    </cacheField>
    <cacheField name="Length (dec ft)" numFmtId="0">
      <sharedItems containsString="0" containsBlank="1" containsNumber="1" minValue="0" maxValue="21"/>
    </cacheField>
    <cacheField name="Quantity" numFmtId="0">
      <sharedItems containsString="0" containsBlank="1" containsNumber="1" containsInteger="1" minValue="1" maxValue="1" count="2">
        <n v="1"/>
        <m/>
      </sharedItems>
    </cacheField>
    <cacheField name="Manufacturer Order Number" numFmtId="0">
      <sharedItems/>
    </cacheField>
    <cacheField name="RFA Model Number" numFmtId="0">
      <sharedItems count="1">
        <s v=""/>
      </sharedItems>
    </cacheField>
    <cacheField name="Spool Name" numFmtId="0">
      <sharedItems/>
    </cacheField>
    <cacheField name="Spool Name (PiM)" numFmtId="0">
      <sharedItems count="336">
        <s v="01D2-CHWR-02"/>
        <s v="01D2-CHWR-01"/>
        <s v="01D2-CHWS-02"/>
        <s v="01D2-CHWS-01"/>
        <s v="01D1-CHWS-07"/>
        <s v="01D1-CHWR-06"/>
        <s v="01D2-CHWS-09"/>
        <s v="01D2-CHWR-09"/>
        <s v="01D2-CHWR-08"/>
        <s v="01D2-CHWS-08"/>
        <s v="01D1-CHWS-09"/>
        <s v="01D1-CHWS-08"/>
        <s v="01D1-CHWR-05"/>
        <s v="01D1-CHWS-06"/>
        <s v="01D2-CHWR-07"/>
        <s v="01D2-CHWS-07"/>
        <s v="01D1-CHWS-11"/>
        <s v="01D1-CHWR-10"/>
        <s v="01D2-CHWR-10"/>
        <s v="01D2-CHWS-10"/>
        <s v="01D2-CHWS-05"/>
        <s v="01D1-CHWR-07"/>
        <s v="01D2-CHWR-06"/>
        <s v="01D2-CHWS-04"/>
        <s v="01D1-CHWR-08"/>
        <s v="01D2-CHWR-05"/>
        <s v="01D2-CHWS-03"/>
        <s v="01D1-CHWS-14"/>
        <s v="01D1-CHWR-12"/>
        <s v="01D1-CHWR-13"/>
        <s v="01D1-CHWS-15"/>
        <s v="01D1-CHWR-11"/>
        <s v="01D1-CHWS-12"/>
        <s v="01D1-CHWS-13"/>
        <s v="01D1-CHWS-16"/>
        <s v="01D1-CHWR-14"/>
        <s v="01D1-CHWS-17"/>
        <s v="01D1-CHWR-15"/>
        <s v="01D1-CHWR-16"/>
        <s v="01D1-CHWS-18"/>
        <s v="01D1-CHWS-10"/>
        <s v=""/>
        <s v="01D2-CHWR-03"/>
        <s v="01D2-CHWR-04"/>
        <s v="01D2-CHWS-06"/>
        <s v="01D1-CHWR-09"/>
        <s v="01D1-CHWR-04"/>
        <s v="01D1-CHWS-05"/>
        <s v="01D1-CHWS-04"/>
        <s v="01D1-CHWR-03"/>
        <s v="01D1-CHWR-02"/>
        <s v="01D1-CHWS-03"/>
        <s v="01A-DCW-01" u="1"/>
        <s v="01C-DCW-01" u="1"/>
        <s v="01A-DCW-08" u="1"/>
        <s v="01A-DCW-09" u="1"/>
        <s v="01A-DHW-26" u="1"/>
        <s v="01A-DCW-07" u="1"/>
        <s v="01A-DCW-06" u="1"/>
        <s v="01A-DCW-05" u="1"/>
        <s v="01A-DCW-19" u="1"/>
        <s v="01A-DCW-03" u="1"/>
        <s v="01A-DCW-02" u="1"/>
        <s v="01A-DCW-13" u="1"/>
        <s v="01A-DCW-14" u="1"/>
        <s v="01A-DCW-15" u="1"/>
        <s v="01A-DCW-16" u="1"/>
        <s v="01A-DCW-21" u="1"/>
        <s v="01A-DCW-10" u="1"/>
        <s v="01A-DCW-04" u="1"/>
        <s v="01A-DHW-02" u="1"/>
        <s v="01A-DHW-05" u="1"/>
        <s v="01A-DHW-06" u="1"/>
        <s v="01A-DHW-28" u="1"/>
        <s v="01A-DHW-27" u="1"/>
        <s v="01A-DHW-25" u="1"/>
        <s v="01A-DHW-10" u="1"/>
        <s v="01A-DHW-49" u="1"/>
        <s v="01A-DHW-50" u="1"/>
        <s v="01A-DHW-51" u="1"/>
        <s v="01A-DCW-12" u="1"/>
        <s v="01A-DCW-37" u="1"/>
        <s v="01A-DCW-22" u="1"/>
        <s v="01A-DHW-29" u="1"/>
        <s v="01A-DHW-30" u="1"/>
        <s v="01A-DHW-31" u="1"/>
        <s v="01A-DHW-07" u="1"/>
        <s v="01A-DCW-46" u="1"/>
        <s v="01A-DCW-47" u="1"/>
        <s v="01A-DCW-48" u="1"/>
        <s v="01A-DCW-25" u="1"/>
        <s v="01A-DCW-56" u="1"/>
        <s v="01A-DCW-27" u="1"/>
        <s v="01A-DCW-33" u="1"/>
        <s v="01A-DCW-34" u="1"/>
        <s v="01A-DCW-32" u="1"/>
        <s v="01A-DCW-35" u="1"/>
        <s v="01A-DCW-36" u="1"/>
        <s v="01A-DCW-31" u="1"/>
        <s v="01A-DCW-28" u="1"/>
        <s v="01A-DCW-51" u="1"/>
        <s v="01A-DCW-52" u="1"/>
        <s v="01A-DCW-55" u="1"/>
        <s v="01A-DCW-54" u="1"/>
        <s v="01A-DCW-53" u="1"/>
        <s v="01A-DCW-24" u="1"/>
        <s v="01A-DCW-61" u="1"/>
        <s v="01A-DCW-60" u="1"/>
        <s v="01A-DCW-23" u="1"/>
        <s v="01A-DCW-38" u="1"/>
        <s v="01A-DCW-40" u="1"/>
        <s v="01A-DCW-57" u="1"/>
        <s v="01A-DCW-42" u="1"/>
        <s v="01A-DCW-41" u="1"/>
        <s v="01A-DHW-48" u="1"/>
        <s v="01A-DHW-15" u="1"/>
        <s v="01A-DHW-16" u="1"/>
        <s v="01A-DHWR-03" u="1"/>
        <s v="01A-DHW-09" u="1"/>
        <s v="01A-DHW-33" u="1"/>
        <s v="01A-DHW-34" u="1"/>
        <s v="01A-DHW-35" u="1"/>
        <s v="01A-DHW-36" u="1"/>
        <s v="01A-DHW-38" u="1"/>
        <s v="01A-DHW-39" u="1"/>
        <s v="01A-DHW-11" u="1"/>
        <s v="01A-DHW-37" u="1"/>
        <s v="01A-DHW-40" u="1"/>
        <s v="01A-DHW-41" u="1"/>
        <s v="01A-DHW-12" u="1"/>
        <s v="01A-DHW-42" u="1"/>
        <s v="01A-DHW-14" u="1"/>
        <s v="01A-DHW-13" u="1"/>
        <s v="01A-DHW-43" u="1"/>
        <s v="01A-DHW-46" u="1"/>
        <s v="01A-DHW-47" u="1"/>
        <s v="01A-DHW-45" u="1"/>
        <s v="01A-DCW-50" u="1"/>
        <s v="01A-DCW-59" u="1"/>
        <s v="01A-DCW-39" u="1"/>
        <s v="01A-DHW-08" u="1"/>
        <s v="01A-DCW-63" u="1"/>
        <s v="01A-DHW-18" u="1"/>
        <s v="01A-DHW-19" u="1"/>
        <s v="01A-DCW-29" u="1"/>
        <s v="01A-DCW-62" u="1"/>
        <s v="01A-DHW-01" u="1"/>
        <s v="01A-DHW-32" u="1"/>
        <s v="01A-DHW-24" u="1"/>
        <s v="01A-DHW-23" u="1"/>
        <s v="01A-DHW-20" u="1"/>
        <s v="01A-DHW-21" u="1"/>
        <s v="01A-DHW-22" u="1"/>
        <s v="01A-DCW-20" u="1"/>
        <s v="01A-DHW-17" u="1"/>
        <s v="01A-DHW-03" u="1"/>
        <s v="01A-DHW-04" u="1"/>
        <s v="01A-DHWR-02" u="1"/>
        <s v="01A-DHWR-01" u="1"/>
        <s v="01A-DCW-45" u="1"/>
        <s v="01A-DCW-44" u="1"/>
        <s v="01A-DCW-43" u="1"/>
        <s v="01A-DHW-44" u="1"/>
        <s v="01A-DCW-49" u="1"/>
        <s v="Spool Name (PiM)" u="1"/>
        <s v="01A-Vent-52" u="1"/>
        <s v="01A-Vent-45" u="1"/>
        <s v="01A-Vent-41" u="1"/>
        <s v="01A-Vent-50" u="1"/>
        <s v="01A-Vent-09" u="1"/>
        <s v="01A-Vent-08" u="1"/>
        <s v="01A-Vent-28" u="1"/>
        <s v="01A-Vent-27" u="1"/>
        <s v="01A-Vent-26" u="1"/>
        <s v="01A-Vent-23" u="1"/>
        <s v="01A-Vent-07" u="1"/>
        <s v="01A-Vent-16" u="1"/>
        <s v="01A-Vent-32" u="1"/>
        <s v="01A-Vent-40" u="1"/>
        <s v="01A-Vent-31" u="1"/>
        <s v="01A-Vent-34" u="1"/>
        <s v="01A-Vent-24" u="1"/>
        <s v="01A-Vent-39" u="1"/>
        <s v="01A-Vent-38" u="1"/>
        <s v="01A-Vent-19" u="1"/>
        <s v="01A-Vent-18" u="1"/>
        <s v="01A-Vent-17" u="1"/>
        <s v="01B-Vent-15" u="1"/>
        <s v="01B-Vent-18" u="1"/>
        <s v="01B-Vent-20" u="1"/>
        <s v="01B-Vent-11" u="1"/>
        <s v="01B-Vent-29" u="1"/>
        <s v="01B-Vent-25" u="1"/>
        <s v="01B-Vent-22" u="1"/>
        <s v="01B-Vent-09" u="1"/>
        <s v="01B-Vent-05" u="1"/>
        <s v="01B-Vent-10" u="1"/>
        <s v="01B-Vent-04" u="1"/>
        <s v="01B-Vent-01" u="1"/>
        <s v="01B-Vent-02" u="1"/>
        <s v="01B-Vent-03" u="1"/>
        <s v="01A-Vent-11" u="1"/>
        <s v="01A-Vent-10" u="1"/>
        <s v="01A-Vent-12" u="1"/>
        <s v="01A-Vent-21" u="1"/>
        <s v="01A-Vent-51" u="1"/>
        <s v="01A-Vent-01" u="1"/>
        <s v="01A-Vent-03" u="1"/>
        <s v="01A-Vent-42" u="1"/>
        <s v="01A-Vent-43" u="1"/>
        <s v="01A-Vent-46" u="1"/>
        <s v="01A-Vent-44" u="1"/>
        <s v="01A-Vent-47" u="1"/>
        <s v="01A-Vent-48" u="1"/>
        <s v="01A-Vent-49" u="1"/>
        <s v="01A-Vent-22" u="1"/>
        <s v="01A-Vent-20" u="1"/>
        <s v="01A-Vent-14" u="1"/>
        <s v="01A-Vent-15" u="1"/>
        <s v="01A-Vent-05" u="1"/>
        <s v="01A-Vent-06" u="1"/>
        <s v="01A-Vent-02" u="1"/>
        <s v="01B-Vent-28" u="1"/>
        <s v="01B-Vent-27" u="1"/>
        <s v="01B-Vent-24" u="1"/>
        <s v="01B-Vent-21" u="1"/>
        <s v="01B-Vent-14" u="1"/>
        <s v="01B-Vent-13" u="1"/>
        <s v="01B-Vent-23" u="1"/>
        <s v="01B-Vent-16" u="1"/>
        <s v="01B-Vent-12" u="1"/>
        <s v="01B-Vent-17" u="1"/>
        <s v="01B-Vent-26" u="1"/>
        <s v="01B-Vent-19" u="1"/>
        <s v="01A-Vent-37" u="1"/>
        <s v="01A-Vent-33" u="1"/>
        <s v="01A-Vent-30" u="1"/>
        <s v="01A-Vent-04" u="1"/>
        <s v="01A-Vent-13" u="1"/>
        <s v="01A-Vent-35" u="1"/>
        <s v="01A-Vent-36" u="1"/>
        <s v="01A-Vent-29" u="1"/>
        <s v="01A-Vent-25" u="1"/>
        <s v="01B-Vent-08" u="1"/>
        <s v="01B-Vent-07" u="1"/>
        <s v="01B-Vent-06" u="1"/>
        <s v="01-CHWR-02" u="1"/>
        <s v="01-CHWR-10" u="1"/>
        <s v="01-CHWS-02" u="1"/>
        <s v="01-CHWS-01" u="1"/>
        <s v="01-CHWS-10" u="1"/>
        <s v="01-CHWR-09" u="1"/>
        <s v="01-CHWR-08" u="1"/>
        <s v="01-CHWS-09" u="1"/>
        <s v="01-CHWR-07" u="1"/>
        <s v="01-CHWS-07" u="1"/>
        <s v="01-CHWR-11" u="1"/>
        <s v="01-CHWS-11" u="1"/>
        <s v="01-CHWS-05" u="1"/>
        <s v="01-CHWR-06" u="1"/>
        <s v="01-CHWS-04" u="1"/>
        <s v="01-CHWR-05" u="1"/>
        <s v="01-CHWS-03" u="1"/>
        <s v="01-CHWR-03" u="1"/>
        <s v="01-CHWR-04" u="1"/>
        <s v="01-CHWS-06" u="1"/>
        <s v="01-RR-02" u="1"/>
        <s v="01-RR-01" u="1"/>
        <s v="01-RR-03" u="1"/>
        <s v="01-RR-06" u="1"/>
        <s v="01-RR-07" u="1"/>
        <s v="01-RR-05" u="1"/>
        <s v="01-RR-08" u="1"/>
        <s v="01-RR-04" u="1"/>
        <s v="01-HHWR-26" u="1"/>
        <s v="01-HHWR-21" u="1"/>
        <s v="01-HHWR-20" u="1"/>
        <s v="01-HHWR-10" u="1"/>
        <s v="01-HHWR-14" u="1"/>
        <s v="01-HHWR-12" u="1"/>
        <s v="01-HHWR-01" u="1"/>
        <s v="01-HHWR-02" u="1"/>
        <s v="01-HHWR-07" u="1"/>
        <s v="01-HHWR-04" u="1"/>
        <s v="01-HHWR-06" u="1"/>
        <s v="01-HHWR-05" u="1"/>
        <s v="01-HHWR-09" u="1"/>
        <s v="01-HHWS-05" u="1"/>
        <s v="01-HHWS-04" u="1"/>
        <s v="01-HHWR-11" u="1"/>
        <s v="01-HHWS-02" u="1"/>
        <s v="01-HHWR-24" u="1"/>
        <s v="01-HHWR-19" u="1"/>
        <s v="01-HHWR-18" u="1"/>
        <s v="01-HHWR-17" u="1"/>
        <s v="01-HHWR-25" u="1"/>
        <s v="01-HHWS-03" u="1"/>
        <s v="01-HHWR-27" u="1"/>
        <s v="01-HHWR-15" u="1"/>
        <s v="01-HHWR-13" u="1"/>
        <s v="01-HHWR-16" u="1"/>
        <s v="01-HHWR-22" u="1"/>
        <s v="01-HHWS-09" u="1"/>
        <s v="01-HHWS-10" u="1"/>
        <s v="01-HHWR-29" u="1"/>
        <s v="01-HHWR-32" u="1"/>
        <s v="01-HHWR-33" u="1"/>
        <s v="01-HHWS-15" u="1"/>
        <s v="01-HHWS-11" u="1"/>
        <s v="01-HHWR-28" u="1"/>
        <s v="01-HHWR-30" u="1"/>
        <s v="01-HHWR-31" u="1"/>
        <s v="01-HHWS-07" u="1"/>
        <s v="01-HHWS-13" u="1"/>
        <s v="01-HHWS-14" u="1"/>
        <s v="01-HHWS-08" u="1"/>
        <s v="01-HHWS-12" u="1"/>
        <s v="01-HHWR-08" u="1"/>
        <s v="01-HHWR-03" u="1"/>
        <s v="01-HHWR-23" u="1"/>
        <s v="01-HHWR-35" u="1"/>
        <s v="01-HHWR-34" u="1"/>
        <s v="01-HHWS-06" u="1"/>
        <s v="01-HHWS-01" u="1"/>
        <s v="01-CDWS-11" u="1"/>
        <s v="01-CDWS-01" u="1"/>
        <s v="01-CDWS-10" u="1"/>
        <s v="01-CDWS-04" u="1"/>
        <s v="01-CDWS-05" u="1"/>
        <s v="01-CDWS-08" u="1"/>
        <s v="01-CDWS-07" u="1"/>
        <s v="01-CDWS-06" u="1"/>
        <s v="01-CDWS-09" u="1"/>
        <s v="01-CDWS-02" u="1"/>
        <s v="01-CDWS-03" u="1"/>
        <s v="01-CHWR-01" u="1"/>
      </sharedItems>
    </cacheField>
    <cacheField name="Entity Status" numFmtId="0">
      <sharedItems count="3">
        <s v="Spooled"/>
        <s v="Design"/>
        <s v=""/>
      </sharedItems>
    </cacheField>
    <cacheField name="Shop Order Number" numFmtId="0">
      <sharedItems count="5">
        <s v="11806"/>
        <s v=""/>
        <s v="11794" u="1"/>
        <s v="Shop Order Number" u="1"/>
        <s v="11734-RR" u="1"/>
      </sharedItems>
    </cacheField>
    <cacheField name="Item Number" numFmtId="0">
      <sharedItems count="60">
        <s v="03"/>
        <s v="01"/>
        <s v="05"/>
        <s v="06"/>
        <s v="04"/>
        <s v="SW-1"/>
        <s v="07"/>
        <s v="02"/>
        <s v="SW-2"/>
        <s v="SW-3"/>
        <s v="SW-4"/>
        <s v="SW-5"/>
        <s v="SW-6"/>
        <s v="SW-7"/>
        <s v=""/>
        <s v="SW-8"/>
        <s v="09"/>
        <s v="SW-9"/>
        <s v="SW-10"/>
        <s v="SW-11"/>
        <s v="SW-12"/>
        <s v="SW-13"/>
        <s v="SW-14"/>
        <s v="SW-15"/>
        <s v="SW-16"/>
        <s v="SW-17"/>
        <s v="SW-18"/>
        <s v="SW-19"/>
        <s v="10"/>
        <s v="SW-20"/>
        <s v="SW-21"/>
        <s v="SW-22"/>
        <s v="SW-23"/>
        <s v="SW-24"/>
        <s v="08"/>
        <s v="SW-25"/>
        <s v="11"/>
        <s v="12"/>
        <s v="SW-26"/>
        <s v="13"/>
        <s v="14"/>
        <s v="SW-27"/>
        <s v="SW-28"/>
        <s v="15"/>
        <s v="SW-29"/>
        <s v="16"/>
        <s v="17"/>
        <s v="SW-30"/>
        <s v="18"/>
        <s v="SW-31"/>
        <s v="19"/>
        <s v="Item Number" u="1"/>
        <s v="P4" u="1"/>
        <s v="F11" u="1"/>
        <s v="F12" u="1"/>
        <s v="F13" u="1"/>
        <s v="6" u="1"/>
        <s v="4" u="1"/>
        <s v="2" u="1"/>
        <s v="1" u="1"/>
      </sharedItems>
    </cacheField>
    <cacheField name="Mark" numFmtId="0">
      <sharedItems count="1">
        <s v=""/>
      </sharedItems>
    </cacheField>
    <cacheField name="Weight" numFmtId="0">
      <sharedItems/>
    </cacheField>
    <cacheField name="Level" numFmtId="0">
      <sharedItems count="2">
        <s v="LEVEL 01"/>
        <s v=""/>
      </sharedItems>
    </cacheField>
    <cacheField name="Category" numFmtId="0">
      <sharedItems count="2">
        <s v="MEP Fabrication Pipework"/>
        <s v=""/>
      </sharedItems>
    </cacheField>
    <cacheField name="Sub Type" numFmtId="0">
      <sharedItems count="1">
        <s v=""/>
      </sharedItems>
    </cacheField>
    <cacheField name="Bernhard LB ID" numFmtId="0">
      <sharedItems count="1">
        <s v=""/>
      </sharedItems>
    </cacheField>
    <cacheField name="JD Edwards ID" numFmtId="0">
      <sharedItems count="1">
        <s v=""/>
      </sharedItems>
    </cacheField>
    <cacheField name="Hanger Diameter" numFmtId="0">
      <sharedItems count="11">
        <s v="0' - 3&quot;"/>
        <s v="0' - 0&quot;"/>
        <s v="0' - 8&quot;"/>
        <s v="0' - 4&quot;"/>
        <s v="0' - 2 1/2&quot;"/>
        <s v="0' - 2&quot;"/>
        <s v="0' - 1 1/2&quot;"/>
        <s v="0' - 1 1/4&quot;"/>
        <s v="0' - 1&quot;"/>
        <s v="0' - 0 1/2&quot;"/>
        <s v=""/>
      </sharedItems>
    </cacheField>
    <cacheField name="Rod Diameter" numFmtId="0">
      <sharedItems count="1">
        <s v=""/>
      </sharedItems>
    </cacheField>
    <cacheField name="Rod Diameter (dec)" numFmtId="0">
      <sharedItems containsString="0" containsBlank="1" containsNumber="1" containsInteger="1" minValue="0" maxValue="0" count="2">
        <n v="0"/>
        <m/>
      </sharedItems>
    </cacheField>
    <cacheField name="Rod Inset Depth" numFmtId="0">
      <sharedItems count="1">
        <s v=""/>
      </sharedItems>
    </cacheField>
    <cacheField name="Rod Length" numFmtId="0">
      <sharedItems count="2">
        <s v="0' - 0&quot;"/>
        <s v=""/>
      </sharedItems>
    </cacheField>
    <cacheField name="Rod Length (dec)" numFmtId="0">
      <sharedItems containsString="0" containsBlank="1" containsNumber="1" containsInteger="1" minValue="0" maxValue="0" count="2">
        <n v="0"/>
        <m/>
      </sharedItems>
    </cacheField>
    <cacheField name="Conn Type #1" numFmtId="0">
      <sharedItems count="418">
        <s v="Bevel End 37.5"/>
        <s v="Grooved End"/>
        <s v="Female Pipe Threads"/>
        <s v="Shop Weld"/>
        <s v="FPT Joint"/>
        <s v="QuickVic Style 107V Coupling"/>
        <s v="None"/>
        <s v="Male Pipe Threads"/>
        <s v="CU-BRZ Press Cup - Viega"/>
        <s v="Copper Ftg"/>
        <s v="Press Joint - Cup"/>
        <s v="150# Lug Pattern"/>
        <s v="150# Gasket"/>
        <s v=""/>
        <s v="XL-C Press Cup - Viega" u="1"/>
        <s v="WJ-Press Fit - Nibco" u="1"/>
        <s v="Hex End Female Pipe Threads" u="1"/>
        <s v="Conn Type #1" u="1"/>
        <s v="3000 Proflex CI Flexible Cplg" u="1"/>
        <s v="NoHub" u="1"/>
        <s v="No Hub Cplg - Charlotte" u="1"/>
        <s v="ASTM_D3311 DWV-Cup" u="1"/>
        <s v="Generic Copper Plain End (Pipe)" u="1"/>
        <s v="Nibco Copper Cup" u="1"/>
        <s v="Generic Brazed Joint (C1) (Male)" u="1"/>
        <s v="Nibco Copper Cup (Coupling)" u="1"/>
        <s v="Generic Soldered Joint (C1) (Male)" u="1"/>
        <s v="Generic Carbon Steel MPT (Pipe)" u="1"/>
        <s v="Anvil Malleable Iron (#150) FPT" u="1"/>
        <s v="Generic Threaded Joint (C1) (Male)" u="1"/>
        <s v="Generic Bevel (Pipe)" u="1"/>
        <s v="Weldbend Buttweld" u="1"/>
        <s v="Generic Buttweld Joint (Female)" u="1"/>
        <s v="Anvil Forged Steel (#3000) FPT" u="1"/>
        <s v="Nibco FPT (B1.20.1 &amp; B16.15) (Hex)" u="1"/>
        <s v="PPP MPT (Nipple)" u="1"/>
        <s v="Charlotte Cast Iron No Hub (Pipe)" u="1"/>
        <s v="Charlotte Cast Iron No Hub" u="1"/>
        <s v="Anaco-Husky Cast Iron Hub (HD 2000)" u="1"/>
        <s v="Charlotte Cast Iron FPT (Tapped Tee)" u="1"/>
        <s v="Fernco Cast Iron Hub (1065 Coupling)" u="1"/>
        <s v="Nibco Flange #150 (C1) (Male) (LPBFV)" u="1"/>
        <s v="Generic Cap Screw Set #150 (C1) (Female) (LPBFV)" u="1"/>
        <s v="Weldbend Blind Flange #150 (RF) (Male)" u="1"/>
        <s v="Hex End Female Pipe Thread" u="1"/>
        <s v="Generic Bevel (Nipple)" u="1"/>
        <s v="Weldbend (SER A) Blind Flange #150 (RF) (Male)" u="1"/>
        <s v="Weldbend (SER-B) Blind Flange #150 (RF) (Male)" u="1"/>
        <s v="Weldbend Flange #150 (Lapped)" u="1"/>
        <s v="Weldbend (#150) Slip" u="1"/>
        <s v="Weldbend (#150) Socket Weld" u="1"/>
        <s v="Weldbend (#150) FPT (FF)" u="1"/>
        <s v="Weldbend (#150) FPT (RF)" u="1"/>
        <s v="Weldbend Blind Flange #300 (RF) (Male)" u="1"/>
        <s v="Weldbend (SER A) Blind Flange #300 (RF) (Male)" u="1"/>
        <s v="Weldbend (SER-B) Blind Flange #300 (RF) (Male)" u="1"/>
        <s v="Weldbend Flange #300 (Lapped)" u="1"/>
        <s v="Weldbend (#300) Slip" u="1"/>
        <s v="Weldbend (#300) Socket Weld" u="1"/>
        <s v="Weldbend FPT" u="1"/>
        <s v="Weiss Brass MPT (Gauge)" u="1"/>
        <s v="Weiss Brass FPT (Snubber)" u="1"/>
        <s v="Weiss Brass FPT" u="1"/>
        <s v="Weiss Brass MPT" u="1"/>
        <s v="Watts FPT (Dielectric)" u="1"/>
        <s v="Generic MegaPress Joint (C1) (Female)" u="1"/>
        <s v="Generic ProPress Joint (C1) (Male)" u="1"/>
        <s v="Viega Carbon Steel (MegaPress) Press" u="1"/>
        <s v="Viega Carbon Steel (MegaPress - MegaPress XL) Press (Ball Valve)" u="1"/>
        <s v="Viega Carbon Steel (MegaPress) Plain End" u="1"/>
        <s v="Viega (MegaPress) Flange #150 (RF) (Male)" u="1"/>
        <s v="Viega Carbon Steel (MegaPress) Press (Union)" u="1"/>
        <s v="Viega Carbon Steel (MegaPress XL) Press" u="1"/>
        <s v="Viega (MegaPress XL) Flange #150 (RF) (Male)" u="1"/>
        <s v="Viega Copper (ProPress) Press" u="1"/>
        <s v="Viega Copper (Cast) Plain End" u="1"/>
        <s v="Viega Copper (ProPress) FPT" u="1"/>
        <s v="Viega Copper (ProPress) FPT (Ear Elbow)" u="1"/>
        <s v="Viega Copper MPT (ASME B1.20.1)" u="1"/>
        <s v="Viega Copper (ProPress XL) Press" u="1"/>
        <s v="Victaulic Groove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Copper Groove (641 Flanged Coupling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" u="1"/>
        <s v="Victaulic Flange #150 (FF) (Male)" u="1"/>
        <s v="Victaulic (IPS) Groove (07 Coupling)" u="1"/>
        <s v="Victaulic (IPS) Groove (107N Coupling)" u="1"/>
        <s v="Victaulic (IPS) Groove (171 Coupling)" u="1"/>
        <s v="Victaulic (IPS) Groove (177N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300 (FF) (Male)" u="1"/>
        <s v="Victaulic Stainless Steel (AGS) Groove (W89 Coupling)" u="1"/>
        <s v="Victaulic Stainless Steel Flange #150 (FF) (Male) (441 Flanged Adapter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Flange #150 (FF) (Male) (841 Flanged Adapter)" u="1"/>
        <s v="Victaulic Stainless Steel Flange #150 (RF) (Male) (841 Flanged Adapter)" u="1"/>
        <s v="Victaulic Stainless Steel (OGS) Groove (877N Coupling)" u="1"/>
        <s v="Victaulic Stainless Steel (OGS) Groove (89 Coupling)" u="1"/>
        <s v="Victaulic Stainless Steel Flange #150 (RF) (Male) (W445R Flanged Adapter)" u="1"/>
        <s v="Victaulic Stainless Steel Flange #150 (FF) (Male) (445F Flanged Adapter Nipple)" u="1"/>
        <s v="Victaulic Stainless Steel Flange #150 (RF) (Male) (445R Flanged Adapter Nipple)" u="1"/>
        <s v="US Pipe Ductile Iron Mechanical Joint (Pipe)" u="1"/>
        <s v="Uponor PEX (ProPEX) Push On Ring (C1) (Female)" u="1"/>
        <s v="Uponor Brass (ProPEX) Barb (Male)" u="1"/>
        <s v="Generic Blank" u="1"/>
        <s v="Uponor Brass (ProPEX) FPT (Drop Ear Adapter)" u="1"/>
        <s v="Uponor Brass (ProPEX) FPT (Threaded Adapter)" u="1"/>
        <s v="Uponor PEX (ProPEX) Barb (Male)" u="1"/>
        <s v="Uponor PEX (ProPEX) Plain End (Female)" u="1"/>
        <s v="Uponor PEX (ProPEX) Plain End (Variable Bend)" u="1"/>
        <s v="Uponor Brass (ProPEX) MPT (Compression)" u="1"/>
        <s v="Unaflex MPT" u="1"/>
        <s v="Unaflex Flange #150 (C1) (FF) (Male)" u="1"/>
        <s v="Tyler Mechanical Joint Gland (C1)" u="1"/>
        <s v="Tyler Cast Iron Spigot" u="1"/>
        <s v="Tyler Cast Iron Hub (ASTM 74)" u="1"/>
        <s v="Tyler Cast Iron FPT (Coupling)" u="1"/>
        <s v="Tyler Cast Iron FPT" u="1"/>
        <s v="Tyler (250 PSI) Mechanical Joint" u="1"/>
        <s v="Tyler Plain End" u="1"/>
        <s v="Tyler (350 PSI) Mechanical Joint" u="1"/>
        <s v="Tyler (350 PSI) Flange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Cast Iron Plain End (DPE)" u="1"/>
        <s v="Spirax Sarco FPT" u="1"/>
        <s v="Spirax Sarco Flange #250 (C1) (C2) (FF) (Male)" u="1"/>
        <s v="Spirax Sarco Flange #125 (C1) (C2) (FF) (Male)" u="1"/>
        <s v="Spears CPVC (Schedule 80) Socket" u="1"/>
        <s v="Spears Blank" u="1"/>
        <s v="Spears CPVC (Schedule 80) FPT" u="1"/>
        <s v="Spears CPVC (Schedule 80) FPT (Flange One Piece)" u="1"/>
        <s v="Spears CPVC (Schedule 80) Socket (Flange One Piece)" u="1"/>
        <s v="Spears CPVC (Schedule 80) FPT (Van Stone)" u="1"/>
        <s v="Spears CPVC (Schedule 80) Socket (Van Stone)" u="1"/>
        <s v="Spears CPVC Plain End" u="1"/>
        <s v="Spears CPVC (Schedule 80) MPT" u="1"/>
        <s v="Spears CPVC (Schedule 80) Socket (Union)" u="1"/>
        <s v="Spears PVC (Schedule 80) Socket" u="1"/>
        <s v="Spears PVC (Schedule 80) FPT" u="1"/>
        <s v="Spears PVC (Schedule 80) Socket (Female Adapter)" u="1"/>
        <s v="Spears PVC (Schedule 80) FPT (Flange One Piece)" u="1"/>
        <s v="Spears PVC (Schedule 80) Socket (Flange One Piece)" u="1"/>
        <s v="Spears PVC (Schedule 80) FPT (Van Stone)" u="1"/>
        <s v="Spears PVC (Schedule 80) Socket (Van Stone)" u="1"/>
        <s v="Spears PVC Plain End" u="1"/>
        <s v="Spears PVC (Schedule 80) MPT" u="1"/>
        <s v="Spears PVC (Schedule 80) Socket (Union)" u="1"/>
        <s v="Spears CPVC Plain End (Pipe)" u="1"/>
        <s v="Spears PVC Plain End (Pipe)" u="1"/>
        <s v="Smith Cooper Stainless Steel Buttweld" u="1"/>
        <s v="Smith Cooper Stainless Steel Blind Flange #150 (C1) (RF) (Male)" u="1"/>
        <s v="Smith Cooper Stainless Steel Flange #150 (Lap Joint)" u="1"/>
        <s v="Smith Cooper Stainless Steel (#150) Slip" u="1"/>
        <s v="Smith Cooper Stainless Steel (#150) FPT" u="1"/>
        <s v="Smith Cooper Stainless Steel (#150) Socket Weld" u="1"/>
        <s v="Smith Cooper Stainless Steel Socket Weld (Sockolet)" u="1"/>
        <s v="Smith Cooper Stainless Steel FPT (Threadolet)" u="1"/>
        <s v="PPP Copper MPT" u="1"/>
        <s v="PPP Copper Plain End" u="1"/>
        <s v="PPP Groove" u="1"/>
        <s v="Powell Flange #150 (C1) (C2) (RF) (Male)" u="1"/>
        <s v="Powell Flange #300 (C1) (C2) (RF) (Male)" u="1"/>
        <s v="Petersen MPT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Groove" u="1"/>
        <s v="Nibco Flange #150 (C1) (Male) (LPBFV) (LD-2000)" u="1"/>
        <s v="Nibco Flange #125 (C1) (C2) (FF) (Male)" u="1"/>
        <s v="Nibco Flange #250 (C1) (C2) (FF) (Male)" u="1"/>
        <s v="Nibco Copper Cup (Valve)" u="1"/>
        <s v="Nibco Copper FPT (Hex)" u="1"/>
        <s v="Nibco Flange #150 (C1) (C2) (RF) (Male)" u="1"/>
        <s v="Nibco Bronze FPT (Hex) (T-113-LF)" u="1"/>
        <s v="Nibco Bronze FPT (T-211-Y)" u="1"/>
        <s v="Nibco Copper (DWV) Cup (Coupling)" u="1"/>
        <s v="Nibco Copper Plain End" u="1"/>
        <s v="Nibco Copper (DWV) Cup" u="1"/>
        <s v="Nibco Copper MPT" u="1"/>
        <s v="Nibco Copper Cup (Cap)" u="1"/>
        <s v="Nexus Flange #125 (C1) (FF) (Male) (NXFB)" u="1"/>
        <s v="Nexus Flange #125 (C1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1) (FF) (Male)" u="1"/>
        <s v="Mueller Flange #150 (C1) (C2) (RF) (Male)" u="1"/>
        <s v="Mueller Flange #300 (C1) (C2) (RF) (Male)" u="1"/>
        <s v="Mueller Copper (Cast) Cup (Coupling)" u="1"/>
        <s v="Mueller Copper (Cast) Cup" u="1"/>
        <s v="Mueller Copper Plain End" u="1"/>
        <s v="Mueller Copper (Cast) Cup (Union)" u="1"/>
        <s v="Mueller Copper (DWV) MPT (ASME B1.20.1)" u="1"/>
        <s v="Mueller Copper (Cast) FPT (Hex)" u="1"/>
        <s v="Mueller Copper Flange #150 (Male)" u="1"/>
        <s v="Mueller Copper (DWV) Cup (ASME B16.23)" u="1"/>
        <s v="Mueller Copper (DWV) Cup (ASME B16.29)" u="1"/>
        <s v="Mueller Copper (DWV) Cup (Coupling)" u="1"/>
        <s v="Mueller Copper (Wrot) Slip Joint (Hex)" u="1"/>
        <s v="Mueller Copper (DWV) FPT (Hex)" u="1"/>
        <s v="Mueller Copper (Wrot) Cup (Test Cap)" u="1"/>
        <s v="Mueller Copper (Wrot) Cup (Coupling)" u="1"/>
        <s v="Mueller Copper (Wrot) Cup" u="1"/>
        <s v="Mueller Copper Plain End (Pipe)" u="1"/>
        <s v="Mueller Copper (Cast) Cup (Adapter)" u="1"/>
        <s v="Milwaukee Brass Hose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1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PVDF (Fuseal 25_50) MPT (Plug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MPT" u="1"/>
        <s v="GF Polypropylene (PPro-Seal) Socket (Cap)" u="1"/>
        <s v="GF Polypropylene (PPro-Seal) Flange #150 (Male)" u="1"/>
        <s v="GF Polypropylene (PPro-Seal) Flange #150 (C1) (Male) (Backing Ring)" u="1"/>
        <s v="GF Polypropylene (PPro-Seal) Plain End" u="1"/>
        <s v="GF Polypropylene (PPro-Seal) Socket (Tee)" u="1"/>
        <s v="GF Polypropylene (PROGEF Standard) Flange #125 (FF) (Blind)" u="1"/>
        <s v="Generic Full Face Gasket #150 (C1) (Female)" u="1"/>
        <s v="GF Polypropylene (PROGEF Standard) MPT" u="1"/>
        <s v="GF Polypropylene (PROGEF Standard) Butt Fusion (Restraint)" u="1"/>
        <s v="GF Polypropylene (PROGEF Standard) FPT" u="1"/>
        <s v="GF PVDF (Fuseal 25_50) Socket" u="1"/>
        <s v="GF PVDF (Fuseal 25_50) Plain End" u="1"/>
        <s v="GF PVDF (Fuseal 25_50) Flange #150 (Male)" u="1"/>
        <s v="GF PVDF (Fuseal 25_50) Socket (Bushing)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Fernco Cast Iron Hub (3000 Coupling)" u="1"/>
        <s v="DFT Stainless Steel Clamp End (Male) (Valve)" u="1"/>
        <s v="CTS Flange #150 (RF) (Male)" u="1"/>
        <s v="CTS Flange #150 (RF) (Cup) (Male)" u="1"/>
        <s v="CTS Flange #300 (RF) (Male)" u="1"/>
        <s v="Crane Flange #150 (C1) (RF) (Male)" u="1"/>
        <s v="Crane Copper Cup" u="1"/>
        <s v="Crane Flange #1500 (C1) (RF) (Male)" u="1"/>
        <s v="Crane Flange #300 (C1) (RF) (Male)" u="1"/>
        <s v="Crane Flange #600 (C1) (RF) (Male)" u="1"/>
        <s v="Crane Flange #250 (C1) (FF) (Male)" u="1"/>
        <s v="Crane FPT (Hex)" u="1"/>
        <s v="Crane FPT (B1.20.1 &amp; B16.4)" u="1"/>
        <s v="Crane Flange #125 (C1) (FF) (Male)" u="1"/>
        <s v="Crane Flange #900 (C1) (RF) (Male)" u="1"/>
        <s v="Charlotte Cast Iron Spigot" u="1"/>
        <s v="Charlotte Cast Iron Hub" u="1"/>
        <s v="Charlotte Cast Iron No Hub (Coupling)" u="1"/>
        <s v="Charlotte Cast Iron No Hub (Heavy Coupling)" u="1"/>
        <s v="Charlotte PVC (DWV) Hub (Coupling)" u="1"/>
        <s v="Charlotte PVC (DWV) FPT" u="1"/>
        <s v="Charlotte PVC (DWV) Hub" u="1"/>
        <s v="Charlotte PVC (DWV) Plain End" u="1"/>
        <s v="Charlotte PVC (DWV) Hub (Slip Joint)" u="1"/>
        <s v="Charlotte PVC MPT (Plug)" u="1"/>
        <s v="Charlotte PVC MPT (Male Adapter)" u="1"/>
        <s v="Charlotte PVC (DWV) Hub (Test Cap)" u="1"/>
        <s v="Charlotte PVC (Schedule 40) Socket" u="1"/>
        <s v="Charlotte PVC (Schedule 40) FPT" u="1"/>
        <s v="Charlotte PVC (Schedule 40) Spigot" u="1"/>
        <s v="Charlotte PVC (Schedule 40) MPT" u="1"/>
        <s v="Charlotte PVC (Schedule 80) Socket" u="1"/>
        <s v="Charlotte PVC (Schedule 80) FPT" u="1"/>
        <s v="Charlotte PVC (Schedule 80) Spigot" u="1"/>
        <s v="Charlotte PVC (Schedule 80) MPT" u="1"/>
        <s v="Charlotte Flange 150# FF (8500 One Piece)" u="1"/>
        <s v="Charlotte Flange 150# FF (8510 Blind)" u="1"/>
        <s v="Charlotte Flange 150# FF (8530 Van Stone)" u="1"/>
        <s v="Charlotte Flange 150# FF (8560 One Piece)" u="1"/>
        <s v="Charlotte PVC Plain End (Pipe)" u="1"/>
        <s v="Charlotte PVC (DWV) Blank (Square End Plug)" u="1"/>
        <s v="Cerro Copper Plain End (Pipe)" u="1"/>
        <s v="Bray Flange #150 (C1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FPT (Half Coupling)" u="1"/>
        <s v="Bonney Forge Stainless Steel Socket Weld (C1) (Insert)" u="1"/>
        <s v="Bonney Forge Stainless Steel Socket Weld (Union)" u="1"/>
        <s v="Bonney Forge Stainless Steel Socket Weld (Sockolet) (Reducing)" u="1"/>
        <s v="Bonney Forge Stainless Steel Socket Weld (Sockolet) (Size on Size)" u="1"/>
        <s v="Bonney Forge Stainless Steel FPT (Threadolet) (Reducing)" u="1"/>
        <s v="Bonney Forge Stainless Steel FPT (Threadolet) (SonS)" u="1"/>
        <s v="Bell and Gossett Flange #125 (C1) (C2) (FF) (Male)" u="1"/>
        <s v="Bell and Gossett Cup" u="1"/>
        <s v="Bell and Gossett FPT (Hex)" u="1"/>
        <s v="Bell and Gossett FPT (ASME B1.20.1)" u="1"/>
        <s v="Bell and Gossett MPT" u="1"/>
        <s v="Apollo Bronze FPT (Hex) (Valve)" u="1"/>
        <s v="Apollo Copper Cup" u="1"/>
        <s v="Apollo Bronze Press" u="1"/>
        <s v="Apollo Flange #125 (C1) (FF) (Male)" u="1"/>
        <s v="Apollo Carbon Steel FPT (Hex) (72-100)" u="1"/>
        <s v="Apollo Copper Press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Forged Steel (#3000) Socket Weld" u="1"/>
        <s v="Anvil Forged Steel (#6000) Socket Weld" u="1"/>
        <s v="Anvil Forged Steel (#6000) FPT" u="1"/>
        <s v="Anvil Forged Steel Buttweld" u="1"/>
        <s v="Anvil MPT (Nipple)" u="1"/>
        <s v="Anvil MPT" u="1"/>
        <s v="Anvil Malleable Iron (#150) MPT (Bushing)" u="1"/>
        <s v="Anvil Malleable Iron (#300) FPT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Union)" u="1"/>
        <s v="Anvil Forged Steel (#3000) Socket Weld (Coupling)" u="1"/>
        <s v="Anvil Forged Steel (#3000) Socket Weld (Union)" u="1"/>
        <s v="Anvil Forged Steel (#3000) FPT (Coupling)" u="1"/>
        <s v="Anvil Forged Steel (#3000) Socket Weld (Half Coupling)" u="1"/>
        <s v="Anvil Cast Iron (#125) FPT" u="1"/>
        <s v="Anvil Cast Iron (#125) MPT (Plug)" u="1"/>
        <s v="Anvil Cast Iron (#250) FPT" u="1"/>
        <s v="Anaco-Husky Cast Iron Hub (HD 4000)" u="1"/>
        <s v="Alfa Laval Stainless Steel Orbital Weld" u="1"/>
        <s v="Alfa Laval Tri Clamp Gasket (C1) (Female)" u="1"/>
        <s v="Alfa Laval Stainless Steel Clamp End (C1) (Male) (Clamps)" u="1"/>
        <s v="Alfa Laval Stainless Steel Clamp End (Male) (Fittings)" u="1"/>
        <s v="Generic Brazed Joint (C1) (Male) (Pulled Tee)" u="1"/>
        <s v="Generic Socket Fusion Joint (C1) (Male)" u="1"/>
        <s v="Generic Cap Screw Set #125 (C1) (Female) (LPBFV)" u="1"/>
        <s v="Generic Cap Screw Set #125 (C1) (Male) (Lug)" u="1"/>
        <s v="Generic Cap Screw Set #150 (C1) (Male) (Lug)" u="1"/>
        <s v="Generic Cap Screw Set #250 (C1) (Female) (LPBFV)" u="1"/>
        <s v="Generic Cap Screw Set #250 (C1) (Male) (Lug)" u="1"/>
        <s v="Generic Cap Screw Set #300 (C1) (Female) (LPBFV)" u="1"/>
        <s v="Generic Cap Screw Set #300 (C1) (Male) (Lug)" u="1"/>
        <s v="Generic Full Face Gasket #300 (C1) (Female)" u="1"/>
        <s v="Generic Ring Gasket #150 (C1) (Female)" u="1"/>
        <s v="Generic Ring Gasket #300 (C1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1) (Male)" u="1"/>
        <s v="Generic Stud Bolt Set #250 (C1) (Male)" u="1"/>
        <s v="Generic Stud Bolt Set #150 (C1) (Male)" u="1"/>
        <s v="Generic Stud Bolt Set #300 (C1) (Male)" u="1"/>
        <s v="Generic (SV) Hub &amp; Spigot x NH Joint (C1) (Female)" u="1"/>
        <s v="Generic (SV) Hub &amp; Spigot Joint (C1) (Female)" u="1"/>
        <s v="Generic ACR Soldered Joint (C1) (Male)" u="1"/>
        <s v="Generic CPVC Solvent Joint (C1) (Male)" u="1"/>
        <s v="Generic PVC (Schedule 40) Solvent Joint (C1) (Male)" u="1"/>
        <s v="Generic PVC (Schedule 80) Solvent Joint (C1) (Male)" u="1"/>
        <s v="Generic Socket Weld Joint (C1) (Female)" u="1"/>
        <s v="Generic Orbital Weld Joint (Female)" u="1"/>
        <s v="Generic Carbon Steel Groove (Pipe)" u="1"/>
        <s v="Generic Carbon Steel Plain End (Pipe)" u="1"/>
        <s v="Generic Brazed (Pulled Tee)" u="1"/>
        <s v="Generic Stainless Steel Groove (Pipe)" u="1"/>
        <s v="Generic Stainless Steel MPT (Pipe)" u="1"/>
        <s v="Generic Copper Groove (Pipe)" u="1"/>
        <s v="Generic Buttweld" u="1"/>
        <s v="Generic MPT (Nipple)" u="1"/>
        <s v="Generic Bevel (Fishmouth)" u="1"/>
        <s v="Generic Groove (Fishmouth)" u="1"/>
      </sharedItems>
    </cacheField>
    <cacheField name="Conn Type #2" numFmtId="0">
      <sharedItems count="447">
        <s v="Bevel End 37.5"/>
        <s v="None"/>
        <s v="Shop Weld"/>
        <s v="Grooved End"/>
        <s v="MPT Joint"/>
        <s v="QuickVic Style 107V Coupling"/>
        <s v="Female Pipe Threads"/>
        <s v="Male Pipe Threads"/>
        <s v="CU-BRZ Press Cup - Viega"/>
        <s v="Press Joint - Ftg"/>
        <s v="Copper Ftg"/>
        <s v="150# Lug Pattern"/>
        <s v="150# RF Flange"/>
        <s v="Cap Screw Set (150# pattern)"/>
        <s v=""/>
        <s v="XL-C Press Cup - Viega" u="1"/>
        <s v="WJ-Press Fit - Nibco" u="1"/>
        <s v="Male Pipe Thread" u="1"/>
        <s v="Hex End Female Pipe Threads" u="1"/>
        <s v="Conn Type #2" u="1"/>
        <s v="3000 Proflex PL Flexible Cplg" u="1"/>
        <s v="NoHub" u="1"/>
        <s v="No Hub Cplg - Charlotte" u="1"/>
        <s v="ASTM_D3311 DWV-Cup" u="1"/>
        <s v="Generic Copper Plain End (Pipe)" u="1"/>
        <s v="Nibco Copper Cup" u="1"/>
        <s v="Generic Brazed Joint (C2) (Female)" u="1"/>
        <s v="Nibco Copper Cup (Coupling)" u="1"/>
        <s v="Generic Soldered Joint (C2) (Female)" u="1"/>
        <s v="Generic Carbon Steel MPT (Pipe)" u="1"/>
        <s v="Anvil Malleable Iron (#150) FPT" u="1"/>
        <s v="Generic Threaded Joint (C2) (Female)" u="1"/>
        <s v="Nibco Copper Plain End" u="1"/>
        <s v="Generic Bevel (Pipe)" u="1"/>
        <s v="Weldbend Buttweld" u="1"/>
        <s v="Generic Buttweld Joint (Female)" u="1"/>
        <s v="Nibco FPT (B1.20.1 &amp; B16.15) (Hex)" u="1"/>
        <s v="Nibco Copper MPT (Adapter)" u="1"/>
        <s v="PPP MPT (Nipple)" u="1"/>
        <s v="Nibco Copper FPT (Hex)" u="1"/>
        <s v="Charlotte Cast Iron No Hub (Pipe)" u="1"/>
        <s v="Charlotte Cast Iron No Hub" u="1"/>
        <s v="Anaco-Husky Cast Iron Hub (HD 2000)" u="1"/>
        <s v="Fernco PVC Hub (1065 Coupling)" u="1"/>
        <s v="Weldbend Flange #150 (RF) (Male)" u="1"/>
        <s v="Nibco Flange #150 (C2) (Male) (LPBFV)" u="1"/>
        <s v="Generic Cap Screw Set #150 (C2) (Female) (LPBFV)" u="1"/>
        <s v="Weldbend Flange (Blind)" u="1"/>
        <s v="Hex End Female Pipe Thread" u="1"/>
        <s v="Generic MPT (Nipple)" u="1"/>
        <s v="Weldbend Stub End" u="1"/>
        <s v="Weldbend Flange #150 (FF) (Lapped) (Male)" u="1"/>
        <s v="Weldbend (XS) Flange #150 (FF) (Male)" u="1"/>
        <s v="Weldbend Flange #150 (FF) (Male)" u="1"/>
        <s v="Weldbend (SER A) Flange #150 (FF) (Male)" u="1"/>
        <s v="Weldbend (SER B) Flange #150 (FF) (Male)" u="1"/>
        <s v="Weldbend (SER A) Flange #150 (RF) (Male)" u="1"/>
        <s v="Weldbend (SER-B) Flange #150 (RF) (Weldneck) (Male)" u="1"/>
        <s v="Weldbend Flange #300 (FF) (Lapped) (Male)" u="1"/>
        <s v="Weldbend (XS) Flange #300 (FF) (Male)" u="1"/>
        <s v="Weldbend Flange #300 (FF) (Male)" u="1"/>
        <s v="Weldbend Flange #300 (RF) (Male)" u="1"/>
        <s v="Weldbend (SER A) Flange #300 (FF) (Male)" u="1"/>
        <s v="Weldbend (SER B) Flange #300 (FF) (Male)" u="1"/>
        <s v="Weldbend (SER A) Flange #300 (RF) (Weldneck) (Male)" u="1"/>
        <s v="Weldbend (SER-B) Flange #300 (RF) (Weldneck) (Male)" u="1"/>
        <s v="Weiss Brass MPT" u="1"/>
        <s v="Weiss Brass FPT" u="1"/>
        <s v="Watts Copper Cup (Dielectric)" u="1"/>
        <s v="Watts FPT (Dielectric)" u="1"/>
        <s v="Generic MegaPress Joint (C2) (Male)" u="1"/>
        <s v="Generic ProPress Joint (C2) (Female)" u="1"/>
        <s v="Viega Carbon Steel (MegaPress) Press" u="1"/>
        <s v="Viega Carbon Steel (MegaPress - MegaPress XL) Press (Ball Valve)" u="1"/>
        <s v="Viega Carbon Steel (MegaPress) MPT" u="1"/>
        <s v="Viega Carbon Steel (MegaPress) FPT (Adapter)" u="1"/>
        <s v="Viega Carbon Steel (MegaPress) Press (Union)" u="1"/>
        <s v="Viega Carbon Steel (MegaPress) FPT (Union)" u="1"/>
        <s v="Viega Carbon Steel (MegaPress - MegaPress XL) Press (Reducer)" u="1"/>
        <s v="Viega Carbon Steel (MegaPress XL) Press" u="1"/>
        <s v="Viega Copper PEX (Adapter)" u="1"/>
        <s v="Viega Copper MPT (ASME B1.20.1)" u="1"/>
        <s v="Viega Copper (ProPress) FPT" u="1"/>
        <s v="Viega Copper (ProPress) Press" u="1"/>
        <s v="Viega Copper (Cast) Plain End" u="1"/>
        <s v="Viega Copper (ProPress) FPT (Adapter)" u="1"/>
        <s v="Viega Flange #150 (RF) (Male)" u="1"/>
        <s v="Viega Copper (ProPress XL) Press" u="1"/>
        <s v="Victaulic Groove" u="1"/>
        <s v="Victaulic Copper Cup" u="1"/>
        <s v="Victaulic FPT" u="1"/>
        <s v="Victaulic Flange #150 (C1) (C2) (RF) (Male)" u="1"/>
        <s v="Victaulic MPT" u="1"/>
        <s v="Victaulic Copper Groove (607 Coupling)" u="1"/>
        <s v="Victaulic Flange #150 (FF) (Male) (641 Flanged Adapter)" u="1"/>
        <s v="Victaulic (IPS) Groove (XL77 Coupling)" u="1"/>
        <s v="Victaulic (IPS) Groove (XL79 Coupling)" u="1"/>
        <s v="Victaulic (AGS) Bevel (W07 Coupling - Cut In)" u="1"/>
        <s v="Victaulic (AGS) Groove (W07 Coupling)" u="1"/>
        <s v="Victaulic (AGS) Groove (W77 Coupling)" u="1"/>
        <s v="Victaulic Flange #150 (RF) (Male) (Flange Adapter)" u="1"/>
        <s v="Victaulic (IPS) Groove (741 Flanged Coupling)" u="1"/>
        <s v="Victaulic Bevel" u="1"/>
        <s v="Victaulic (IPS) Groove (07 Coupling)" u="1"/>
        <s v="Victaulic (IPS) Groove (107N Coupling)" u="1"/>
        <s v="Victaulic (IPS) Groove (171 Coupling)" u="1"/>
        <s v="Victaulic (IPS) Groove (177N Coupling)" u="1"/>
        <s v="Victaulic (IPS) Groove (72 Coupling)" u="1"/>
        <s v="Victaulic (IPS) Groove (75 Coupling)" u="1"/>
        <s v="Victaulic (IPS) Groove (750 Coupling)" u="1"/>
        <s v="Victaulic (IPS) Groove (77 Coupling)" u="1"/>
        <s v="Victaulic (IPS) Groove (809 Coupling)" u="1"/>
        <s v="Victaulic (IPS) Groove (HP70 Coupling)" u="1"/>
        <s v="Victaulic (IPS) Groove (HP70-ES Coupling)" u="1"/>
        <s v="Victaulic Flange #150 (FF) (Male)" u="1"/>
        <s v="Victaulic Flange #300 (FF) (Male)" u="1"/>
        <s v="Victaulic Flange #300 (RF) (Male)" u="1"/>
        <s v="Victaulic (IPS) Groove (743 Flanged Coupling)" u="1"/>
        <s v="Victaulic Hose Barb" u="1"/>
        <s v="Victaulic Stainless Steel (AGS) Groove (W89 Coupling)" u="1"/>
        <s v="Victaulic Stainless Steel (OGS) Groove (441 Flanged Coupling)" u="1"/>
        <s v="Victaulic Stainless Steel (OGS) Groove (475 Coupling)" u="1"/>
        <s v="Victaulic Stainless Steel (OGS) Groove (475DX Coupling)" u="1"/>
        <s v="Victaulic Stainless Steel (OGS) Groove (489 Coupling)" u="1"/>
        <s v="Victaulic Stainless Steel (OGS) Groove (489DX Coupling)" u="1"/>
        <s v="Victaulic Stainless Steel (OGS) Groove (77DX Coupling)" u="1"/>
        <s v="Victaulic Stainless Steel (OGS) Groove (77S Coupling)" u="1"/>
        <s v="Victaulic Stainless Steel (OGS) Groove (807N Coupling)" u="1"/>
        <s v="Victaulic Stainless Steel (OGS) Groove (841 Flanged Coupling)" u="1"/>
        <s v="Victaulic Stainless Steel (OGS) Groove (877N Coupling)" u="1"/>
        <s v="Victaulic Stainless Steel (OGS) Groove (89 Coupling)" u="1"/>
        <s v="US Pipe Ductile Iron Plain End (Pipe)" u="1"/>
        <s v="Uponor PEX (ProPEX) Push On Ring (C2) (Male)" u="1"/>
        <s v="Uponor PEX (ProPEX) Barb (Male)" u="1"/>
        <s v="Uponor Brass (ProPEX) Barb (Male)" u="1"/>
        <s v="Uponor Brass (ProPEX) Press (Adapter)" u="1"/>
        <s v="Uponor Brass (ProPEX) Plain End (Fitting Adapter)" u="1"/>
        <s v="Uponor CPVC (ProPEX) Socket (Adapter)" u="1"/>
        <s v="Uponor CPVC (ProPEX) Spigot (Adapter)" u="1"/>
        <s v="Uponor PEX (ProPEX) Flange #150 (RF) (Male)" u="1"/>
        <s v="Uponor Brass (ProPEX) MPT" u="1"/>
        <s v="Uponor Brass (ProPEX) Cup" u="1"/>
        <s v="Uponor Blank" u="1"/>
        <s v="Uponor PEX (ProPEX) Plain End (Female)" u="1"/>
        <s v="Uponor PEX (ProPEX) Plain End (Variable Bend)" u="1"/>
        <s v="Uponor Brass (ProPEX) MPT (Compression)" u="1"/>
        <s v="Unaflex MPT" u="1"/>
        <s v="Unaflex Flange #150 (C2) (FF) (Male)" u="1"/>
        <s v="Tyler (350 PSI) Mechanical Joint Gland (C2)" u="1"/>
        <s v="Tyler (250 PSI) Mechanical Joint Gland (C2)" u="1"/>
        <s v="Tyler Cast Iron Hub (ASTM 74)" u="1"/>
        <s v="Tyler Cast Iron Spigot" u="1"/>
        <s v="Tyler Cast Iron FPT" u="1"/>
        <s v="Tyler (250 PSI) Flange" u="1"/>
        <s v="Tyler (250 PSI) Mechanical Joint" u="1"/>
        <s v="Tyler Plain End" u="1"/>
        <s v="Tyler Ductile Iron FPT (Coupling)" u="1"/>
        <s v="Tyler (350 PSI) Flange" u="1"/>
        <s v="Tyler (350 PSI) Mechanical Joint" u="1"/>
        <s v="Tyler Ductile Iron FPT" u="1"/>
        <s v="Titan Cast Iron FPT" u="1"/>
        <s v="Titan Copper Cup" u="1"/>
        <s v="Titan Flange #125 (C1) (C2) (FF) (Male)" u="1"/>
        <s v="Titan Flange #250 (C1) (C2) (RF) (Male)" u="1"/>
        <s v="Titan Flange #150 (C1) (C2) (RF) (Male)" u="1"/>
        <s v="Titan Carbon Steel Socket Weld" u="1"/>
        <s v="Titan Flange #150 (C1) (C2) (RF) (Male) (CV42L)" u="1"/>
        <s v="Titan Flange #150 (C1) (C2) (FF) (Male)" u="1"/>
        <s v="Titan Flange #300 (C1) (C2) (RF) (Male)" u="1"/>
        <s v="SVF Stainless Steel Clamp End" u="1"/>
        <s v="SVF Stainless Steel Orbital Weld" u="1"/>
        <s v="Stockham Bronze FPT (Hex)" u="1"/>
        <s v="Stockham Flange #250 (C1) (C2) (FF) (Male)" u="1"/>
        <s v="Stockham Flange #125 (C1) (C2) (FF) (Male)" u="1"/>
        <s v="Spirax Sarco Flange #125 (FF) (Male) (DPE)" u="1"/>
        <s v="Spirax Sarco FPT (FT-125)" u="1"/>
        <s v="Spirax Sarco FPT (HM34)" u="1"/>
        <s v="Spirax Sarco FPT" u="1"/>
        <s v="Spirax Sarco Flange #250 (C1) (C2) (FF) (Male)" u="1"/>
        <s v="Spirax Sarco Flange #250 (C1) (C2) (RF) (Male)" u="1"/>
        <s v="Spears CPVC (Schedule 80) Socket" u="1"/>
        <s v="Spears CPVC Plain End" u="1"/>
        <s v="Spears Flange 150# FF (Flange One Piece)" u="1"/>
        <s v="Spears CPVC (Schedule 80) FPT (Female Adapter)" u="1"/>
        <s v="Spears Flange 150# FF (Van Stone)" u="1"/>
        <s v="Spears CPVC (Schedule 80) FPT (Bushing)" u="1"/>
        <s v="Spears CPVC (Schedule 80) Socket (Bushing)" u="1"/>
        <s v="Spears CPVC (Schedule 80) FPT (Union)" u="1"/>
        <s v="Spears CPVC (Schedule 80) Socket (Union)" u="1"/>
        <s v="Spears PVC (Schedule 80) Socket" u="1"/>
        <s v="Spears PVC Plain End" u="1"/>
        <s v="Spears PVC (Schedule 80) Socket (Female Adapter)" u="1"/>
        <s v="Spears PVC (Schedule 80) FPT (Bushing)" u="1"/>
        <s v="Spears PVC (Schedule 80) Socket (Bushing)" u="1"/>
        <s v="Spears PVC (Schedule 80) FPT (Union)" u="1"/>
        <s v="Spears PVC (Schedule 80) Socket (Union)" u="1"/>
        <s v="Spears CPVC Plain End (Pipe)" u="1"/>
        <s v="Spears PVC Plain End (Pipe)" u="1"/>
        <s v="Sovent Cast Iron No Hub" u="1"/>
        <s v="Smith Cooper Stainless Steel Buttweld" u="1"/>
        <s v="Smith Cooper Stainless Steel Lap Joint" u="1"/>
        <s v="Smith Cooper Stainless Steel Flange #150 (C1) (FF) (Male)" u="1"/>
        <s v="Smith Cooper Stainless Steel Flange #150 (C1) (RF) (Male)" u="1"/>
        <s v="PPP Blank" u="1"/>
        <s v="PPP Groove" u="1"/>
        <s v="Powell Flange #150 (C1) (C2) (RF) (Male)" u="1"/>
        <s v="Powell Flange #300 (C1) (C2) (RF) (Male)" u="1"/>
        <s v="Ohio Carbon Steel Socket Weld (Male)" u="1"/>
        <s v="Ohio Flange #150 (C1) (C2) (RF) (Male)" u="1"/>
        <s v="Ohio Stainless Steel Socket Weld (Male)" u="1"/>
        <s v="Nibco Stainless Steel Socket Weld" u="1"/>
        <s v="Nibco PVC (Schedule 80) Socket" u="1"/>
        <s v="Nibco CPVC (Schedule 80) Socket" u="1"/>
        <s v="Nibco Copper Cup (ASME B16.18)" u="1"/>
        <s v="Nibco Copper Hose" u="1"/>
        <s v="Nibco Groove" u="1"/>
        <s v="Nibco Flange #150 (C2) (Male) (LPBFV) (LD-2000)" u="1"/>
        <s v="Nibco Flange #125 (C1) (C2) (FF) (Male)" u="1"/>
        <s v="Nibco Flange #250 (C1) (C2) (FF) (Male)" u="1"/>
        <s v="Nibco Copper Cup (Valve)" u="1"/>
        <s v="Nibco Flange #150 (C1) (C2) (RF) (Male)" u="1"/>
        <s v="Nibco Bronze FPT (Hex) (T-113-LF)" u="1"/>
        <s v="Nibco Bronze FPT (T-211-Y)" u="1"/>
        <s v="Nibco Copper (DWV) Cup (Coupling)" u="1"/>
        <s v="Nibco Copper (DWV) Cup" u="1"/>
        <s v="Nibco Copper (DWV) Cup (Trap Adapter)" u="1"/>
        <s v="Nibco Copper (DWV) FPT (Hex)" u="1"/>
        <s v="Nibco Copper MPT" u="1"/>
        <s v="Nibco Copper FPT (Bushing)" u="1"/>
        <s v="Nibco Copper Cup (Hex)" u="1"/>
        <s v="Nexus Flange #125 (C2) (FF) (Male) (NXFB)" u="1"/>
        <s v="Nexus Flange #125 (C2) (FF) (Male) (MBF)" u="1"/>
        <s v="Nexus Cast Iron Groove" u="1"/>
        <s v="Nexus Copper Press" u="1"/>
        <s v="Mueller Cast Iron FPT" u="1"/>
        <s v="Mueller Bronze Braze End (Strainer)" u="1"/>
        <s v="Mueller Bronze Cup (Strainer)" u="1"/>
        <s v="Mueller Carbon Steel FPT (581-SS)" u="1"/>
        <s v="Mueller Flange #250 (C1) (C2) (FF) (Male)" u="1"/>
        <s v="Mueller Flange #125 (C2) (FF) (Male)" u="1"/>
        <s v="Mueller Flange #150 (C1) (C2) (RF) (Male)" u="1"/>
        <s v="Mueller Flange #300 (C1) (C2) (RF) (Male)" u="1"/>
        <s v="Mueller Copper (Cast) Cup (Coupling)" u="1"/>
        <s v="Mueller Copper (DWV) MPT (ASME B1.20.1)" u="1"/>
        <s v="Mueller Copper (Cast) FPT (Adapter)" u="1"/>
        <s v="Mueller Copper (Cast) FPT (Hex)" u="1"/>
        <s v="Mueller Copper (Cast) Cup (Hex)" u="1"/>
        <s v="Mueller Copper (Cast) Cup" u="1"/>
        <s v="Mueller Copper Cup (Flange #150)" u="1"/>
        <s v="Mueller Copper (Cast) FPT" u="1"/>
        <s v="Mueller Copper (DWV) Cup (ASME B16.23)" u="1"/>
        <s v="Mueller Copper (DWV) Cup (ASME B16.29)" u="1"/>
        <s v="Mueller Copper (Wrot) Slip Joint (Hex)" u="1"/>
        <s v="Mueller Copper Plain End" u="1"/>
        <s v="Mueller Copper (DWV) Cup (Coupling)" u="1"/>
        <s v="Mueller Copper (DWV) FPT (Hex)" u="1"/>
        <s v="Mueller Copper (Wrot) Cup (Coupling)" u="1"/>
        <s v="Mueller Copper (Wrot) Cup" u="1"/>
        <s v="Mueller Copper (Wrot) MPT (Adapter)" u="1"/>
        <s v="Mueller Copper (Wrot) FPT (Hex)" u="1"/>
        <s v="Mueller Copper (Wrot) Cup (Hex)" u="1"/>
        <s v="Mueller Copper (Wrot) FPT (ASME B1.20.1)" u="1"/>
        <s v="Mueller Copper Plain End (Pipe)" u="1"/>
        <s v="Mueller Copper (Cast) FPT (ASME B1.20.1)" u="1"/>
        <s v="Mueller Copper (Cast) FPT (Flanged Sink)" u="1"/>
        <s v="Milwaukee Brass Press" u="1"/>
        <s v="Milwaukee Bronze Cup" u="1"/>
        <s v="Milwaukee Flange #150 (C1) (C2) (Male) (LPBFV)" u="1"/>
        <s v="Milwaukee Flange #250 (C1) (C2) (RF) (Male)" u="1"/>
        <s v="Milwaukee Flange #150 (C1) (C2) (RF) (Male)" u="1"/>
        <s v="Metraflex Flange #150 (C2) (FF) (Male)" u="1"/>
        <s v="Metraflex MPT" u="1"/>
        <s v="Honeywell FPT (Hex)" u="1"/>
        <s v="Honeywell Flange #150 (C1) (C2) (RF) (Male)" u="1"/>
        <s v="Honeywell FPT" u="1"/>
        <s v="Honeywell Flange #125 (C1) (C2) (FF) (Male)" u="1"/>
        <s v="GF (PROGEF) Butt Fusion Joint (C1) (C2) (Female)" u="1"/>
        <s v="GF Polypropylene (PPro-Seal) Socket" u="1"/>
        <s v="GF Polypropylene (PROGEF Standard) Butt Fusion" u="1"/>
        <s v="GF Flange #150 (C1) (C2) (Male) (LPBFV)" u="1"/>
        <s v="GF Polypropylene (PPro-Seal) Flange #150 (C2) (Male) (Backing Ring)" u="1"/>
        <s v="GF Polypropylene (PPro-Seal) FPT (Coupling)" u="1"/>
        <s v="GF Polypropylene (PPro-Seal) Socket (Bushing)" u="1"/>
        <s v="GF Polypropylene (PPro-Seal) Socket (Tee)" u="1"/>
        <s v="GF Polypropylene (PROGEF Standard) FPT" u="1"/>
        <s v="GF Polypropylene (PROGEF Standard) Blank (Blind Flange)" u="1"/>
        <s v="GF Polypropylene (PROGEF Standard) Flange #125 (FF) (Male)" u="1"/>
        <s v="Generic Full Face Gasket #150 (C2) (Female)" u="1"/>
        <s v="GF Polypropylene (PROGEF Standard) Blank" u="1"/>
        <s v="GF Polypropylene (PROGEF Standard) Clamp" u="1"/>
        <s v="GF Polypropylene (PROGEF Standard) MPT" u="1"/>
        <s v="GF Polypropylene (PROGEF Standard) Butt Fusion (Restraint)" u="1"/>
        <s v="GF PVDF (Fuseal 25_50) Socket" u="1"/>
        <s v="GF PVDF (Fuseal 25_50) Blank (Plug)" u="1"/>
        <s v="GF PVDF (Fuseal 25_50) FPT" u="1"/>
        <s v="GF PVDF (Fuseal 25_50) Plain End" u="1"/>
        <s v="GF PVDF (Fuseal 25_50) MPT" u="1"/>
        <s v="GF PVDF (Fuseal 25_50) Socket (Union)" u="1"/>
        <s v="GF Polypropylene (PPro-Seal) Plain End (Pipe)" u="1"/>
        <s v="GF Polypropylene (PROGEF Standard) Plain End (Pipe)" u="1"/>
        <s v="GF PVDF (Fuseal 25_50) Plain End (Pipe)" u="1"/>
        <s v="GF Polypropylene (PPro-Seal) Socket (Adapter)" u="1"/>
        <s v="Fernco PVC Hub (3000 Coupling)" u="1"/>
        <s v="DFT Stainless Steel Clamp End (Male) (Valve)" u="1"/>
        <s v="CTS Copper Spigot (Press)" u="1"/>
        <s v="CTS Copper Cup" u="1"/>
        <s v="CTS Copper Groove" u="1"/>
        <s v="Crane Flange #150 (C2) (RF) (Male)" u="1"/>
        <s v="Crane Copper Cup" u="1"/>
        <s v="Crane Flange #1500 (C2) (RF) (Male)" u="1"/>
        <s v="Crane Flange #300 (C2) (RF) (Male)" u="1"/>
        <s v="Crane Flange #600 (C2) (RF) (Male)" u="1"/>
        <s v="Crane Flange #250 (C2) (FF) (Male)" u="1"/>
        <s v="Crane FPT (Hex)" u="1"/>
        <s v="Crane FPT (B1.20.1 &amp; B16.4)" u="1"/>
        <s v="Crane Flange #125 (C2) (FF) (Male)" u="1"/>
        <s v="Crane Flange #900 (C2) (RF) (Male)" u="1"/>
        <s v="Charlotte Cast Iron Hub" u="1"/>
        <s v="Charlotte Cast Iron Spigot" u="1"/>
        <s v="Charlotte Cast Iron FPT (Tapped Tee)" u="1"/>
        <s v="Charlotte Cast Iron No Hub (Coupling)" u="1"/>
        <s v="Charlotte Cast Iron (No Hub) FPT (Test Tee)" u="1"/>
        <s v="Charlotte Cast Iron No Hub (Heavy Coupling)" u="1"/>
        <s v="Charlotte PVC (DWV) Hub (Coupling)" u="1"/>
        <s v="Charlotte PVC (DWV) Blank" u="1"/>
        <s v="Charlotte PVC (DWV) Hub" u="1"/>
        <s v="Charlotte PVC (DWV) Hub (Slip Joint)" u="1"/>
        <s v="Charlotte PVC (DWV) Hub (Slip Joint w Nut)" u="1"/>
        <s v="Charlotte PVC (DWV) Hub (Adapter) (Hex)" u="1"/>
        <s v="Charlotte PVC (DWV) Hub (Slip Joint) (Hex)" u="1"/>
        <s v="Charlotte PVC (DWV) FPT" u="1"/>
        <s v="Charlotte PVC (DWV) FPT (Plug)" u="1"/>
        <s v="Charlotte PVC (DWV) Plain End" u="1"/>
        <s v="Charlotte PVC Spigot (CI Adapter)" u="1"/>
        <s v="Charlotte PVC (Schedule 40) Socket" u="1"/>
        <s v="Charlotte PVC (Schedule 40) FPT" u="1"/>
        <s v="Charlotte PVC (Schedule 40) Socket (Bushing)" u="1"/>
        <s v="Charlotte PVC (Schedule 40) FPT (Bushing)" u="1"/>
        <s v="Charlotte PVC (Schedule 40) Blank (Plug)" u="1"/>
        <s v="Charlotte PVC (Schedule 40) Spigot" u="1"/>
        <s v="Charlotte PVC (Schedule 40) MPT" u="1"/>
        <s v="Charlotte PVC (Schedule 80) Socket" u="1"/>
        <s v="Charlotte PVC (Schedule 80) FPT" u="1"/>
        <s v="Charlotte PVC (Schedule 80) Socket (Bushing)" u="1"/>
        <s v="Charlotte PVC (Schedule 80) FPT (Bushing)" u="1"/>
        <s v="Charlotte PVC (Schedule 80) MPT" u="1"/>
        <s v="Charlotte PVC (Schedule 80) Blank (Plug)" u="1"/>
        <s v="Charlotte Flange 150# FF (8510 Blind)" u="1"/>
        <s v="Charlotte PVC Plain End (Pipe)" u="1"/>
        <s v="Charlotte Cast Iron (Extra Heavy) Blank" u="1"/>
        <s v="Cerro Copper Plain End (Pipe)" u="1"/>
        <s v="Bray Flange #150 (C2) (Male) (LPBFV)" u="1"/>
        <s v="Bray Flange #150 (C1) (C2) (Male) (HPBFV)" u="1"/>
        <s v="Bray Flange #300 (C1) (C2) (Male) (LPBFV)" u="1"/>
        <s v="Bonney Forge Stainless Steel Socket Weld" u="1"/>
        <s v="Bonney Forge Stainless Steel Socket Weld (Coupling)" u="1"/>
        <s v="Bonney Forge Stainless Steel Socket Weld (C2) (Insert)" u="1"/>
        <s v="Bonney Forge Stainless Steel Socket Weld (Union)" u="1"/>
        <s v="Bell and Gossett Flange #125 (C1) (C2) (FF) (Male)" u="1"/>
        <s v="Bell and Gossett Cup" u="1"/>
        <s v="Bell and Gossett FPT (Hex)" u="1"/>
        <s v="Bell and Gossett Blank (High Capacity Air Vent)" u="1"/>
        <s v="Bell and Gossett Blank (Air Vent)" u="1"/>
        <s v="Bell and Gossett Blank" u="1"/>
        <s v="Apollo Bronze FPT (Hex) (Valve)" u="1"/>
        <s v="Apollo Copper Cup" u="1"/>
        <s v="Apollo Bronze Press" u="1"/>
        <s v="Apollo Flange #125 (C2) (FF) (Male)" u="1"/>
        <s v="Apollo Copper Blank (70-200-HC) (Valve)" u="1"/>
        <s v="Apollo Carbon Steel FPT (Hex) (72-100)" u="1"/>
        <s v="Apollo Copper Blank (77W-A-HC) (Valve)" u="1"/>
        <s v="Apollo Copper Press" u="1"/>
        <s v="Apollo Copper Hose" u="1"/>
        <s v="Apollo Bronze Brazed" u="1"/>
        <s v="Apollo Bronze FPT" u="1"/>
        <s v="Apollo Socket Weld (Male)" u="1"/>
        <s v="Apollo Flange #150 (C1) (C2) (RF) (Male)" u="1"/>
        <s v="Apollo Flange #150 (C1) (C2) (RF) (Male) (LPBFV)" u="1"/>
        <s v="Apollo Flange #125 (C1) (C2) (FF) (Male)" u="1"/>
        <s v="Apollo Carbon Steel FPT (Hex) (60B-100)" u="1"/>
        <s v="Anvil MPT (Nipple)" u="1"/>
        <s v="Anvil Malleable Iron (#150) FPT (Bushing)" u="1"/>
        <s v="Anvil Malleable Iron (#300) FPT" u="1"/>
        <s v="Anvil Malleable Iron (#150) FPT (Coupling)" u="1"/>
        <s v="Anvil Malleable Iron (#150) FPT (Hex)" u="1"/>
        <s v="Anvil Malleable Iron (#150) FPT (Union)" u="1"/>
        <s v="Anvil Malleable Iron (#250) FPT" u="1"/>
        <s v="Anvil Malleable Iron (#300) FPT (Coupling)" u="1"/>
        <s v="Anvil Malleable Iron (#300) FPT (Union) (Hex)" u="1"/>
        <s v="Anvil Malleable Iron (#300) FPT (Hex)" u="1"/>
        <s v="Anvil Malleable Iron (#300) FPT (Union)" u="1"/>
        <s v="Anvil Forged Steel (#3000) Socket Weld (Insert)" u="1"/>
        <s v="Anvil Forged Steel (#3000) Socket Weld (Coupling)" u="1"/>
        <s v="Anvil Forged Steel (#3000) Socket Weld (Union)" u="1"/>
        <s v="Anvil Forged Steel (#3000) Socket Weld" u="1"/>
        <s v="Anvil Forged Steel (#3000) Socket Weld (Half Coupling)" u="1"/>
        <s v="Anvil Forged Steel (#3000) FPT" u="1"/>
        <s v="Anvil Forged Steel (#3000) FPT (Coupling)" u="1"/>
        <s v="Anvil Cast Iron (#125) FPT" u="1"/>
        <s v="Anvil Cast Iron (#125) FPT (Hex)" u="1"/>
        <s v="Anvil Flange #125" u="1"/>
        <s v="Anvil Cast Iron (#125) FPT (Coupling)" u="1"/>
        <s v="Anvil Cast Iron (#250) FPT" u="1"/>
        <s v="Anaco-Husky Cast Iron Hub (HD 4000)" u="1"/>
        <s v="Alfa Laval Stainless Steel Orbital Weld" u="1"/>
        <s v="Alfa Laval Tri Clamp Gasket (C2) (Female)" u="1"/>
        <s v="Alfa Laval Stainless Steel Clamp End (C2) (Female) (Clamps)" u="1"/>
        <s v="Alfa Laval Stainless Steel Hose" u="1"/>
        <s v="Alfa Laval Stainless Steel MPT" u="1"/>
        <s v="Alfa Laval Stainless Steel FPT" u="1"/>
        <s v="Alfa Laval Stainless Steel Clamp End (Male) (Fittings)" u="1"/>
        <s v="Generic Socket Fusion Joint (C2) (Female)" u="1"/>
        <s v="Generic Cap Screw Set #150 (C2) (Female) (Lug)" u="1"/>
        <s v="Generic Cap Screw Set #300 (C2) (Female) (LPBFV)" u="1"/>
        <s v="Generic Cap Screw Set #300 (C2) (Female) (Lug)" u="1"/>
        <s v="Generic Full Face Gasket #300 (C2) (Female)" u="1"/>
        <s v="Generic Ring Gasket #150 (C2) (Female)" u="1"/>
        <s v="Generic Ring Gasket #300 (C2) (Female)" u="1"/>
        <s v="Generic Full Face Gasket #150 (C1) (C2) (Female) (Valve to Valve)" u="1"/>
        <s v="Generic Full Face Gasket #300 (C1) (C2) (Female) (Valve to Valve)" u="1"/>
        <s v="Generic Mechanical Joint Gasket (C1) (C2) (Female)" u="1"/>
        <s v="Generic Ring Gasket #150 (C1) (C2) (Female) (Valve to Valve)" u="1"/>
        <s v="Generic Ring Gasket #300 (C1) (C2) (Female) (Valve to Valve)" u="1"/>
        <s v="Generic Stud Bolt Set #125 (C2) (Female) (Back to Back)" u="1"/>
        <s v="Generic Stud Bolt Set #125 (C2) (Female)" u="1"/>
        <s v="Generic Stud Bolt Set #250 (C2) (Female) (Back to Back)" u="1"/>
        <s v="Generic Stud Bolt Set #250 (C2) (Female)" u="1"/>
        <s v="Generic Stud Bolt Set #150 (C2) (Female) (Back to Back)" u="1"/>
        <s v="Generic Stud Bolt Set #150 (C2) (Female)" u="1"/>
        <s v="Generic Stud Bolt Set #300 (C2) (Female) (Back to Back)" u="1"/>
        <s v="Generic Stud Bolt Set #300 (C2) (Female)" u="1"/>
        <s v="Generic (SV) Hub &amp; Spigot x NH Joint (C2) (Male)" u="1"/>
        <s v="Generic (SV) Hub &amp; Spigot Joint (C2) (Male)" u="1"/>
        <s v="Generic ACR Soldered Joint (C2) (Female)" u="1"/>
        <s v="Generic CPVC Solvent Joint (C2) (Female)" u="1"/>
        <s v="Generic PVC (Schedule 40) Solvent Joint (C2) (Female)" u="1"/>
        <s v="Generic PVC (Schedule 80) Solvent Joint (C2) (Female)" u="1"/>
        <s v="Generic Socket Weld Joint (C2) (Female)" u="1"/>
        <s v="Generic Orbital Weld Joint (Female)" u="1"/>
        <s v="Generic Carbon Steel Groove (Pipe)" u="1"/>
        <s v="Generic Carbon Steel Plain End (Pipe)" u="1"/>
        <s v="Generic Stainless Steel Groove (Pipe)" u="1"/>
        <s v="Generic Stainless Steel MPT (Pipe)" u="1"/>
        <s v="Generic Copper Groove (Pipe)" u="1"/>
        <s v="Generic Buttweld" u="1"/>
        <s v="Generic Groove (Nipple)" u="1"/>
        <s v="Generic Blank" u="1"/>
      </sharedItems>
    </cacheField>
    <cacheField name="Conn Type #3" numFmtId="0">
      <sharedItems count="92">
        <s v=""/>
        <s v="Bevel End 37.5"/>
        <s v="CU-BRZ Press Cup - Viega" u="1"/>
        <s v="XL-C Press Cup - Viega" u="1"/>
        <s v="Blank End" u="1"/>
        <s v="Conn Type #3" u="1"/>
        <s v="NoHub" u="1"/>
        <s v="Nibco Copper Cup" u="1"/>
        <s v="Anvil Malleable Iron (#150) FPT" u="1"/>
        <s v="Weldbend Buttweld" u="1"/>
        <s v="Charlotte Cast Iron No Hub" u="1"/>
        <s v="Charlotte Cast Iron (No Hub) FPT (Test Tee)" u="1"/>
        <s v="None" u="1"/>
        <s v="Weiss Brass FPT" u="1"/>
        <s v="Viega Carbon Steel (MegaPress) FPT" u="1"/>
        <s v="Viega Carbon Steel (MegaPress) Press" u="1"/>
        <s v="Viega Carbon Steel (MegaPress - MegaPress XL) Press (Reducing Tee)" u="1"/>
        <s v="Viega Carbon Steel (MegaPress XL) Press" u="1"/>
        <s v="Viega Copper (ProPress) FPT" u="1"/>
        <s v="Viega Copper (ProPress) Press" u="1"/>
        <s v="Viega Copper (ProPress XL) Press" u="1"/>
        <s v="Victaulic Blank" u="1"/>
        <s v="Victaulic Groove" u="1"/>
        <s v="Victaulic MPT" u="1"/>
        <s v="Victaulic Copper Cup" u="1"/>
        <s v="Victaulic (IPS) Groove (72 Coupling)" u="1"/>
        <s v="Uponor PEX (ProPEX) Barb (Male)" u="1"/>
        <s v="Uponor Brass (ProPEX) Barb (Male)" u="1"/>
        <s v="Uponor Blank" u="1"/>
        <s v="Tyler Cast Iron Hub (ASTM 74)" u="1"/>
        <s v="Tyler Cast Iron Spigot" u="1"/>
        <s v="Tyler Cast Iron FPT (Coupling)" u="1"/>
        <s v="Tyler Cast Iron FPT" u="1"/>
        <s v="Tyler (250 PSI) Mechanical Joint" u="1"/>
        <s v="Tyler (250 PSI) Flange" u="1"/>
        <s v="Tyler (350 PSI) Mechanical Joint" u="1"/>
        <s v="Tyler Ductile Iron FPT" u="1"/>
        <s v="Tyler Swivel" u="1"/>
        <s v="Tyler Cast Iron Blank (Hex)" u="1"/>
        <s v="Titan Cast Iron Blank (YS Cap)" u="1"/>
        <s v="Titan Carbon Steel Blank (YS Cap)" u="1"/>
        <s v="Spirax Sarco FPT (DPE)" u="1"/>
        <s v="Spirax Sarco FPT (FT-125)" u="1"/>
        <s v="Spirax Sarco FPT (HM34)" u="1"/>
        <s v="Spirax Sarco Cast Iron Blank (25P)" u="1"/>
        <s v="Spears CPVC (Schedule 80) Socket" u="1"/>
        <s v="Spears CPVC (Schedule 80) FPT" u="1"/>
        <s v="Spears PVC (Schedule 80) Socket" u="1"/>
        <s v="Spears PVC (Schedule 80) FPT" u="1"/>
        <s v="Sovent Cast Iron No Hub" u="1"/>
        <s v="Smith Cooper Stainless Steel Buttweld" u="1"/>
        <s v="Powell Stainless Steel Blank (Cap)" u="1"/>
        <s v="Powell Carbon Steel Blank (Cap)" u="1"/>
        <s v="Nibco Copper (DWV) Cup" u="1"/>
        <s v="Mueller Carbon Steel Blank (581-SS)" u="1"/>
        <s v="Mueller Copper (Cast) Cup" u="1"/>
        <s v="Mueller Copper (Cast) FPT" u="1"/>
        <s v="Mueller Copper (DWV) Cup (ASME B16.29)" u="1"/>
        <s v="Mueller Copper (Wrot) Cup" u="1"/>
        <s v="Honeywell Blank (T&amp;P Plug)" u="1"/>
        <s v="Honeywell FPT" u="1"/>
        <s v="Honeywell Flange #125 (C1) (C2) (FF) (Male)" u="1"/>
        <s v="GF Polypropylene (PROGEF Standard) Butt Fusion" u="1"/>
        <s v="GF Polypropylene (PPro-Seal) Socket" u="1"/>
        <s v="GF Polypropylene (PPro-Seal) Socket (Tee)" u="1"/>
        <s v="GF Polypropylene (PROGEF Standard) Clamp" u="1"/>
        <s v="GF Polypropylene (PROGEF Standard) MPT" u="1"/>
        <s v="GF PVDF (Fuseal 25_50) Socket" u="1"/>
        <s v="GF PVDF (Fuseal 25_50) Blank (Plug)" u="1"/>
        <s v="GF PVDF (Fuseal 25_50) FPT" u="1"/>
        <s v="Charlotte Cast Iron Hub" u="1"/>
        <s v="Charlotte Cast Iron (Extra Heavy) Blank" u="1"/>
        <s v="Charlotte Cast Iron FPT (Tapped Tee)" u="1"/>
        <s v="Charlotte PVC (DWV) Hub" u="1"/>
        <s v="Charlotte PVC (DWV) Blank (Square End Plug)" u="1"/>
        <s v="Charlotte PVC (DWV) FPT (Plug)" u="1"/>
        <s v="Charlotte PVC (DWV) Blank" u="1"/>
        <s v="Charlotte PVC (Schedule 40) Socket" u="1"/>
        <s v="Charlotte PVC (Schedule 40) FPT" u="1"/>
        <s v="Charlotte PVC (Schedule 80) Socket" u="1"/>
        <s v="Charlotte PVC (Schedule 80) FPT" u="1"/>
        <s v="Charlotte Cast Iron Spigot" u="1"/>
        <s v="Generic Blank" u="1"/>
        <s v="Bonney Forge Stainless Steel Socket Weld" u="1"/>
        <s v="Bell and Gossett FPT (Hex)" u="1"/>
        <s v="Anvil Malleable Iron (#300) FPT" u="1"/>
        <s v="Anvil Forged Steel (#3000) Socket Weld" u="1"/>
        <s v="Anvil Forged Steel (#3000) FPT" u="1"/>
        <s v="Anvil Cast Iron (#125) FPT" u="1"/>
        <s v="Anvil Cast Iron (#250) FPT" u="1"/>
        <s v="Alfa Laval Stainless Steel Clamp End (Male) (Fittings)" u="1"/>
        <s v="Alfa Laval Stainless Steel Orbital Weld" u="1"/>
      </sharedItems>
    </cacheField>
    <cacheField name="Conn Type #4" numFmtId="0">
      <sharedItems count="1">
        <s v=""/>
      </sharedItems>
    </cacheField>
    <cacheField name="Conn Type #5" numFmtId="0">
      <sharedItems count="1">
        <s v=""/>
      </sharedItems>
    </cacheField>
    <cacheField name="Conn Type #6" numFmtId="0">
      <sharedItems count="1">
        <s v=""/>
      </sharedItems>
    </cacheField>
    <cacheField name="Conn Type #7" numFmtId="0">
      <sharedItems count="1">
        <s v=""/>
      </sharedItems>
    </cacheField>
    <cacheField name="Conn Type #8" numFmtId="0">
      <sharedItems count="1">
        <s v=""/>
      </sharedItems>
    </cacheField>
    <cacheField name="Column1" numFmtId="0">
      <sharedItems count="1">
        <s v=""/>
      </sharedItems>
    </cacheField>
    <cacheField name="_1" numFmtId="0">
      <sharedItems count="1">
        <s v=""/>
      </sharedItems>
    </cacheField>
    <cacheField name="_2" numFmtId="0">
      <sharedItems count="1">
        <s v=""/>
      </sharedItems>
    </cacheField>
    <cacheField name="_3" numFmtId="0">
      <sharedItems count="1">
        <s v=""/>
      </sharedItems>
    </cacheField>
    <cacheField name="_4" numFmtId="0">
      <sharedItems count="1">
        <s v=""/>
      </sharedItems>
    </cacheField>
    <cacheField name="_5" numFmtId="0">
      <sharedItems count="1">
        <s v=""/>
      </sharedItems>
    </cacheField>
    <cacheField name="_6" numFmtId="0">
      <sharedItems count="1">
        <s v=""/>
      </sharedItems>
    </cacheField>
    <cacheField name="_7" numFmtId="0">
      <sharedItems count="1"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s v="7ec57415-4dc0-4e3b-9af0-6d93218db3b2-0014e23e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' - 7 1/2&quot;"/>
    <n v="2.621507786"/>
    <n v="1"/>
    <s v="24274782088511149"/>
    <s v=""/>
    <s v="01D2-CHWR-01"/>
    <s v="01D2-CHWR-01"/>
    <s v="Spooled"/>
    <s v="11806"/>
    <s v="01"/>
    <s v=""/>
    <s v="19.86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7ec57415-4dc0-4e3b-9af0-6d93218db3b2-0014e3f0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' - 7 1/2&quot;"/>
    <n v="2.6236562499999998"/>
    <n v="1"/>
    <s v="24274782088511149"/>
    <s v=""/>
    <s v="01D2-CHWS-01"/>
    <s v="01D2-CHWS-01"/>
    <s v="Spooled"/>
    <s v="11806"/>
    <s v="01"/>
    <s v=""/>
    <s v="19.88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93ee3bd5-dd76-45f1-8b3d-83609a843bb7-0014eb04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11' - 6 3/4&quot;"/>
    <n v="11.56322512"/>
    <n v="1"/>
    <s v="24274782088511154"/>
    <s v=""/>
    <s v="01D1-CHWS-07"/>
    <s v="01D1-CHWS-07"/>
    <s v="Spooled"/>
    <s v="11806"/>
    <s v="01"/>
    <s v=""/>
    <s v="330.13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08b80081-9ae0-45db-b3f1-a25c8c4595bc-0014f74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11' - 11 1/4&quot;"/>
    <n v="11.93897434"/>
    <n v="1"/>
    <s v="24274782088511154"/>
    <s v=""/>
    <s v="01D1-CHWR-06"/>
    <s v="01D1-CHWR-06"/>
    <s v="Spooled"/>
    <s v="11806"/>
    <s v="01"/>
    <s v=""/>
    <s v="340.86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a64be93a-2843-430d-81a1-f7acf356b898-00157579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4' - 1 7/8&quot;"/>
    <n v="4.1602803140000004"/>
    <n v="1"/>
    <s v="24274782088511151"/>
    <s v=""/>
    <s v="01D2-CHWS-09"/>
    <s v="01D2-CHWS-09"/>
    <s v="Spooled"/>
    <s v="11806"/>
    <s v="01"/>
    <s v=""/>
    <s v="44.89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781f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5' - 3&quot;"/>
    <n v="5.2488219809999999"/>
    <n v="1"/>
    <s v="24274782088511151"/>
    <s v=""/>
    <s v="01D2-CHWR-09"/>
    <s v="01D2-CHWR-09"/>
    <s v="Spooled"/>
    <s v="11806"/>
    <s v="01"/>
    <s v=""/>
    <s v="56.63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854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2' - 5 3/4&quot;"/>
    <n v="12.475263959999999"/>
    <n v="1"/>
    <s v="24274782088511151"/>
    <s v=""/>
    <s v="01D2-CHWS-08"/>
    <s v="01D2-CHWS-08"/>
    <s v="Spooled"/>
    <s v="11806"/>
    <s v="01"/>
    <s v=""/>
    <s v="134.61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ff7a649f-969c-4138-8dda-6c043e1a69af-00163de4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1' - 0 3/4&quot;"/>
    <n v="1.058104167"/>
    <n v="1"/>
    <s v="24274782088511148"/>
    <s v=""/>
    <s v="01D1-CHWS-11"/>
    <s v="01D1-CHWS-11"/>
    <s v="Spooled"/>
    <s v="11806"/>
    <s v="01"/>
    <s v=""/>
    <s v="6.13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ff7a649f-969c-4138-8dda-6c043e1a69af-001643cc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2' - 8 1/4&quot;"/>
    <n v="2.6892274189999998"/>
    <n v="1"/>
    <s v="24274782088511148"/>
    <s v=""/>
    <s v="01D1-CHWR-10"/>
    <s v="01D1-CHWR-10"/>
    <s v="Spooled"/>
    <s v="11806"/>
    <s v="01"/>
    <s v=""/>
    <s v="15.58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9eab3a26-cf91-4795-a29e-b3fdd2690b7e-0016b0cd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R-05"/>
    <s v="01D1-CHWR-05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Bevel End 37.5"/>
    <s v="Grooved End"/>
    <s v=""/>
    <s v=""/>
    <s v=""/>
    <s v=""/>
    <s v=""/>
    <s v=""/>
  </r>
  <r>
    <s v="9eab3a26-cf91-4795-a29e-b3fdd2690b7e-0016bc7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S-09"/>
    <s v="01D2-CHWS-09"/>
    <s v="Spooled"/>
    <s v="11806"/>
    <s v="02"/>
    <s v=""/>
    <s v="5.40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9eab3a26-cf91-4795-a29e-b3fdd2690b7e-0016bca8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R-09"/>
    <s v="01D2-CHWR-09"/>
    <s v="Spooled"/>
    <s v="11806"/>
    <s v="02"/>
    <s v=""/>
    <s v="5.40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9eab3a26-cf91-4795-a29e-b3fdd2690b7e-0016bebe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7&quot;"/>
    <n v="1.5782755020000001"/>
    <n v="1"/>
    <s v="24274782088511151"/>
    <s v=""/>
    <s v="01D2-CHWS-09"/>
    <s v="01D2-CHWS-09"/>
    <s v="Spooled"/>
    <s v="11806"/>
    <s v="03"/>
    <s v=""/>
    <s v="17.03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fa6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7&quot;"/>
    <n v="1.5782755020000001"/>
    <n v="1"/>
    <s v="24274782088511151"/>
    <s v=""/>
    <s v="01D2-CHWR-09"/>
    <s v="01D2-CHWR-09"/>
    <s v="Spooled"/>
    <s v="11806"/>
    <s v="03"/>
    <s v=""/>
    <s v="17.03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e5825a1d-cad8-41a0-bb60-203023b43c25-0016e8e8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4 3/4&quot;"/>
    <n v="1.3953502820000001"/>
    <n v="1"/>
    <s v="24274782088511151"/>
    <s v=""/>
    <s v="01D2-CHWS-08"/>
    <s v="01D2-CHWS-08"/>
    <s v="Spooled"/>
    <s v="11806"/>
    <s v="02"/>
    <s v=""/>
    <s v="15.06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e5825a1d-cad8-41a0-bb60-203023b43c25-0016e9b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4 3/4&quot;"/>
    <n v="1.3953502820000001"/>
    <n v="1"/>
    <s v="24274782088511151"/>
    <s v=""/>
    <s v="01D2-CHWR-08"/>
    <s v="01D2-CHWR-08"/>
    <s v="Spooled"/>
    <s v="11806"/>
    <s v="01"/>
    <s v=""/>
    <s v="15.06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1e816de3-53be-4c2b-8818-df9a601bf9de-00173af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16' - 3 1/8&quot;"/>
    <n v="16.256616959999999"/>
    <n v="1"/>
    <s v="24274782088511148"/>
    <s v=""/>
    <s v="01D2-CHWR-10"/>
    <s v="01D2-CHWR-10"/>
    <s v="Spooled"/>
    <s v="11806"/>
    <s v="01"/>
    <s v=""/>
    <s v="94.17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1e816de3-53be-4c2b-8818-df9a601bf9de-00173f00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14' - 1 7/8&quot;"/>
    <n v="14.15779951"/>
    <n v="1"/>
    <s v="24274782088511148"/>
    <s v=""/>
    <s v="01D2-CHWS-10"/>
    <s v="01D2-CHWS-10"/>
    <s v="Spooled"/>
    <s v="11806"/>
    <s v="01"/>
    <s v=""/>
    <s v="82.02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86b97d62-9fd2-42a8-b3ee-20de98d997d3-001f58c0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R-07"/>
    <s v="01D1-CHWR-07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86b97d62-9fd2-42a8-b3ee-20de98d997d3-001f59d0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0' - 8&quot;"/>
    <n v="20.666666670000001"/>
    <n v="1"/>
    <s v="24274782088511154"/>
    <s v=""/>
    <s v="01D1-CHWS-08"/>
    <s v="01D1-CHWS-08"/>
    <s v="Spooled"/>
    <s v="11806"/>
    <s v="01"/>
    <s v=""/>
    <s v="590.03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8c3323e4-ae92-428e-ad3a-ee92269a176e-00201da4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3' - 1 1/8&quot;"/>
    <n v="3.0981837369999998"/>
    <n v="1"/>
    <s v="24274782088511154"/>
    <s v=""/>
    <s v="01D2-CHWS-07"/>
    <s v="01D2-CHWS-07"/>
    <s v="Spooled"/>
    <s v="11806"/>
    <s v="01"/>
    <s v=""/>
    <s v="88.45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8c3323e4-ae92-428e-ad3a-ee92269a176e-00201e6c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4' - 7 1/8&quot;"/>
    <n v="4.5954428009999999"/>
    <n v="1"/>
    <s v="24274782088511154"/>
    <s v=""/>
    <s v="01D2-CHWR-07"/>
    <s v="01D2-CHWR-07"/>
    <s v="Spooled"/>
    <s v="11806"/>
    <s v="01"/>
    <s v=""/>
    <s v="131.20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8c3323e4-ae92-428e-ad3a-ee92269a176e-0020202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82088511149"/>
    <s v=""/>
    <s v="01D2-CHWR-06"/>
    <s v="01D2-CHWR-06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95f673d5-5ab4-4117-b36e-85bd6a18c467-00214468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82088511149"/>
    <s v=""/>
    <s v="01D2-CHWS-04"/>
    <s v="01D2-CHWS-04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e2c94588-2ab0-4423-ac17-b41fe33ae480-00215841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S-06"/>
    <s v="01D1-CHWS-06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Bevel End 37.5"/>
    <s v="Grooved End"/>
    <s v=""/>
    <s v=""/>
    <s v=""/>
    <s v=""/>
    <s v=""/>
    <s v=""/>
  </r>
  <r>
    <s v="c87895d2-c606-4025-a01d-c214f120e7cf-00218623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4&quot;"/>
    <n v="0.33333333300000001"/>
    <n v="1"/>
    <s v="24274782088511151"/>
    <s v=""/>
    <s v="01D2-CHWR-07"/>
    <s v="01D2-CHWR-07"/>
    <s v="Spooled"/>
    <s v="11806"/>
    <s v="02"/>
    <s v=""/>
    <s v="3.6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87895d2-c606-4025-a01d-c214f120e7cf-00218732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4&quot;"/>
    <n v="0.33333333300000001"/>
    <n v="1"/>
    <s v="24274782088511151"/>
    <s v=""/>
    <s v="01D2-CHWS-07"/>
    <s v="01D2-CHWS-07"/>
    <s v="Spooled"/>
    <s v="11806"/>
    <s v="02"/>
    <s v=""/>
    <s v="3.6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87895d2-c606-4025-a01d-c214f120e7cf-00218981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4 1/4&quot;"/>
    <n v="0.35120524600000003"/>
    <n v="1"/>
    <s v="24274782088511148"/>
    <s v=""/>
    <s v="01D2-CHWR-10"/>
    <s v="01D2-CHWR-10"/>
    <s v="Spooled"/>
    <s v="11806"/>
    <s v="02"/>
    <s v=""/>
    <s v="2.03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c87895d2-c606-4025-a01d-c214f120e7cf-00218c33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4 1/8&quot;"/>
    <n v="0.34468847800000002"/>
    <n v="1"/>
    <s v="24274782088511148"/>
    <s v=""/>
    <s v="01D2-CHWS-10"/>
    <s v="01D2-CHWS-10"/>
    <s v="Spooled"/>
    <s v="11806"/>
    <s v="02"/>
    <s v=""/>
    <s v="2.00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0b24d2da-dfee-4a5c-bbf9-cc201cc4deb1-002468b2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S-09"/>
    <s v="01D1-CHWS-09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0b24d2da-dfee-4a5c-bbf9-cc201cc4deb1-002469ec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0' - 10&quot;"/>
    <n v="0.83333333300000001"/>
    <n v="1"/>
    <s v="24274782088511154"/>
    <s v=""/>
    <s v="01D1-CHWR-05"/>
    <s v="01D1-CHWR-05"/>
    <s v="Spooled"/>
    <s v="11806"/>
    <s v="02"/>
    <s v=""/>
    <s v="23.79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0b24d2da-dfee-4a5c-bbf9-cc201cc4deb1-002469fd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0' - 6&quot;"/>
    <n v="0.5"/>
    <n v="1"/>
    <s v="24274782088511154"/>
    <s v=""/>
    <s v="01D1-CHWS-06"/>
    <s v="01D1-CHWS-06"/>
    <s v="Spooled"/>
    <s v="11806"/>
    <s v="02"/>
    <s v=""/>
    <s v="14.28 lbm"/>
    <s v="LEVEL 01"/>
    <s v="MEP Fabrication Pipework"/>
    <s v=""/>
    <s v=""/>
    <s v=""/>
    <s v="0' - 8&quot;"/>
    <s v=""/>
    <n v="0"/>
    <s v=""/>
    <s v="0' - 0&quot;"/>
    <n v="0"/>
    <s v="Grooved End"/>
    <s v="Bevel End 37.5"/>
    <s v=""/>
    <s v=""/>
    <s v=""/>
    <s v=""/>
    <s v=""/>
    <s v=""/>
  </r>
  <r>
    <s v="f2a60607-78dd-4bea-b223-6c8b436e3acc-00269bc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R-08"/>
    <s v="01D1-CHWR-08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f2a60607-78dd-4bea-b223-6c8b436e3acc-00269c2f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82088511149"/>
    <s v=""/>
    <s v="01D2-CHWR-05"/>
    <s v="01D2-CHWR-05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f2a60607-78dd-4bea-b223-6c8b436e3acc-00269c37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82088511149"/>
    <s v=""/>
    <s v="01D2-CHWS-05"/>
    <s v="01D2-CHWS-05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f2a60607-78dd-4bea-b223-6c8b436e3acc-00269c4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6&quot;"/>
    <n v="0.5"/>
    <n v="1"/>
    <s v="24274782088511149"/>
    <s v=""/>
    <s v="01D2-CHWR-02"/>
    <s v="01D2-CHWR-02"/>
    <s v="Spooled"/>
    <s v="11806"/>
    <s v="01"/>
    <s v=""/>
    <s v="3.79 lbm"/>
    <s v="LEVEL 01"/>
    <s v="MEP Fabrication Pipework"/>
    <s v=""/>
    <s v=""/>
    <s v=""/>
    <s v="0' - 3&quot;"/>
    <s v=""/>
    <n v="0"/>
    <s v=""/>
    <s v="0' - 0&quot;"/>
    <n v="0"/>
    <s v="Grooved End"/>
    <s v="Bevel End 37.5"/>
    <s v=""/>
    <s v=""/>
    <s v=""/>
    <s v=""/>
    <s v=""/>
    <s v=""/>
  </r>
  <r>
    <s v="f2a60607-78dd-4bea-b223-6c8b436e3acc-00269c51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6&quot;"/>
    <n v="0.5"/>
    <n v="1"/>
    <s v="24274782088511149"/>
    <s v=""/>
    <s v="01D2-CHWS-02"/>
    <s v="01D2-CHWS-02"/>
    <s v="Spooled"/>
    <s v="11806"/>
    <s v="01"/>
    <s v=""/>
    <s v="3.79 lbm"/>
    <s v="LEVEL 01"/>
    <s v="MEP Fabrication Pipework"/>
    <s v=""/>
    <s v=""/>
    <s v=""/>
    <s v="0' - 3&quot;"/>
    <s v=""/>
    <n v="0"/>
    <s v=""/>
    <s v="0' - 0&quot;"/>
    <n v="0"/>
    <s v="Grooved End"/>
    <s v="Bevel End 37.5"/>
    <s v=""/>
    <s v=""/>
    <s v=""/>
    <s v=""/>
    <s v=""/>
    <s v=""/>
  </r>
  <r>
    <s v="2da1fa72-3b6b-46d7-830b-e0f044b1abd7-002c0cf8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3' - 0 1/2&quot;"/>
    <n v="3.0444931390000001"/>
    <n v="1"/>
    <s v="24274782088511151"/>
    <s v=""/>
    <s v="01D1-CHWS-14"/>
    <s v="01D1-CHWS-14"/>
    <s v="Spooled"/>
    <s v="11806"/>
    <s v="01"/>
    <s v=""/>
    <s v="32.85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2da1fa72-3b6b-46d7-830b-e0f044b1abd7-002c0ee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2' - 10 1/8&quot;"/>
    <n v="2.84558731"/>
    <n v="1"/>
    <s v="24274782088511151"/>
    <s v=""/>
    <s v="01D1-CHWR-12"/>
    <s v="01D1-CHWR-12"/>
    <s v="Spooled"/>
    <s v="11806"/>
    <s v="01"/>
    <s v=""/>
    <s v="30.7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ef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2' - 9 3/4&quot;"/>
    <n v="2.8160433180000002"/>
    <n v="1"/>
    <s v="24274782088511151"/>
    <s v=""/>
    <s v="01D1-CHWS-14"/>
    <s v="01D1-CHWS-14"/>
    <s v="Spooled"/>
    <s v="11806"/>
    <s v="02"/>
    <s v=""/>
    <s v="30.39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f4d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4' - 8 7/8&quot;"/>
    <n v="4.7347467280000002"/>
    <n v="1"/>
    <s v="24274782088511151"/>
    <s v=""/>
    <s v="01D1-CHWR-12"/>
    <s v="01D1-CHWR-12"/>
    <s v="Spooled"/>
    <s v="11806"/>
    <s v="02"/>
    <s v=""/>
    <s v="51.09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2da1fa72-3b6b-46d7-830b-e0f044b1abd7-002c1057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5' - 9 1/2&quot;"/>
    <n v="5.789551468"/>
    <n v="1"/>
    <s v="24274782088511151"/>
    <s v=""/>
    <s v="01D1-CHWR-13"/>
    <s v="01D1-CHWR-13"/>
    <s v="Spooled"/>
    <s v="11806"/>
    <s v="01"/>
    <s v=""/>
    <s v="62.47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2da1fa72-3b6b-46d7-830b-e0f044b1abd7-002c1071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5' - 9 1/2&quot;"/>
    <n v="5.7893146250000003"/>
    <n v="1"/>
    <s v="24274782088511151"/>
    <s v=""/>
    <s v="01D1-CHWS-15"/>
    <s v="01D1-CHWS-15"/>
    <s v="Spooled"/>
    <s v="11806"/>
    <s v="01"/>
    <s v=""/>
    <s v="62.47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c7d80646-fac9-4b7a-b38a-b31a1f4e7d34-002c1876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8 1/4&quot;"/>
    <n v="1.687528329"/>
    <n v="1"/>
    <s v="24274782088511151"/>
    <s v=""/>
    <s v="01D1-CHWR-11"/>
    <s v="01D1-CHWR-11"/>
    <s v="Spooled"/>
    <s v="11806"/>
    <s v="01"/>
    <s v=""/>
    <s v="18.21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c7d80646-fac9-4b7a-b38a-b31a1f4e7d34-002c18b7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11 3/8&quot;"/>
    <n v="1.949732214"/>
    <n v="1"/>
    <s v="24274782088511151"/>
    <s v=""/>
    <s v="01D1-CHWS-12"/>
    <s v="01D1-CHWS-12"/>
    <s v="Spooled"/>
    <s v="11806"/>
    <s v="01"/>
    <s v=""/>
    <s v="21.04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c7d80646-fac9-4b7a-b38a-b31a1f4e7d34-002c19c2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4&quot;"/>
    <n v="0.33167856699999998"/>
    <n v="1"/>
    <s v="24274782088511151"/>
    <s v=""/>
    <s v="01D1-CHWR-11"/>
    <s v="01D1-CHWR-11"/>
    <s v="Spooled"/>
    <s v="11806"/>
    <s v="02"/>
    <s v=""/>
    <s v="3.58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c30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0 1/8&quot;"/>
    <n v="1.0104271890000001"/>
    <n v="1"/>
    <s v="24274782088511151"/>
    <s v=""/>
    <s v="01D1-CHWS-13"/>
    <s v="01D1-CHWS-13"/>
    <s v="Spooled"/>
    <s v="11806"/>
    <s v="01"/>
    <s v=""/>
    <s v="10.90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c7d80646-fac9-4b7a-b38a-b31a1f4e7d34-002c1cdc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 1/8&quot;"/>
    <n v="0.50702953100000003"/>
    <n v="1"/>
    <s v="24274782088511151"/>
    <s v=""/>
    <s v="01D1-CHWS-13"/>
    <s v="01D1-CHWS-13"/>
    <s v="Spooled"/>
    <s v="11806"/>
    <s v="02"/>
    <s v=""/>
    <s v="5.47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eac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21' - 0&quot;"/>
    <n v="21"/>
    <n v="1"/>
    <s v="24274782088511148"/>
    <s v=""/>
    <s v="01D1-CHWS-16"/>
    <s v="01D1-CHWS-16"/>
    <s v="Spooled"/>
    <s v="11806"/>
    <s v="01"/>
    <s v=""/>
    <s v="121.65 lbm"/>
    <s v="LEVEL 01"/>
    <s v="MEP Fabrication Pipework"/>
    <s v=""/>
    <s v=""/>
    <s v=""/>
    <s v="0' - 2 1/2&quot;"/>
    <s v=""/>
    <n v="0"/>
    <s v=""/>
    <s v="0' - 0&quot;"/>
    <n v="0"/>
    <s v="Grooved End"/>
    <s v="Grooved End"/>
    <s v=""/>
    <s v=""/>
    <s v=""/>
    <s v=""/>
    <s v=""/>
    <s v=""/>
  </r>
  <r>
    <s v="c7d80646-fac9-4b7a-b38a-b31a1f4e7d34-002c1f21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21' - 0&quot;"/>
    <n v="21"/>
    <n v="1"/>
    <s v="24274782088511148"/>
    <s v=""/>
    <s v="01D1-CHWR-14"/>
    <s v="01D1-CHWR-14"/>
    <s v="Spooled"/>
    <s v="11806"/>
    <s v="01"/>
    <s v=""/>
    <s v="121.65 lbm"/>
    <s v="LEVEL 01"/>
    <s v="MEP Fabrication Pipework"/>
    <s v=""/>
    <s v=""/>
    <s v=""/>
    <s v="0' - 2 1/2&quot;"/>
    <s v=""/>
    <n v="0"/>
    <s v=""/>
    <s v="0' - 0&quot;"/>
    <n v="0"/>
    <s v="Grooved End"/>
    <s v="Grooved End"/>
    <s v=""/>
    <s v=""/>
    <s v=""/>
    <s v=""/>
    <s v=""/>
    <s v=""/>
  </r>
  <r>
    <s v="c7d80646-fac9-4b7a-b38a-b31a1f4e7d34-002c2469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21' - 0&quot;"/>
    <n v="21"/>
    <n v="1"/>
    <s v="24274782088511148"/>
    <s v=""/>
    <s v="01D1-CHWS-17"/>
    <s v="01D1-CHWS-17"/>
    <s v="Spooled"/>
    <s v="11806"/>
    <s v="01"/>
    <s v=""/>
    <s v="121.65 lbm"/>
    <s v="LEVEL 01"/>
    <s v="MEP Fabrication Pipework"/>
    <s v=""/>
    <s v=""/>
    <s v=""/>
    <s v="0' - 2 1/2&quot;"/>
    <s v=""/>
    <n v="0"/>
    <s v=""/>
    <s v="0' - 0&quot;"/>
    <n v="0"/>
    <s v="Grooved End"/>
    <s v="Grooved End"/>
    <s v=""/>
    <s v=""/>
    <s v=""/>
    <s v=""/>
    <s v=""/>
    <s v=""/>
  </r>
  <r>
    <s v="c7d80646-fac9-4b7a-b38a-b31a1f4e7d34-002c38bb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21' - 0&quot;"/>
    <n v="21"/>
    <n v="1"/>
    <s v="24274782088511148"/>
    <s v=""/>
    <s v="01D1-CHWR-15"/>
    <s v="01D1-CHWR-15"/>
    <s v="Spooled"/>
    <s v="11806"/>
    <s v="01"/>
    <s v=""/>
    <s v="121.65 lbm"/>
    <s v="LEVEL 01"/>
    <s v="MEP Fabrication Pipework"/>
    <s v=""/>
    <s v=""/>
    <s v=""/>
    <s v="0' - 2 1/2&quot;"/>
    <s v=""/>
    <n v="0"/>
    <s v=""/>
    <s v="0' - 0&quot;"/>
    <n v="0"/>
    <s v="Grooved End"/>
    <s v="Grooved End"/>
    <s v=""/>
    <s v=""/>
    <s v=""/>
    <s v=""/>
    <s v=""/>
    <s v=""/>
  </r>
  <r>
    <s v="3ae16cf2-5d57-420e-800f-208c09a21f33-002df1e3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S-10"/>
    <s v="01D1-CHWS-10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11ae88ff-55ba-4d1b-8ec4-178b5f081726-0030f80d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9' - 10 1/8&quot;"/>
    <n v="9.8444607489999996"/>
    <n v="1"/>
    <s v="24274782088511149"/>
    <s v=""/>
    <s v="01D2-CHWS-02"/>
    <s v="01D2-CHWS-02"/>
    <s v="Spooled"/>
    <s v="11806"/>
    <s v="02"/>
    <s v=""/>
    <s v="74.58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11ae88ff-55ba-4d1b-8ec4-178b5f081726-0030f8e0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11' - 5 3/8&quot;"/>
    <n v="11.44391278"/>
    <n v="1"/>
    <s v="24274782088511149"/>
    <s v=""/>
    <s v="01D2-CHWR-02"/>
    <s v="01D2-CHWR-02"/>
    <s v="Spooled"/>
    <s v="11806"/>
    <s v="02"/>
    <s v=""/>
    <s v="86.70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728934fe-c23f-48c2-99e9-c759f46b9928-0036fc3b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10' - 3 1/2&quot;"/>
    <n v="10.29526244"/>
    <n v="1"/>
    <s v="24274782088511148"/>
    <s v=""/>
    <s v="01D1-CHWR-16"/>
    <s v="01D1-CHWR-16"/>
    <s v="Spooled"/>
    <s v="11806"/>
    <s v="01"/>
    <s v=""/>
    <s v="59.64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728934fe-c23f-48c2-99e9-c759f46b9928-0036fe9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10' - 8 1/8&quot;"/>
    <n v="10.672041739999999"/>
    <n v="1"/>
    <s v="24274782088511148"/>
    <s v=""/>
    <s v="01D1-CHWS-18"/>
    <s v="01D1-CHWS-18"/>
    <s v="Spooled"/>
    <s v="11806"/>
    <s v="01"/>
    <s v=""/>
    <s v="61.82 lbm"/>
    <s v="LEVEL 01"/>
    <s v="MEP Fabrication Pipework"/>
    <s v=""/>
    <s v=""/>
    <s v=""/>
    <s v="0' - 2 1/2&quot;"/>
    <s v=""/>
    <n v="0"/>
    <s v=""/>
    <s v="0' - 0&quot;"/>
    <n v="0"/>
    <s v="Grooved End"/>
    <s v="Bevel End 37.5"/>
    <s v=""/>
    <s v=""/>
    <s v=""/>
    <s v=""/>
    <s v=""/>
    <s v=""/>
  </r>
  <r>
    <s v="e6f23ce4-859e-49a7-88dc-14ab30581fa9-00402165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5' - 4 5/8&quot;"/>
    <n v="5.3901145829999999"/>
    <n v="1"/>
    <s v="24274782088511149"/>
    <s v=""/>
    <s v="01D2-CHWS-01"/>
    <s v="01D2-CHWS-01"/>
    <s v="Spooled"/>
    <s v="11806"/>
    <s v="02"/>
    <s v=""/>
    <s v="40.84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6f23ce4-859e-49a7-88dc-14ab30581fa9-004021ef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5' - 4 5/8&quot;"/>
    <n v="5.3899479169999998"/>
    <n v="1"/>
    <s v="24274782088511149"/>
    <s v=""/>
    <s v="01D2-CHWR-01"/>
    <s v="01D2-CHWR-01"/>
    <s v="Spooled"/>
    <s v="11806"/>
    <s v="02"/>
    <s v=""/>
    <s v="40.83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44b6864e-314a-464b-9e35-c26dfe3c171c-004ef1ad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6&quot;"/>
    <n v="0.5"/>
    <n v="1"/>
    <s v="24274782088511149"/>
    <s v=""/>
    <s v="01D2-CHWS-01"/>
    <s v="01D2-CHWS-01"/>
    <s v="Spooled"/>
    <s v="11806"/>
    <s v="03"/>
    <s v=""/>
    <s v="3.79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ef2ad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6&quot;"/>
    <n v="0.49479166699999999"/>
    <n v="1"/>
    <s v="24274782088511149"/>
    <s v=""/>
    <s v="01D2-CHWR-01"/>
    <s v="01D2-CHWR-01"/>
    <s v="Spooled"/>
    <s v="11806"/>
    <s v="03"/>
    <s v=""/>
    <s v="3.75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ef306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9' - 11 7/8&quot;"/>
    <n v="9.9900110550000001"/>
    <n v="1"/>
    <s v="24274782088511149"/>
    <s v=""/>
    <s v="01D2-CHWS-03"/>
    <s v="01D2-CHWS-03"/>
    <s v="Spooled"/>
    <s v="11806"/>
    <s v="01"/>
    <s v=""/>
    <s v="75.68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ef3d2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10' - 11 1/8&quot;"/>
    <n v="10.92972451"/>
    <n v="1"/>
    <s v="24274782088511149"/>
    <s v=""/>
    <s v="01D2-CHWR-03"/>
    <s v="01D2-CHWR-03"/>
    <s v="Spooled"/>
    <s v="11806"/>
    <s v="01"/>
    <s v=""/>
    <s v="82.8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ef49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Grv"/>
    <x v="1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62087511149"/>
    <s v=""/>
    <s v="01D2-CHWR-04"/>
    <s v="01D2-CHWR-04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ef905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6&quot;"/>
    <n v="0.5"/>
    <n v="1"/>
    <s v="24274782088511149"/>
    <s v=""/>
    <s v="01D2-CHWS-07"/>
    <s v="01D2-CHWS-07"/>
    <s v="Spooled"/>
    <s v="11806"/>
    <s v="03"/>
    <s v=""/>
    <s v="3.79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ef93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Grv"/>
    <x v="1"/>
    <s v="STD"/>
    <s v="P01"/>
    <s v="Generic Pipes"/>
    <s v="BIMrxDBS"/>
    <x v="0"/>
    <s v=""/>
    <x v="0"/>
    <n v="3"/>
    <s v="3"/>
    <m/>
    <s v="0' - 0&quot;"/>
    <s v="3&quot;"/>
    <s v=""/>
    <s v=""/>
    <s v="21' - 0&quot;"/>
    <n v="21"/>
    <n v="1"/>
    <s v="24274762087511149"/>
    <s v=""/>
    <s v="01D2-CHWS-06"/>
    <s v="01D2-CHWS-06"/>
    <s v="Spooled"/>
    <s v="11806"/>
    <s v="01"/>
    <s v=""/>
    <s v="159.10 lbm"/>
    <s v="LEVEL 01"/>
    <s v="MEP Fabrication Pipework"/>
    <s v=""/>
    <s v=""/>
    <s v=""/>
    <s v="0' - 3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efa5c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5 1/2&quot;"/>
    <n v="0.45322742399999999"/>
    <n v="1"/>
    <s v="24274782088511149"/>
    <s v=""/>
    <s v="01D2-CHWR-07"/>
    <s v="01D2-CHWR-07"/>
    <s v="Spooled"/>
    <s v="11806"/>
    <s v="03"/>
    <s v=""/>
    <s v="3.43 lbm"/>
    <s v="LEVEL 01"/>
    <s v="MEP Fabrication Pipework"/>
    <s v=""/>
    <s v=""/>
    <s v=""/>
    <s v="0' - 3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efd7d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Grv"/>
    <x v="1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62087511154"/>
    <s v=""/>
    <s v="01D1-CHWR-09"/>
    <s v="01D1-CHWR-09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effe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5' - 2&quot;"/>
    <n v="15.164783140000001"/>
    <n v="1"/>
    <s v="24274782088511151"/>
    <s v=""/>
    <s v="01D2-CHWR-08"/>
    <s v="01D2-CHWR-08"/>
    <s v="Spooled"/>
    <s v="11806"/>
    <s v="02"/>
    <s v=""/>
    <s v="163.63 lbm"/>
    <s v="LEVEL 01"/>
    <s v="MEP Fabrication Pipework"/>
    <s v=""/>
    <s v=""/>
    <s v=""/>
    <s v="0' - 4&quot;"/>
    <s v=""/>
    <n v="0"/>
    <s v=""/>
    <s v="0' - 0&quot;"/>
    <n v="0"/>
    <s v="Grooved End"/>
    <s v="Bevel End 37.5"/>
    <s v=""/>
    <s v=""/>
    <s v=""/>
    <s v=""/>
    <s v=""/>
    <s v=""/>
  </r>
  <r>
    <s v="44b6864e-314a-464b-9e35-c26dfe3c171c-004f0020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R-07"/>
    <s v="01D2-CHWR-07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0f5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S-07"/>
    <s v="01D2-CHWS-07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207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2' - 5 7/8&quot;"/>
    <n v="2.4874999999999998"/>
    <n v="1"/>
    <s v="24274782088511151"/>
    <s v=""/>
    <s v="01D2-CHWR-08"/>
    <s v="01D2-CHWR-08"/>
    <s v="Spooled"/>
    <s v="11806"/>
    <s v="03"/>
    <s v=""/>
    <s v="26.84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223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3' - 6 7/8&quot;"/>
    <n v="3.5708333329999999"/>
    <n v="1"/>
    <s v="24274782088511151"/>
    <s v=""/>
    <s v="01D2-CHWS-08"/>
    <s v="01D2-CHWS-08"/>
    <s v="Spooled"/>
    <s v="11806"/>
    <s v="03"/>
    <s v=""/>
    <s v="38.53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3da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S-09"/>
    <s v="01D2-CHWS-09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40b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R-09"/>
    <s v="01D2-CHWR-09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515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S-08"/>
    <s v="01D2-CHWS-08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53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2-CHWR-08"/>
    <s v="01D2-CHWR-08"/>
    <s v="Spooled"/>
    <s v="11806"/>
    <s v="04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ad8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0' - 10&quot;"/>
    <n v="0.83333333300000001"/>
    <n v="1"/>
    <s v="24274782088511154"/>
    <s v=""/>
    <s v="01D1-CHWS-07"/>
    <s v="01D1-CHWS-07"/>
    <s v="Spooled"/>
    <s v="11806"/>
    <s v="02"/>
    <s v=""/>
    <s v="23.79 lbm"/>
    <s v="LEVEL 01"/>
    <s v="MEP Fabrication Pipework"/>
    <s v=""/>
    <s v=""/>
    <s v=""/>
    <s v="0' - 8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b86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0' - 6&quot;"/>
    <n v="0.5"/>
    <n v="1"/>
    <s v="24274782088511154"/>
    <s v=""/>
    <s v="01D1-CHWR-06"/>
    <s v="01D1-CHWR-06"/>
    <s v="Spooled"/>
    <s v="11806"/>
    <s v="02"/>
    <s v=""/>
    <s v="14.28 lbm"/>
    <s v="LEVEL 01"/>
    <s v="MEP Fabrication Pipework"/>
    <s v=""/>
    <s v=""/>
    <s v=""/>
    <s v="0' - 8&quot;"/>
    <s v=""/>
    <n v="0"/>
    <s v=""/>
    <s v="0' - 0&quot;"/>
    <n v="0"/>
    <s v="Bevel End 37.5"/>
    <s v="Grooved End"/>
    <s v=""/>
    <s v=""/>
    <s v=""/>
    <s v=""/>
    <s v=""/>
    <s v=""/>
  </r>
  <r>
    <s v="44b6864e-314a-464b-9e35-c26dfe3c171c-004f0f0c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R-04"/>
    <s v="01D1-CHWR-04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44b6864e-314a-464b-9e35-c26dfe3c171c-004f0f28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82088511154"/>
    <s v=""/>
    <s v="01D1-CHWS-05"/>
    <s v="01D1-CHWS-05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042be59b-ff7f-46ce-84f0-3eb536b8ea7b-004f1240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Grv"/>
    <x v="1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62087511154"/>
    <s v=""/>
    <s v="01D1-CHWS-04"/>
    <s v="01D1-CHWS-04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042be59b-ff7f-46ce-84f0-3eb536b8ea7b-004f1268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Grv"/>
    <x v="1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62087511154"/>
    <s v=""/>
    <s v="01D1-CHWR-03"/>
    <s v="01D1-CHWR-03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042be59b-ff7f-46ce-84f0-3eb536b8ea7b-004f129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Grv"/>
    <x v="1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62087511154"/>
    <s v=""/>
    <s v="01D1-CHWR-02"/>
    <s v="01D1-CHWR-02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042be59b-ff7f-46ce-84f0-3eb536b8ea7b-004f12c7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Grv"/>
    <x v="1"/>
    <s v="STD"/>
    <s v="P01"/>
    <s v="Generic Pipes"/>
    <s v="BIMrxDBS"/>
    <x v="0"/>
    <s v=""/>
    <x v="1"/>
    <n v="8"/>
    <s v="8"/>
    <m/>
    <s v="0' - 0&quot;"/>
    <s v="8&quot;"/>
    <s v=""/>
    <s v=""/>
    <s v="21' - 0&quot;"/>
    <n v="21"/>
    <n v="1"/>
    <s v="24274762087511154"/>
    <s v=""/>
    <s v="01D1-CHWS-03"/>
    <s v="01D1-CHWS-03"/>
    <s v="Spooled"/>
    <s v="11806"/>
    <s v="01"/>
    <s v=""/>
    <s v="599.55 lbm"/>
    <s v="LEVEL 01"/>
    <s v="MEP Fabrication Pipework"/>
    <s v=""/>
    <s v=""/>
    <s v=""/>
    <s v="0' - 8&quot;"/>
    <s v=""/>
    <n v="0"/>
    <s v=""/>
    <s v="0' - 0&quot;"/>
    <n v="0"/>
    <s v="Grooved End"/>
    <s v="Grooved End"/>
    <s v=""/>
    <s v=""/>
    <s v=""/>
    <s v=""/>
    <s v=""/>
    <s v=""/>
  </r>
  <r>
    <s v="2a8a906d-f4b5-4c81-b7c9-4e50526568fa-004f4a79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4 3/8&quot;"/>
    <n v="0.36458333300000001"/>
    <n v="1"/>
    <s v="24274782088511148"/>
    <s v=""/>
    <s v="01D2-CHWR-04"/>
    <s v="01D2-CHWR-04"/>
    <s v="Spooled"/>
    <s v="11806"/>
    <s v="02"/>
    <s v=""/>
    <s v="2.11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2a8a906d-f4b5-4c81-b7c9-4e50526568fa-004f4c4f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4 1/4&quot;"/>
    <n v="0.357188479"/>
    <n v="1"/>
    <s v="24274782088511148"/>
    <s v=""/>
    <s v="01D2-CHWS-04"/>
    <s v="01D2-CHWS-04"/>
    <s v="Spooled"/>
    <s v="11806"/>
    <s v="02"/>
    <s v=""/>
    <s v="2.07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c8b58683-f4bf-4fcc-936a-3b718ff8a420-004f5052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1-CHWR-06"/>
    <s v="01D1-CHWR-06"/>
    <s v="Spooled"/>
    <s v="11806"/>
    <s v="03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0de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1-CHWS-07"/>
    <s v="01D1-CHWS-07"/>
    <s v="Spooled"/>
    <s v="11806"/>
    <s v="03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167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0&quot;"/>
    <n v="1"/>
    <n v="1"/>
    <s v="24274782088511151"/>
    <s v=""/>
    <s v="01D1-CHWS-12"/>
    <s v="01D1-CHWS-12"/>
    <s v="Spooled"/>
    <s v="11806"/>
    <s v="02"/>
    <s v=""/>
    <s v="10.79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216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1' - 0&quot;"/>
    <n v="1"/>
    <n v="1"/>
    <s v="24274782088511151"/>
    <s v=""/>
    <s v="01D1-CHWS-13"/>
    <s v="01D1-CHWS-13"/>
    <s v="Spooled"/>
    <s v="11806"/>
    <s v="03"/>
    <s v=""/>
    <s v="10.79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2b1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6&quot;"/>
    <n v="0.5"/>
    <n v="1"/>
    <s v="24274782088511151"/>
    <s v=""/>
    <s v="01D1-CHWR-11"/>
    <s v="01D1-CHWR-11"/>
    <s v="Spooled"/>
    <s v="11806"/>
    <s v="03"/>
    <s v=""/>
    <s v="5.40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343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10&quot;"/>
    <n v="0.83333333300000001"/>
    <n v="1"/>
    <s v="24274782088511151"/>
    <s v=""/>
    <s v="01D1-CHWS-14"/>
    <s v="01D1-CHWS-14"/>
    <s v="Spooled"/>
    <s v="11806"/>
    <s v="03"/>
    <s v=""/>
    <s v="8.99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3fa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2"/>
    <n v="4"/>
    <s v="4"/>
    <m/>
    <s v="0' - 0&quot;"/>
    <s v="4&quot;"/>
    <s v=""/>
    <s v=""/>
    <s v="0' - 10&quot;"/>
    <n v="0.83333333300000001"/>
    <n v="1"/>
    <s v="24274782088511151"/>
    <s v=""/>
    <s v="01D1-CHWR-12"/>
    <s v="01D1-CHWR-12"/>
    <s v="Spooled"/>
    <s v="11806"/>
    <s v="03"/>
    <s v=""/>
    <s v="8.99 lbm"/>
    <s v="LEVEL 01"/>
    <s v="MEP Fabrication Pipework"/>
    <s v=""/>
    <s v=""/>
    <s v=""/>
    <s v="0' - 4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4f6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6&quot;"/>
    <n v="0.5"/>
    <n v="1"/>
    <s v="24274782088511148"/>
    <s v=""/>
    <s v="01D1-CHWS-15"/>
    <s v="01D1-CHWS-15"/>
    <s v="Spooled"/>
    <s v="11806"/>
    <s v="02"/>
    <s v=""/>
    <s v="2.90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dc948bdb-7998-4416-804a-b5aa2eeed2f7-004f54fe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6&quot;"/>
    <n v="0.5"/>
    <n v="1"/>
    <s v="24274782088511148"/>
    <s v=""/>
    <s v="01D1-CHWR-13"/>
    <s v="01D1-CHWR-13"/>
    <s v="Spooled"/>
    <s v="11806"/>
    <s v="02"/>
    <s v=""/>
    <s v="2.90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9e5b30ea-2f11-46d7-a4d2-820e6f08b4b7-00515299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4&quot;"/>
    <n v="0.33333333300000001"/>
    <n v="1"/>
    <s v="24274782088511149"/>
    <s v=""/>
    <s v="01D2-CHWS-01"/>
    <s v="01D2-CHWS-01"/>
    <s v="Spooled"/>
    <s v="11806"/>
    <s v="04"/>
    <s v=""/>
    <s v="2.53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9e5b30ea-2f11-46d7-a4d2-820e6f08b4b7-005152eb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0"/>
    <n v="3"/>
    <s v="3"/>
    <m/>
    <s v="0' - 0&quot;"/>
    <s v="3&quot;"/>
    <s v=""/>
    <s v=""/>
    <s v="0' - 4&quot;"/>
    <n v="0.33333333300000001"/>
    <n v="1"/>
    <s v="24274782088511149"/>
    <s v=""/>
    <s v="01D2-CHWR-01"/>
    <s v="01D2-CHWR-01"/>
    <s v="Spooled"/>
    <s v="11806"/>
    <s v="04"/>
    <s v=""/>
    <s v="2.53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50f9ccd-3139-4649-b290-eb308b21dc2f-00543664"/>
    <s v="THE WESTIN COCOA BEACH RESORT &amp; SPA"/>
    <s v="1300 N. ATLANTIC AVANUE, COCOA BEACH, FL 32931"/>
    <s v="54400148 Westin Cocoa Beach: 13-Chilled Water Return"/>
    <s v=""/>
    <s v="54400148"/>
    <s v="DU"/>
    <m/>
    <s v=""/>
    <n v="2041"/>
    <x v="0"/>
    <x v="0"/>
    <s v="54400148 Westin Cocoa Beach: 13-Chilled Water Return"/>
    <s v="CHWR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6&quot;"/>
    <n v="0.5"/>
    <n v="1"/>
    <s v="24274782088511148"/>
    <s v=""/>
    <s v="01D1-CHWR-07"/>
    <s v="01D1-CHWR-07"/>
    <s v="Spooled"/>
    <s v="11806"/>
    <s v="03"/>
    <s v=""/>
    <s v="2.90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e50f9ccd-3139-4649-b290-eb308b21dc2f-005437e5"/>
    <s v="THE WESTIN COCOA BEACH RESORT &amp; SPA"/>
    <s v="1300 N. ATLANTIC AVANUE, COCOA BEACH, FL 32931"/>
    <s v="54400148 Westin Cocoa Beach: 13-Chilled Water Supply"/>
    <s v=""/>
    <s v="54400148"/>
    <s v="DU"/>
    <m/>
    <s v=""/>
    <n v="2041"/>
    <x v="0"/>
    <x v="0"/>
    <s v="54400148 Westin Cocoa Beach: 13-Chilled Water Supply"/>
    <s v="CHWS"/>
    <s v="Generic Pipes A53 ERW Std Wt Blk PE"/>
    <x v="0"/>
    <s v="STD"/>
    <s v="P01"/>
    <s v="Generic Pipes"/>
    <s v="BIMrxDBS"/>
    <x v="0"/>
    <s v=""/>
    <x v="3"/>
    <n v="2.5"/>
    <s v="2-1/2"/>
    <m/>
    <s v="0' - 0&quot;"/>
    <s v="2 1/2&quot;"/>
    <s v=""/>
    <s v=""/>
    <s v="0' - 6&quot;"/>
    <n v="0.5"/>
    <n v="1"/>
    <s v="24274782088511148"/>
    <s v=""/>
    <s v="01D1-CHWS-08"/>
    <s v="01D1-CHWS-08"/>
    <s v="Spooled"/>
    <s v="11806"/>
    <s v="03"/>
    <s v=""/>
    <s v="2.90 lbm"/>
    <s v="LEVEL 01"/>
    <s v="MEP Fabrication Pipework"/>
    <s v=""/>
    <s v=""/>
    <s v=""/>
    <s v="0' - 2 1/2&quot;"/>
    <s v=""/>
    <n v="0"/>
    <s v=""/>
    <s v="0' - 0&quot;"/>
    <n v="0"/>
    <s v="Bevel End 37.5"/>
    <s v="Grooved End"/>
    <s v=""/>
    <s v=""/>
    <s v=""/>
    <s v=""/>
    <s v=""/>
    <s v=""/>
  </r>
  <r>
    <s v="7ec57415-4dc0-4e3b-9af0-6d93218db3b2-0014e22a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R-02"/>
    <s v="01D2-CHWR-02"/>
    <s v="Spooled"/>
    <s v="11806"/>
    <s v="03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7ec57415-4dc0-4e3b-9af0-6d93218db3b2-0014e322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S-02"/>
    <s v="01D2-CHWS-02"/>
    <s v="Spooled"/>
    <s v="11806"/>
    <s v="03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7ec57415-4dc0-4e3b-9af0-6d93218db3b2-0014e432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4"/>
    <n v="3"/>
    <s v="3"/>
    <n v="2"/>
    <s v="0' - 0&quot;"/>
    <s v="3&quot;-2&quot;"/>
    <s v=""/>
    <s v=""/>
    <s v="0' - 1 3/4&quot;"/>
    <n v="0.14583333300000001"/>
    <n v="1"/>
    <s v="241010405977911744"/>
    <s v=""/>
    <s v="01D2-CHWS-01"/>
    <s v="01D2-CHWS-01"/>
    <s v="Spooled"/>
    <s v="11806"/>
    <s v="05"/>
    <s v=""/>
    <s v="2.0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7ec57415-4dc0-4e3b-9af0-6d93218db3b2-0014e5fe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4"/>
    <n v="3"/>
    <s v="3"/>
    <n v="2"/>
    <s v="0' - 0&quot;"/>
    <s v="3&quot;-2&quot;"/>
    <s v=""/>
    <s v=""/>
    <s v="0' - 1 3/4&quot;"/>
    <n v="0.14583333300000001"/>
    <n v="1"/>
    <s v="241010405977911744"/>
    <s v=""/>
    <s v="01D2-CHWR-01"/>
    <s v="01D2-CHWR-01"/>
    <s v="Spooled"/>
    <s v="11806"/>
    <s v="05"/>
    <s v=""/>
    <s v="2.0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3f33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5"/>
    <n v="3"/>
    <s v="3"/>
    <n v="1"/>
    <s v="0' - 1&quot;"/>
    <s v="3&quot;-1&quot;"/>
    <s v=""/>
    <s v=""/>
    <s v="0' - 0 5/8&quot;"/>
    <n v="5.2475000000000001E-2"/>
    <n v="1"/>
    <s v="2419030330572011741"/>
    <s v=""/>
    <s v="01D2-CHWR-01"/>
    <s v="01D2-CHWR-01"/>
    <s v="Spooled"/>
    <s v="11806"/>
    <s v="06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3f75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5"/>
    <n v="3"/>
    <s v="3"/>
    <n v="1"/>
    <s v="0' - 1&quot;"/>
    <s v="3&quot;-1&quot;"/>
    <s v=""/>
    <s v=""/>
    <s v="0' - 0 5/8&quot;"/>
    <n v="5.2475000000000001E-2"/>
    <n v="1"/>
    <s v="2419030330572011741"/>
    <s v=""/>
    <s v="01D2-CHWS-01"/>
    <s v="01D2-CHWS-01"/>
    <s v="Spooled"/>
    <s v="11806"/>
    <s v="06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4c03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1"/>
    <n v="8"/>
    <s v="8"/>
    <m/>
    <s v="0' - 0&quot;"/>
    <s v="8&quot;"/>
    <s v=""/>
    <s v=""/>
    <s v=""/>
    <m/>
    <n v="1"/>
    <s v="24101033597711154"/>
    <s v=""/>
    <s v="01D1-CHWS-07"/>
    <s v="01D1-CHWS-07"/>
    <s v="Spooled"/>
    <s v="11806"/>
    <s v="04"/>
    <s v=""/>
    <s v="47.80 lbm"/>
    <s v="LEVEL 01"/>
    <s v="MEP Fabrication Pipework"/>
    <s v=""/>
    <s v=""/>
    <s v=""/>
    <s v="0' - 8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4f3e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1"/>
    <n v="8"/>
    <s v="8"/>
    <m/>
    <s v="0' - 0&quot;"/>
    <s v="8&quot;"/>
    <s v=""/>
    <s v=""/>
    <s v=""/>
    <m/>
    <n v="1"/>
    <s v="24101033597711154"/>
    <s v=""/>
    <s v="01D1-CHWR-06"/>
    <s v="01D1-CHWR-06"/>
    <s v="Spooled"/>
    <s v="11806"/>
    <s v="04"/>
    <s v=""/>
    <s v="47.80 lbm"/>
    <s v="LEVEL 01"/>
    <s v="MEP Fabrication Pipework"/>
    <s v=""/>
    <s v=""/>
    <s v=""/>
    <s v="0' - 8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7a0b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S-09"/>
    <s v="01D2-CHWS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7a1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a64be93a-2843-430d-81a1-f7acf356b898-00157a2b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R-09"/>
    <s v="01D2-CHWR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a64be93a-2843-430d-81a1-f7acf356b898-00157a3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a64be93a-2843-430d-81a1-f7acf356b898-0015800d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6"/>
    <n v="4"/>
    <s v="4"/>
    <n v="1.25"/>
    <s v="0' - 1 1/4&quot;"/>
    <s v="4&quot;-1 1/4&quot;"/>
    <s v=""/>
    <s v=""/>
    <s v="0' - 0 5/8&quot;"/>
    <n v="5.0474999999999999E-2"/>
    <n v="1"/>
    <s v="24190303305720114211"/>
    <s v=""/>
    <s v="01D2-CHWR-08"/>
    <s v="01D2-CHWR-08"/>
    <s v="Spooled"/>
    <s v="11806"/>
    <s v="05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8049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6"/>
    <n v="4"/>
    <s v="4"/>
    <n v="1.25"/>
    <s v="0' - 1 1/4&quot;"/>
    <s v="4&quot;-1 1/4&quot;"/>
    <s v=""/>
    <s v=""/>
    <s v="0' - 0 5/8&quot;"/>
    <n v="5.0474999999999999E-2"/>
    <n v="1"/>
    <s v="24190303305720114211"/>
    <s v=""/>
    <s v="01D2-CHWS-08"/>
    <s v="01D2-CHWS-08"/>
    <s v="Spooled"/>
    <s v="11806"/>
    <s v="05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81d8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7"/>
    <n v="4"/>
    <s v="4"/>
    <n v="1.5"/>
    <s v="0' - 1 1/2&quot;"/>
    <s v="4&quot;-1 1/2&quot;"/>
    <s v=""/>
    <s v=""/>
    <s v="0' - 0 5/8&quot;"/>
    <n v="5.4291667000000002E-2"/>
    <n v="1"/>
    <s v="24190303305720114136"/>
    <s v=""/>
    <s v="01D2-CHWR-08"/>
    <s v="01D2-CHWR-08"/>
    <s v="Spooled"/>
    <s v="11806"/>
    <s v="06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82ad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7"/>
    <n v="4"/>
    <s v="4"/>
    <n v="1.5"/>
    <s v="0' - 1 1/2&quot;"/>
    <s v="4&quot;-1 1/2&quot;"/>
    <s v=""/>
    <s v=""/>
    <s v="0' - 0 5/8&quot;"/>
    <n v="5.4291667000000002E-2"/>
    <n v="1"/>
    <s v="24190303305720114136"/>
    <s v=""/>
    <s v="01D2-CHWS-08"/>
    <s v="01D2-CHWS-08"/>
    <s v="Spooled"/>
    <s v="11806"/>
    <s v="06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64be93a-2843-430d-81a1-f7acf356b898-001584ef"/>
    <s v="THE WESTIN COCOA BEACH RESORT &amp; SPA"/>
    <s v="1300 N. ATLANTIC AVANUE, COCOA BEACH, FL 32931"/>
    <s v="54400148 Westin Cocoa Beach: 13-Chilled Water Return"/>
    <s v=""/>
    <s v="54400148"/>
    <s v="DU"/>
    <m/>
    <s v=""/>
    <n v="2047"/>
    <x v="1"/>
    <x v="0"/>
    <s v="54400148 Westin Cocoa Beach: 13-Chilled Water Return"/>
    <s v="CHWR"/>
    <s v="WeldBend CS Straight Tee STD"/>
    <x v="6"/>
    <s v="STD"/>
    <s v="T"/>
    <s v="WeldBend"/>
    <s v="BIMrxDBS"/>
    <x v="0"/>
    <s v=""/>
    <x v="2"/>
    <n v="4"/>
    <s v="4"/>
    <m/>
    <s v="0' - 4&quot;"/>
    <s v="4&quot;"/>
    <s v=""/>
    <s v=""/>
    <s v="0' - 8 1/4&quot;"/>
    <n v="0.68666666700000001"/>
    <n v="1"/>
    <s v="24101043597761182"/>
    <s v=""/>
    <s v="01D2-CHWR-08"/>
    <s v="01D2-CHWR-08"/>
    <s v="Spooled"/>
    <s v="11806"/>
    <s v="07"/>
    <s v=""/>
    <s v="12.7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Bevel End 37.5"/>
    <s v=""/>
    <s v=""/>
    <s v=""/>
    <s v=""/>
    <s v=""/>
  </r>
  <r>
    <s v="a64be93a-2843-430d-81a1-f7acf356b898-0015852c"/>
    <s v="THE WESTIN COCOA BEACH RESORT &amp; SPA"/>
    <s v="1300 N. ATLANTIC AVANUE, COCOA BEACH, FL 32931"/>
    <s v="54400148 Westin Cocoa Beach: 13-Chilled Water Supply"/>
    <s v=""/>
    <s v="54400148"/>
    <s v="DU"/>
    <m/>
    <s v=""/>
    <n v="2047"/>
    <x v="1"/>
    <x v="0"/>
    <s v="54400148 Westin Cocoa Beach: 13-Chilled Water Supply"/>
    <s v="CHWS"/>
    <s v="WeldBend CS Straight Tee STD"/>
    <x v="6"/>
    <s v="STD"/>
    <s v="T"/>
    <s v="WeldBend"/>
    <s v="BIMrxDBS"/>
    <x v="0"/>
    <s v=""/>
    <x v="2"/>
    <n v="4"/>
    <s v="4"/>
    <m/>
    <s v="0' - 4&quot;"/>
    <s v="4&quot;"/>
    <s v=""/>
    <s v=""/>
    <s v="0' - 8 1/4&quot;"/>
    <n v="0.68666666700000001"/>
    <n v="1"/>
    <s v="24101043597761182"/>
    <s v=""/>
    <s v="01D2-CHWS-08"/>
    <s v="01D2-CHWS-08"/>
    <s v="Spooled"/>
    <s v="11806"/>
    <s v="07"/>
    <s v=""/>
    <s v="12.7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Bevel End 37.5"/>
    <s v=""/>
    <s v=""/>
    <s v=""/>
    <s v=""/>
    <s v=""/>
  </r>
  <r>
    <s v="a64be93a-2843-430d-81a1-f7acf356b898-00158883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S-09"/>
    <s v="01D1-CHWS-09"/>
    <s v="Spooled"/>
    <s v="11806"/>
    <s v="02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48f0d65c-99c8-4284-a729-cc07f91fb1d6-001599dc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STD BW"/>
    <x v="7"/>
    <s v="STD"/>
    <s v="WOL"/>
    <s v="Anvil"/>
    <s v="BIMrxDBS"/>
    <x v="1"/>
    <s v=""/>
    <x v="9"/>
    <n v="8"/>
    <s v="8"/>
    <n v="2.5"/>
    <s v="0' - 2 1/2&quot;"/>
    <s v="8&quot;-2 1/2&quot;"/>
    <s v=""/>
    <s v=""/>
    <s v="0' - 1 5/8&quot;"/>
    <n v="0.13541666699999999"/>
    <n v="1"/>
    <s v="24226564223720114161"/>
    <s v=""/>
    <s v="01D1-CHWS-08"/>
    <s v="01D1-CHWS-08"/>
    <s v="Spooled"/>
    <s v="11806"/>
    <s v="04"/>
    <s v=""/>
    <s v="1.94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48f0d65c-99c8-4284-a729-cc07f91fb1d6-0015a0e2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R-05"/>
    <s v="01D1-CHWR-05"/>
    <s v="Spooled"/>
    <s v="11806"/>
    <s v="03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48f0d65c-99c8-4284-a729-cc07f91fb1d6-0015a1a6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S-06"/>
    <s v="01D1-CHWS-06"/>
    <s v="Spooled"/>
    <s v="11806"/>
    <s v="03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1d9aa39f-21b2-4f5b-bba2-0a87add38523-00165036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10"/>
    <n v="8"/>
    <s v="8"/>
    <n v="3"/>
    <s v="0' - 0&quot;"/>
    <s v="8&quot;-3&quot;"/>
    <s v=""/>
    <s v=""/>
    <s v="0' - 3&quot;"/>
    <n v="0.25"/>
    <n v="1"/>
    <s v="2410104059779114035"/>
    <s v=""/>
    <s v="01D2-CHWR-07"/>
    <s v="01D2-CHWR-07"/>
    <s v="Spooled"/>
    <s v="11806"/>
    <s v="05"/>
    <s v=""/>
    <s v="9.8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1d9aa39f-21b2-4f5b-bba2-0a87add38523-0016506a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10"/>
    <n v="8"/>
    <s v="8"/>
    <n v="3"/>
    <s v="0' - 0&quot;"/>
    <s v="8&quot;-3&quot;"/>
    <s v=""/>
    <s v=""/>
    <s v="0' - 3&quot;"/>
    <n v="0.25"/>
    <n v="1"/>
    <s v="2410104059779114035"/>
    <s v=""/>
    <s v="01D2-CHWS-07"/>
    <s v="01D2-CHWS-07"/>
    <s v="Spooled"/>
    <s v="11806"/>
    <s v="05"/>
    <s v=""/>
    <s v="9.8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e5a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S-09"/>
    <s v="01D2-CHWS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e7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9eab3a26-cf91-4795-a29e-b3fdd2690b7e-0016bed5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S-09"/>
    <s v="01D2-CHWS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ee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9eab3a26-cf91-4795-a29e-b3fdd2690b7e-0016bf09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9eab3a26-cf91-4795-a29e-b3fdd2690b7e-0016bf43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R-09"/>
    <s v="01D2-CHWR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f6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9eab3a26-cf91-4795-a29e-b3fdd2690b7e-0016bfb7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2-CHWR-09"/>
    <s v="01D2-CHWR-09"/>
    <s v="Spooled"/>
    <s v="11806"/>
    <s v="05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9eab3a26-cf91-4795-a29e-b3fdd2690b7e-0016bfbf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9eab3a26-cf91-4795-a29e-b3fdd2690b7e-0016bfd7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e5825a1d-cad8-41a0-bb60-203023b43c25-0016e93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8"/>
    <s v="01D2-CHWS-08"/>
    <s v="Spooled"/>
    <s v="11806"/>
    <s v="SW-5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e5825a1d-cad8-41a0-bb60-203023b43c25-0016e9eb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8"/>
    <s v="01D2-CHWR-08"/>
    <s v="Spooled"/>
    <s v="11806"/>
    <s v="SW-5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23f04a99-c7d7-4a9e-a68f-faa835dc32a6-001732bf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1"/>
    <n v="8"/>
    <s v="8"/>
    <m/>
    <s v="0' - 0&quot;"/>
    <s v="8&quot;"/>
    <s v=""/>
    <s v=""/>
    <s v=""/>
    <m/>
    <n v="1"/>
    <s v="24101033597711154"/>
    <s v=""/>
    <s v="01D1-CHWR-05"/>
    <s v="01D1-CHWR-05"/>
    <s v="Spooled"/>
    <s v="11806"/>
    <s v="04"/>
    <s v=""/>
    <s v="47.80 lbm"/>
    <s v="LEVEL 01"/>
    <s v="MEP Fabrication Pipework"/>
    <s v=""/>
    <s v=""/>
    <s v=""/>
    <s v="0' - 8&quot;"/>
    <s v=""/>
    <n v="0"/>
    <s v=""/>
    <s v="0' - 0&quot;"/>
    <n v="0"/>
    <s v="Bevel End 37.5"/>
    <s v="Bevel End 37.5"/>
    <s v=""/>
    <s v=""/>
    <s v=""/>
    <s v=""/>
    <s v=""/>
    <s v=""/>
  </r>
  <r>
    <s v="23f04a99-c7d7-4a9e-a68f-faa835dc32a6-001732ce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1"/>
    <n v="8"/>
    <s v="8"/>
    <m/>
    <s v="0' - 0&quot;"/>
    <s v="8&quot;"/>
    <s v=""/>
    <s v=""/>
    <s v=""/>
    <m/>
    <n v="1"/>
    <s v="24101033597711154"/>
    <s v=""/>
    <s v="01D1-CHWS-06"/>
    <s v="01D1-CHWS-06"/>
    <s v="Spooled"/>
    <s v="11806"/>
    <s v="04"/>
    <s v=""/>
    <s v="47.80 lbm"/>
    <s v="LEVEL 01"/>
    <s v="MEP Fabrication Pipework"/>
    <s v=""/>
    <s v=""/>
    <s v=""/>
    <s v="0' - 8&quot;"/>
    <s v=""/>
    <n v="0"/>
    <s v=""/>
    <s v="0' - 0&quot;"/>
    <n v="0"/>
    <s v="Bevel End 37.5"/>
    <s v="Bevel End 37.5"/>
    <s v=""/>
    <s v=""/>
    <s v=""/>
    <s v=""/>
    <s v=""/>
    <s v=""/>
  </r>
  <r>
    <s v="805add5a-dd5a-4ef4-a4d4-329ff8baca17-0018aba1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1"/>
    <n v="2.5"/>
    <s v="2-1/2"/>
    <n v="1.5"/>
    <s v="0' - 1 1/2&quot;"/>
    <s v="2 1/2&quot;-1 1/2&quot;"/>
    <s v=""/>
    <s v=""/>
    <s v="0' - 0 5/8&quot;"/>
    <n v="5.4291667000000002E-2"/>
    <n v="1"/>
    <s v="2419030330572011737"/>
    <s v=""/>
    <s v="01D1-CHWS-11"/>
    <s v="01D1-CHWS-11"/>
    <s v="Spooled"/>
    <s v="11806"/>
    <s v="02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805add5a-dd5a-4ef4-a4d4-329ff8baca17-0018af67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STD BW"/>
    <x v="7"/>
    <s v="STD"/>
    <s v="WOL"/>
    <s v="Anvil"/>
    <s v="BIMrxDBS"/>
    <x v="1"/>
    <s v=""/>
    <x v="12"/>
    <n v="8"/>
    <s v="8"/>
    <n v="4"/>
    <s v="0' - 4&quot;"/>
    <s v="8&quot;-4&quot;"/>
    <s v=""/>
    <s v=""/>
    <s v="0' - 2&quot;"/>
    <n v="0.16666666699999999"/>
    <n v="1"/>
    <s v="2422656422372011760"/>
    <s v=""/>
    <s v="01D2-CHWS-07"/>
    <s v="01D2-CHWS-07"/>
    <s v="Spooled"/>
    <s v="11806"/>
    <s v="06"/>
    <s v=""/>
    <s v="4.12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805add5a-dd5a-4ef4-a4d4-329ff8baca17-0018b283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4"/>
    <n v="3"/>
    <s v="3"/>
    <n v="2"/>
    <s v="0' - 2&quot;"/>
    <s v="3&quot;-2&quot;"/>
    <s v=""/>
    <s v=""/>
    <s v="0' - 0 3/4&quot;"/>
    <n v="6.1958332999999997E-2"/>
    <n v="1"/>
    <s v="2419030330572011744"/>
    <s v=""/>
    <s v="01D2-CHWS-05"/>
    <s v="01D2-CHWS-05"/>
    <s v="Spooled"/>
    <s v="11806"/>
    <s v="02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805add5a-dd5a-4ef4-a4d4-329ff8baca17-0018b4d8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1"/>
    <n v="2.5"/>
    <s v="2-1/2"/>
    <n v="1.5"/>
    <s v="0' - 1 1/2&quot;"/>
    <s v="2 1/2&quot;-1 1/2&quot;"/>
    <s v=""/>
    <s v=""/>
    <s v="0' - 0 5/8&quot;"/>
    <n v="5.4291667000000002E-2"/>
    <n v="1"/>
    <s v="2419030330572011737"/>
    <s v=""/>
    <s v="01D2-CHWS-10"/>
    <s v="01D2-CHWS-10"/>
    <s v="Spooled"/>
    <s v="11806"/>
    <s v="03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a79c1d33-7fea-46f9-a5a9-106abbb47cf4-001b1e89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3"/>
    <n v="8"/>
    <s v="8"/>
    <n v="1.5"/>
    <s v="0' - 1 1/2&quot;"/>
    <s v="8&quot;-1 1/2&quot;"/>
    <s v=""/>
    <s v=""/>
    <s v="0' - 0 5/8&quot;"/>
    <n v="5.4291667000000002E-2"/>
    <n v="1"/>
    <s v="24190303305720114540"/>
    <s v=""/>
    <s v="01D1-CHWS-09"/>
    <s v="01D1-CHWS-09"/>
    <s v="Spooled"/>
    <s v="11806"/>
    <s v="03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fa09508f-ce44-43cf-a1a1-40873f7b3566-00206ec4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STD BW"/>
    <x v="7"/>
    <s v="STD"/>
    <s v="WOL"/>
    <s v="Anvil"/>
    <s v="BIMrxDBS"/>
    <x v="1"/>
    <s v=""/>
    <x v="14"/>
    <n v="3"/>
    <s v="3"/>
    <n v="2.5"/>
    <s v="0' - 2 1/2&quot;"/>
    <s v="3&quot;-2 1/2&quot;"/>
    <s v=""/>
    <s v=""/>
    <s v="0' - 1 5/8&quot;"/>
    <n v="0.13541666699999999"/>
    <n v="1"/>
    <s v="2422656422372011745"/>
    <s v=""/>
    <s v="01D2-CHWS-04"/>
    <s v="01D2-CHWS-04"/>
    <s v="Spooled"/>
    <s v="11806"/>
    <s v="03"/>
    <s v=""/>
    <s v="1.94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e2c94588-2ab0-4423-ac17-b41fe33ae480-00215aa3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45 Elbow STD"/>
    <x v="8"/>
    <s v="STD"/>
    <s v="45"/>
    <s v="WeldBend"/>
    <s v="BIMrxDBS"/>
    <x v="0"/>
    <s v=""/>
    <x v="3"/>
    <n v="2.5"/>
    <s v="2-1/2"/>
    <m/>
    <s v="0' - 0&quot;"/>
    <s v="2 1/2&quot;"/>
    <s v=""/>
    <s v=""/>
    <s v=""/>
    <m/>
    <n v="1"/>
    <s v="24101031597731148"/>
    <s v=""/>
    <s v="01D1-CHWR-07"/>
    <s v="01D1-CHWR-07"/>
    <s v="Spooled"/>
    <s v="11806"/>
    <s v="04"/>
    <s v=""/>
    <s v="1.70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c87895d2-c606-4025-a01d-c214f120e7cf-002186f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7"/>
    <s v="01D2-CHWS-07"/>
    <s v="Spooled"/>
    <s v="11806"/>
    <s v="SW-6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87895d2-c606-4025-a01d-c214f120e7cf-00218994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45 Elbow STD"/>
    <x v="8"/>
    <s v="STD"/>
    <s v="45"/>
    <s v="WeldBend"/>
    <s v="BIMrxDBS"/>
    <x v="0"/>
    <s v=""/>
    <x v="3"/>
    <n v="2.5"/>
    <s v="2-1/2"/>
    <m/>
    <s v="0' - 0&quot;"/>
    <s v="2 1/2&quot;"/>
    <s v=""/>
    <s v=""/>
    <s v=""/>
    <m/>
    <n v="1"/>
    <s v="24101031597731148"/>
    <s v=""/>
    <s v="01D2-CHWR-10"/>
    <s v="01D2-CHWR-10"/>
    <s v="Spooled"/>
    <s v="11806"/>
    <s v="03"/>
    <s v=""/>
    <s v="1.70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c87895d2-c606-4025-a01d-c214f120e7cf-002189c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R-10"/>
    <s v="01D2-CHWR-10"/>
    <s v="Spooled"/>
    <s v="11806"/>
    <s v="SW-6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c87895d2-c606-4025-a01d-c214f120e7cf-00218c64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3"/>
    <n v="2.5"/>
    <s v="2-1/2"/>
    <m/>
    <s v="0' - 0&quot;"/>
    <s v="2 1/2&quot;"/>
    <s v=""/>
    <s v=""/>
    <s v=""/>
    <m/>
    <n v="1"/>
    <s v="24101031597731148"/>
    <s v=""/>
    <s v="01D2-CHWS-10"/>
    <s v="01D2-CHWS-10"/>
    <s v="Spooled"/>
    <s v="11806"/>
    <s v="04"/>
    <s v=""/>
    <s v="1.70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c87895d2-c606-4025-a01d-c214f120e7cf-00218c9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S-10"/>
    <s v="01D2-CHWS-10"/>
    <s v="Spooled"/>
    <s v="11806"/>
    <s v="SW-7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41c9e170-20da-4077-9815-916467734e91-0027a0c2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3"/>
    <n v="2.5"/>
    <s v="2-1/2"/>
    <m/>
    <s v="0' - 0&quot;"/>
    <s v="2 1/2&quot;"/>
    <s v=""/>
    <s v=""/>
    <s v=""/>
    <m/>
    <n v="1"/>
    <s v="24101031597731148"/>
    <s v=""/>
    <s v="01D1-CHWS-08"/>
    <s v="01D1-CHWS-08"/>
    <s v="Spooled"/>
    <s v="11806"/>
    <s v="05"/>
    <s v=""/>
    <s v="1.70 lbm"/>
    <s v="LEVEL 01"/>
    <s v="MEP Fabrication Pipework"/>
    <s v=""/>
    <s v=""/>
    <s v=""/>
    <s v="0' - 2 1/2&quot;"/>
    <s v=""/>
    <n v="0"/>
    <s v=""/>
    <s v="0' - 0&quot;"/>
    <n v="0"/>
    <s v="Bevel End 37.5"/>
    <s v="Bevel End 37.5"/>
    <s v=""/>
    <s v=""/>
    <s v=""/>
    <s v=""/>
    <s v=""/>
    <s v=""/>
  </r>
  <r>
    <s v="1ca686da-1021-4dc0-b6f1-709f00913910-0029cd9d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5"/>
    <n v="3"/>
    <s v="3"/>
    <n v="1.5"/>
    <s v="0' - 1 1/2&quot;"/>
    <s v="3&quot;-1 1/2&quot;"/>
    <s v=""/>
    <s v=""/>
    <s v="0' - 0 5/8&quot;"/>
    <n v="5.4291667000000002E-2"/>
    <n v="1"/>
    <s v="2419030330572011743"/>
    <s v=""/>
    <s v="01D2-CHWS-03"/>
    <s v="01D2-CHWS-03"/>
    <s v="Spooled"/>
    <s v="11806"/>
    <s v="02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23753b4c-31b5-47ff-a699-777ac4ebb45f-0029e756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1"/>
    <n v="2.5"/>
    <s v="2-1/2"/>
    <n v="1.5"/>
    <s v="0' - 1 1/2&quot;"/>
    <s v="2 1/2&quot;-1 1/2&quot;"/>
    <s v=""/>
    <s v=""/>
    <s v="0' - 0 5/8&quot;"/>
    <n v="5.4291667000000002E-2"/>
    <n v="1"/>
    <s v="2419030330572011737"/>
    <s v=""/>
    <s v="01D2-CHWR-10"/>
    <s v="01D2-CHWR-10"/>
    <s v="Spooled"/>
    <s v="11806"/>
    <s v="05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dca3ed62-85b6-4da8-a4df-c2633ad2453b-002a07bf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16"/>
    <n v="2"/>
    <s v="2"/>
    <n v="2"/>
    <s v="0' - 0&quot;"/>
    <s v="2&quot;"/>
    <s v=""/>
    <s v=""/>
    <s v="0' - 0&quot;"/>
    <n v="0"/>
    <n v="1"/>
    <s v="2431172941881116"/>
    <s v=""/>
    <s v=""/>
    <s v="01D2-CHWS-05"/>
    <s v="Spooled"/>
    <s v="11806"/>
    <s v=""/>
    <s v=""/>
    <s v="0.00 lbm"/>
    <s v="LEVEL 01"/>
    <s v="MEP Fabrication Pipework"/>
    <s v=""/>
    <s v=""/>
    <s v=""/>
    <s v="0' - 2&quot;"/>
    <s v=""/>
    <n v="0"/>
    <s v=""/>
    <s v="0' - 0&quot;"/>
    <n v="0"/>
    <s v="FPT Joint"/>
    <s v="MPT Joint"/>
    <s v=""/>
    <s v=""/>
    <s v=""/>
    <s v=""/>
    <s v=""/>
    <s v=""/>
  </r>
  <r>
    <s v="2da1fa72-3b6b-46d7-830b-e0f044b1abd7-002c0edd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1-CHWR-12"/>
    <s v="01D1-CHWR-12"/>
    <s v="Spooled"/>
    <s v="11806"/>
    <s v="04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ee2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1-CHWR-12"/>
    <s v="01D1-CHWR-12"/>
    <s v="Spooled"/>
    <s v="11806"/>
    <s v="04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ee7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2"/>
    <s v="01D1-CHWR-12"/>
    <s v="Spooled"/>
    <s v="11806"/>
    <s v="SW-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2da1fa72-3b6b-46d7-830b-e0f044b1abd7-002c0eec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2"/>
    <s v="01D1-CHWR-12"/>
    <s v="Spooled"/>
    <s v="11806"/>
    <s v="SW-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2da1fa72-3b6b-46d7-830b-e0f044b1abd7-002c0eee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1-CHWS-14"/>
    <s v="01D1-CHWS-14"/>
    <s v="Spooled"/>
    <s v="11806"/>
    <s v="04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ef3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1-CHWS-14"/>
    <s v="01D1-CHWS-14"/>
    <s v="Spooled"/>
    <s v="11806"/>
    <s v="04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0ef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4"/>
    <s v="01D1-CHWS-14"/>
    <s v="Spooled"/>
    <s v="11806"/>
    <s v="SW-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2da1fa72-3b6b-46d7-830b-e0f044b1abd7-002c0efd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4"/>
    <s v="01D1-CHWS-14"/>
    <s v="Spooled"/>
    <s v="11806"/>
    <s v="SW-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2da1fa72-3b6b-46d7-830b-e0f044b1abd7-002c11a6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17"/>
    <n v="4"/>
    <s v="4"/>
    <n v="2.5"/>
    <s v="0' - 0&quot;"/>
    <s v="4&quot;-2 1/2&quot;"/>
    <s v=""/>
    <s v=""/>
    <s v="0' - 2&quot;"/>
    <n v="0.16666666699999999"/>
    <n v="1"/>
    <s v="241010405977911750"/>
    <s v=""/>
    <s v="01D1-CHWR-13"/>
    <s v="01D1-CHWR-13"/>
    <s v="Spooled"/>
    <s v="11806"/>
    <s v="03"/>
    <s v=""/>
    <s v="3.2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1231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17"/>
    <n v="4"/>
    <s v="4"/>
    <n v="2.5"/>
    <s v="0' - 0&quot;"/>
    <s v="4&quot;-2 1/2&quot;"/>
    <s v=""/>
    <s v=""/>
    <s v="0' - 2&quot;"/>
    <n v="0.16666666699999999"/>
    <n v="1"/>
    <s v="241010405977911750"/>
    <s v=""/>
    <s v="01D1-CHWS-15"/>
    <s v="01D1-CHWS-15"/>
    <s v="Spooled"/>
    <s v="11806"/>
    <s v="03"/>
    <s v=""/>
    <s v="3.2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2da1fa72-3b6b-46d7-830b-e0f044b1abd7-002c12fc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7"/>
    <n v="4"/>
    <s v="4"/>
    <n v="1.5"/>
    <s v="0' - 1 1/2&quot;"/>
    <s v="4&quot;-1 1/2&quot;"/>
    <s v=""/>
    <s v=""/>
    <s v="0' - 0 5/8&quot;"/>
    <n v="5.4291667000000002E-2"/>
    <n v="1"/>
    <s v="24190303305720114136"/>
    <s v=""/>
    <s v="01D1-CHWS-15"/>
    <s v="01D1-CHWS-15"/>
    <s v="Spooled"/>
    <s v="11806"/>
    <s v="04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2da1fa72-3b6b-46d7-830b-e0f044b1abd7-002c133e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6"/>
    <n v="4"/>
    <s v="4"/>
    <n v="1.25"/>
    <s v="0' - 1 1/4&quot;"/>
    <s v="4&quot;-1 1/4&quot;"/>
    <s v=""/>
    <s v=""/>
    <s v="0' - 0 5/8&quot;"/>
    <n v="5.0474999999999999E-2"/>
    <n v="1"/>
    <s v="24190303305720114211"/>
    <s v=""/>
    <s v="01D1-CHWS-15"/>
    <s v="01D1-CHWS-15"/>
    <s v="Spooled"/>
    <s v="11806"/>
    <s v="05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2da1fa72-3b6b-46d7-830b-e0f044b1abd7-002c145e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7"/>
    <n v="4"/>
    <s v="4"/>
    <n v="1.5"/>
    <s v="0' - 1 1/2&quot;"/>
    <s v="4&quot;-1 1/2&quot;"/>
    <s v=""/>
    <s v=""/>
    <s v="0' - 0 5/8&quot;"/>
    <n v="5.4291667000000002E-2"/>
    <n v="1"/>
    <s v="24190303305720114136"/>
    <s v=""/>
    <s v="01D1-CHWR-13"/>
    <s v="01D1-CHWR-13"/>
    <s v="Spooled"/>
    <s v="11806"/>
    <s v="04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2da1fa72-3b6b-46d7-830b-e0f044b1abd7-002c14c5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6"/>
    <n v="4"/>
    <s v="4"/>
    <n v="1.25"/>
    <s v="0' - 1 1/4&quot;"/>
    <s v="4&quot;-1 1/4&quot;"/>
    <s v=""/>
    <s v=""/>
    <s v="0' - 0 5/8&quot;"/>
    <n v="5.0474999999999999E-2"/>
    <n v="1"/>
    <s v="24190303305720114211"/>
    <s v=""/>
    <s v="01D1-CHWR-13"/>
    <s v="01D1-CHWR-13"/>
    <s v="Spooled"/>
    <s v="11806"/>
    <s v="05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c7d80646-fac9-4b7a-b38a-b31a1f4e7d34-002c1820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STD BW"/>
    <x v="7"/>
    <s v="STD"/>
    <s v="WOL"/>
    <s v="Anvil"/>
    <s v="BIMrxDBS"/>
    <x v="1"/>
    <s v=""/>
    <x v="12"/>
    <n v="8"/>
    <s v="8"/>
    <n v="4"/>
    <s v="0' - 4&quot;"/>
    <s v="8&quot;-4&quot;"/>
    <s v=""/>
    <s v=""/>
    <s v="0' - 2&quot;"/>
    <n v="0.16666666699999999"/>
    <n v="1"/>
    <s v="2422656422372011760"/>
    <s v=""/>
    <s v="01D1-CHWS-07"/>
    <s v="01D1-CHWS-07"/>
    <s v="Spooled"/>
    <s v="11806"/>
    <s v="05"/>
    <s v=""/>
    <s v="4.12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c7d80646-fac9-4b7a-b38a-b31a1f4e7d34-002c1917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1-CHWR-11"/>
    <s v="01D1-CHWR-11"/>
    <s v="Spooled"/>
    <s v="11806"/>
    <s v="04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9a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1"/>
    <s v="01D1-CHWR-11"/>
    <s v="Spooled"/>
    <s v="11806"/>
    <s v="SW-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7d80646-fac9-4b7a-b38a-b31a1f4e7d34-002c1a5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1"/>
    <s v="01D1-CHWR-11"/>
    <s v="Spooled"/>
    <s v="11806"/>
    <s v="SW-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7d80646-fac9-4b7a-b38a-b31a1f4e7d34-002c1a86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1-CHWR-11"/>
    <s v="01D1-CHWR-11"/>
    <s v="Spooled"/>
    <s v="11806"/>
    <s v="04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ba4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1-CHWS-12"/>
    <s v="01D1-CHWS-12"/>
    <s v="Spooled"/>
    <s v="11806"/>
    <s v="03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c85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1-CHWS-13"/>
    <s v="01D1-CHWS-13"/>
    <s v="Spooled"/>
    <s v="11806"/>
    <s v="04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1cc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3"/>
    <s v="01D1-CHWS-13"/>
    <s v="Spooled"/>
    <s v="11806"/>
    <s v="SW-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7d80646-fac9-4b7a-b38a-b31a1f4e7d34-002c1cf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3"/>
    <s v="01D1-CHWS-13"/>
    <s v="Spooled"/>
    <s v="11806"/>
    <s v="SW-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7d80646-fac9-4b7a-b38a-b31a1f4e7d34-002c1d0c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2"/>
    <n v="4"/>
    <s v="4"/>
    <m/>
    <s v="0' - 0&quot;"/>
    <s v="4&quot;"/>
    <s v=""/>
    <s v=""/>
    <s v=""/>
    <m/>
    <n v="1"/>
    <s v="24101033597711151"/>
    <s v=""/>
    <s v="01D1-CHWS-13"/>
    <s v="01D1-CHWS-13"/>
    <s v="Spooled"/>
    <s v="11806"/>
    <s v="04"/>
    <s v=""/>
    <s v="8.9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24f6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8"/>
    <n v="2.5"/>
    <s v="2-1/2"/>
    <n v="1.25"/>
    <s v="0' - 1 1/4&quot;"/>
    <s v="2 1/2&quot;-1 1/4&quot;"/>
    <s v=""/>
    <s v=""/>
    <s v="0' - 0 5/8&quot;"/>
    <n v="5.0474999999999999E-2"/>
    <n v="1"/>
    <s v="2419030330572011736"/>
    <s v=""/>
    <s v="01D1-CHWS-17"/>
    <s v="01D1-CHWS-17"/>
    <s v="Spooled"/>
    <s v="11806"/>
    <s v="02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c7d80646-fac9-4b7a-b38a-b31a1f4e7d34-002c251e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9"/>
    <n v="2.5"/>
    <s v="2-1/2"/>
    <n v="1"/>
    <s v="0' - 1&quot;"/>
    <s v="2 1/2&quot;-1&quot;"/>
    <s v=""/>
    <s v=""/>
    <s v="0' - 0 5/8&quot;"/>
    <n v="5.2475000000000001E-2"/>
    <n v="1"/>
    <s v="2419030330572011735"/>
    <s v=""/>
    <s v="01D1-CHWS-17"/>
    <s v="01D1-CHWS-17"/>
    <s v="Spooled"/>
    <s v="11806"/>
    <s v="03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c7d80646-fac9-4b7a-b38a-b31a1f4e7d34-002c2571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9"/>
    <n v="2.5"/>
    <s v="2-1/2"/>
    <n v="1"/>
    <s v="0' - 1&quot;"/>
    <s v="2 1/2&quot;-1&quot;"/>
    <s v=""/>
    <s v=""/>
    <s v="0' - 0 5/8&quot;"/>
    <n v="5.2475000000000001E-2"/>
    <n v="1"/>
    <s v="2419030330572011735"/>
    <s v=""/>
    <s v="01D1-CHWR-15"/>
    <s v="01D1-CHWR-15"/>
    <s v="Spooled"/>
    <s v="11806"/>
    <s v="02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c7d80646-fac9-4b7a-b38a-b31a1f4e7d34-002c2595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8"/>
    <n v="2.5"/>
    <s v="2-1/2"/>
    <n v="1.25"/>
    <s v="0' - 1 1/4&quot;"/>
    <s v="2 1/2&quot;-1 1/4&quot;"/>
    <s v=""/>
    <s v=""/>
    <s v="0' - 0 5/8&quot;"/>
    <n v="5.0474999999999999E-2"/>
    <n v="1"/>
    <s v="2419030330572011736"/>
    <s v=""/>
    <s v="01D1-CHWR-15"/>
    <s v="01D1-CHWR-15"/>
    <s v="Spooled"/>
    <s v="11806"/>
    <s v="03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c7d80646-fac9-4b7a-b38a-b31a1f4e7d34-002c3816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1-CHWR-16"/>
    <s v="01D1-CHWR-16"/>
    <s v="Spooled"/>
    <s v="11806"/>
    <s v="02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3819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1-CHWS-18"/>
    <s v="01D1-CHWS-18"/>
    <s v="Spooled"/>
    <s v="11806"/>
    <s v="02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c7d80646-fac9-4b7a-b38a-b31a1f4e7d34-002c384f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8"/>
    <n v="2.5"/>
    <s v="2-1/2"/>
    <n v="1.25"/>
    <s v="0' - 1 1/4&quot;"/>
    <s v="2 1/2&quot;-1 1/4&quot;"/>
    <s v=""/>
    <s v=""/>
    <s v="0' - 0 5/8&quot;"/>
    <n v="5.0474999999999999E-2"/>
    <n v="1"/>
    <s v="2419030330572011736"/>
    <s v=""/>
    <s v="01D1-CHWR-16"/>
    <s v="01D1-CHWR-16"/>
    <s v="Spooled"/>
    <s v="11806"/>
    <s v="03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17b3ed3d-d808-424b-b4b7-f0933076d7d0-002cf39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8"/>
    <s v="01D2-CHWS-08"/>
    <s v="Spooled"/>
    <s v="11806"/>
    <s v="SW-8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17b3ed3d-d808-424b-b4b7-f0933076d7d0-002cf3a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8"/>
    <s v="01D2-CHWR-08"/>
    <s v="Spooled"/>
    <s v="11806"/>
    <s v="SW-7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17b3ed3d-d808-424b-b4b7-f0933076d7d0-002cf3fd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2-CHWS-08"/>
    <s v="01D2-CHWS-08"/>
    <s v="Spooled"/>
    <s v="11806"/>
    <s v="09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17b3ed3d-d808-424b-b4b7-f0933076d7d0-002cf428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45 Elbow STD"/>
    <x v="8"/>
    <s v="STD"/>
    <s v="45"/>
    <s v="WeldBend"/>
    <s v="BIMrxDBS"/>
    <x v="0"/>
    <s v=""/>
    <x v="2"/>
    <n v="4"/>
    <s v="4"/>
    <m/>
    <s v="0' - 0&quot;"/>
    <s v="4&quot;"/>
    <s v=""/>
    <s v=""/>
    <s v=""/>
    <m/>
    <n v="1"/>
    <s v="24101031597731151"/>
    <s v=""/>
    <s v="01D2-CHWR-08"/>
    <s v="01D2-CHWR-08"/>
    <s v="Spooled"/>
    <s v="11806"/>
    <s v="09"/>
    <s v=""/>
    <s v="4.50 lbm"/>
    <s v="LEVEL 01"/>
    <s v="MEP Fabrication Pipework"/>
    <s v=""/>
    <s v=""/>
    <s v=""/>
    <s v="0' - 4&quot;"/>
    <s v=""/>
    <n v="0"/>
    <s v=""/>
    <s v="0' - 0&quot;"/>
    <n v="0"/>
    <s v="Bevel End 37.5"/>
    <s v="Bevel End 37.5"/>
    <s v=""/>
    <s v=""/>
    <s v=""/>
    <s v=""/>
    <s v=""/>
    <s v=""/>
  </r>
  <r>
    <s v="ab136dea-f1ae-45af-9f71-de04bc79b9a2-002e7e4a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8"/>
    <n v="2.5"/>
    <s v="2-1/2"/>
    <n v="1.25"/>
    <s v="0' - 1 1/4&quot;"/>
    <s v="2 1/2&quot;-1 1/4&quot;"/>
    <s v=""/>
    <s v=""/>
    <s v="0' - 0 5/8&quot;"/>
    <n v="5.0474999999999999E-2"/>
    <n v="1"/>
    <s v="2419030330572011736"/>
    <s v=""/>
    <s v="01D1-CHWS-18"/>
    <s v="01D1-CHWS-18"/>
    <s v="Spooled"/>
    <s v="11806"/>
    <s v="03"/>
    <s v=""/>
    <s v="0.9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8737bd1c-7949-49b0-883c-57eab43f9920-0032d917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2-CHWS-10"/>
    <s v="01D2-CHWS-10"/>
    <s v="Spooled"/>
    <s v="11806"/>
    <s v="06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8737bd1c-7949-49b0-883c-57eab43f9920-0032da76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19"/>
    <n v="2.5"/>
    <s v="2-1/2"/>
    <n v="1"/>
    <s v="0' - 1&quot;"/>
    <s v="2 1/2&quot;-1&quot;"/>
    <s v=""/>
    <s v=""/>
    <s v="0' - 0 5/8&quot;"/>
    <n v="5.2475000000000001E-2"/>
    <n v="1"/>
    <s v="2419030330572011735"/>
    <s v=""/>
    <s v="01D2-CHWS-10"/>
    <s v="01D2-CHWS-10"/>
    <s v="Spooled"/>
    <s v="11806"/>
    <s v="07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8737bd1c-7949-49b0-883c-57eab43f9920-0032ddfc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9"/>
    <n v="2.5"/>
    <s v="2-1/2"/>
    <n v="1"/>
    <s v="0' - 1&quot;"/>
    <s v="2 1/2&quot;-1&quot;"/>
    <s v=""/>
    <s v=""/>
    <s v="0' - 0 5/8&quot;"/>
    <n v="5.2475000000000001E-2"/>
    <n v="1"/>
    <s v="2419030330572011735"/>
    <s v=""/>
    <s v="01D2-CHWR-10"/>
    <s v="01D2-CHWR-10"/>
    <s v="Spooled"/>
    <s v="11806"/>
    <s v="06"/>
    <s v=""/>
    <s v="0.73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8737bd1c-7949-49b0-883c-57eab43f9920-0032e4f6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2-CHWR-10"/>
    <s v="01D2-CHWR-10"/>
    <s v="Spooled"/>
    <s v="11806"/>
    <s v="07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902cea05-892e-4f95-bf1a-87a7181706e7-00358ec9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1"/>
    <n v="2.5"/>
    <s v="2-1/2"/>
    <n v="1.5"/>
    <s v="0' - 1 1/2&quot;"/>
    <s v="2 1/2&quot;-1 1/2&quot;"/>
    <s v=""/>
    <s v=""/>
    <s v="0' - 0 5/8&quot;"/>
    <n v="5.4291667000000002E-2"/>
    <n v="1"/>
    <s v="2419030330572011737"/>
    <s v=""/>
    <s v="01D1-CHWR-10"/>
    <s v="01D1-CHWR-10"/>
    <s v="Spooled"/>
    <s v="11806"/>
    <s v="02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94e78357-dcf3-48e3-a45a-eaf04c42b54c-0035a0af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1"/>
    <n v="1.5"/>
    <s v="1-1/2"/>
    <n v="1.5"/>
    <s v="0' - 0&quot;"/>
    <s v="1 1/2&quot;"/>
    <s v=""/>
    <s v=""/>
    <s v="0' - 0&quot;"/>
    <n v="0"/>
    <n v="1"/>
    <s v="2431172941881115"/>
    <s v=""/>
    <s v=""/>
    <s v=""/>
    <s v="Spooled"/>
    <s v="11806"/>
    <s v=""/>
    <s v=""/>
    <s v="0.00 lbm"/>
    <s v="LEVEL 01"/>
    <s v="MEP Fabrication Pipework"/>
    <s v=""/>
    <s v=""/>
    <s v=""/>
    <s v="0' - 1 1/2&quot;"/>
    <s v=""/>
    <n v="0"/>
    <s v=""/>
    <s v="0' - 0&quot;"/>
    <n v="0"/>
    <s v="FPT Joint"/>
    <s v="MPT Joint"/>
    <s v=""/>
    <s v=""/>
    <s v=""/>
    <s v=""/>
    <s v=""/>
    <s v=""/>
  </r>
  <r>
    <s v="a3216d41-4d3c-45de-911c-648fa95dca7a-0036e69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2"/>
    <n v="1.25"/>
    <s v="1-1/4"/>
    <n v="1.25"/>
    <s v="0' - 0&quot;"/>
    <s v="1 1/4&quot;"/>
    <s v=""/>
    <s v=""/>
    <s v="0' - 0&quot;"/>
    <n v="0"/>
    <n v="1"/>
    <s v="2431172941881114"/>
    <s v=""/>
    <s v=""/>
    <s v=""/>
    <s v="Spooled"/>
    <s v="11806"/>
    <s v=""/>
    <s v=""/>
    <s v="0.00 lbm"/>
    <s v="LEVEL 01"/>
    <s v="MEP Fabrication Pipework"/>
    <s v=""/>
    <s v=""/>
    <s v=""/>
    <s v="0' - 1 1/4&quot;"/>
    <s v=""/>
    <n v="0"/>
    <s v=""/>
    <s v="0' - 0&quot;"/>
    <n v="0"/>
    <s v="FPT Joint"/>
    <s v="MPT Joint"/>
    <s v=""/>
    <s v=""/>
    <s v=""/>
    <s v=""/>
    <s v=""/>
    <s v=""/>
  </r>
  <r>
    <s v="a80ed2d5-0971-463b-8df5-fb3d7fe5fcae-0037074a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S-10"/>
    <s v="01D2-CHWS-10"/>
    <s v="Spooled"/>
    <s v="11806"/>
    <s v="SW-9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2fcafabe-5e5f-4905-8aa2-73ea214e3c9f-0037093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3"/>
    <n v="1"/>
    <s v="1"/>
    <n v="1"/>
    <s v="0' - 0&quot;"/>
    <s v="1&quot;"/>
    <s v=""/>
    <s v=""/>
    <s v="0' - 0&quot;"/>
    <n v="0"/>
    <n v="1"/>
    <s v="2431172941881113"/>
    <s v=""/>
    <s v=""/>
    <s v=""/>
    <s v="Spooled"/>
    <s v="11806"/>
    <s v=""/>
    <s v=""/>
    <s v="0.00 lbm"/>
    <s v="LEVEL 01"/>
    <s v="MEP Fabrication Pipework"/>
    <s v=""/>
    <s v=""/>
    <s v=""/>
    <s v="0' - 1&quot;"/>
    <s v=""/>
    <n v="0"/>
    <s v=""/>
    <s v="0' - 0&quot;"/>
    <n v="0"/>
    <s v="FPT Joint"/>
    <s v="MPT Joint"/>
    <s v=""/>
    <s v=""/>
    <s v=""/>
    <s v=""/>
    <s v=""/>
    <s v=""/>
  </r>
  <r>
    <s v="3d9fc2c8-278a-4c2e-ad75-f9312fa628ae-003962e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1"/>
    <n v="1.5"/>
    <s v="1-1/2"/>
    <n v="1.5"/>
    <s v="0' - 0&quot;"/>
    <s v="1 1/2&quot;"/>
    <s v=""/>
    <s v=""/>
    <s v="0' - 0&quot;"/>
    <n v="0"/>
    <n v="1"/>
    <s v="2431172941881115"/>
    <s v=""/>
    <s v=""/>
    <s v=""/>
    <s v="Spooled"/>
    <s v="11806"/>
    <s v=""/>
    <s v=""/>
    <s v="0.00 lbm"/>
    <s v="LEVEL 01"/>
    <s v="MEP Fabrication Pipework"/>
    <s v=""/>
    <s v=""/>
    <s v=""/>
    <s v="0' - 1 1/2&quot;"/>
    <s v=""/>
    <n v="0"/>
    <s v=""/>
    <s v="0' - 0&quot;"/>
    <n v="0"/>
    <s v="FPT Joint"/>
    <s v="MPT Joint"/>
    <s v=""/>
    <s v=""/>
    <s v=""/>
    <s v=""/>
    <s v=""/>
    <s v=""/>
  </r>
  <r>
    <s v="e8d3c6d3-8c5c-458c-96f0-4c634922502b-00398a63"/>
    <s v="THE WESTIN COCOA BEACH RESORT &amp; SPA"/>
    <s v="1300 N. ATLANTIC AVANUE, COCOA BEACH, FL 32931"/>
    <s v="54400148 Westin Cocoa Beach: 13-Chilled Water Return"/>
    <s v=""/>
    <s v="54400148"/>
    <s v="DU"/>
    <m/>
    <s v=""/>
    <n v="2071"/>
    <x v="1"/>
    <x v="0"/>
    <s v="54400148 Westin Cocoa Beach: 13-Chilled Water Return"/>
    <s v="CHWR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1-CHWR-10"/>
    <s v="01D1-CHWR-10"/>
    <s v="Spooled"/>
    <s v="11806"/>
    <s v="03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e8d3c6d3-8c5c-458c-96f0-4c634922502b-00398b41"/>
    <s v="THE WESTIN COCOA BEACH RESORT &amp; SPA"/>
    <s v="1300 N. ATLANTIC AVANUE, COCOA BEACH, FL 32931"/>
    <s v="54400148 Westin Cocoa Beach: 13-Chilled Water Supply"/>
    <s v=""/>
    <s v="54400148"/>
    <s v="DU"/>
    <m/>
    <s v=""/>
    <n v="2071"/>
    <x v="1"/>
    <x v="0"/>
    <s v="54400148 Westin Cocoa Beach: 13-Chilled Water Supply"/>
    <s v="CHWS"/>
    <s v="WeldBend CS Eccentric Reducer STD"/>
    <x v="3"/>
    <s v="STD"/>
    <s v="ECC"/>
    <s v="WeldBend"/>
    <s v="BIMrxDBS"/>
    <x v="0"/>
    <s v=""/>
    <x v="20"/>
    <n v="2.5"/>
    <s v="2-1/2"/>
    <n v="2"/>
    <s v="0' - 0&quot;"/>
    <s v="2 1/2&quot;-2&quot;"/>
    <s v=""/>
    <s v=""/>
    <s v="0' - 1 3/4&quot;"/>
    <n v="0.14583333300000001"/>
    <n v="1"/>
    <s v="241010405977911738"/>
    <s v=""/>
    <s v="01D1-CHWS-11"/>
    <s v="01D1-CHWS-11"/>
    <s v="Spooled"/>
    <s v="11806"/>
    <s v="03"/>
    <s v=""/>
    <s v="1.6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"/>
    <s v=""/>
    <s v=""/>
    <s v=""/>
    <s v=""/>
    <s v=""/>
  </r>
  <r>
    <s v="7844c543-095d-4772-997d-b942d40390f4-003e5a50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R-05"/>
    <s v="01D1-CHWR-05"/>
    <s v="Spooled"/>
    <s v="11806"/>
    <s v="03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7844c543-095d-4772-997d-b942d40390f4-003e5a53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S-06"/>
    <s v="01D1-CHWS-06"/>
    <s v="Spooled"/>
    <s v="11806"/>
    <s v="05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e6f23ce4-859e-49a7-88dc-14ab30581fa9-004016f8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R-01"/>
    <s v="01D2-CHWR-01"/>
    <s v="Spooled"/>
    <s v="11806"/>
    <s v="07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6f23ce4-859e-49a7-88dc-14ab30581fa9-00401715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S-01"/>
    <s v="01D2-CHWS-01"/>
    <s v="Spooled"/>
    <s v="11806"/>
    <s v="07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6f23ce4-859e-49a7-88dc-14ab30581fa9-00402121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S-01"/>
    <s v="01D2-CHWS-01"/>
    <s v="Spooled"/>
    <s v="11806"/>
    <s v="07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6f23ce4-859e-49a7-88dc-14ab30581fa9-0040212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10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14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11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19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12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1ac"/>
    <s v="THE WESTIN COCOA BEACH RESORT &amp; SPA"/>
    <s v="1300 N. ATLANTIC AVANUE, COCOA BEACH, FL 32931"/>
    <s v="54400148 Westin Cocoa Beach: 13-Chilled Water Return"/>
    <s v=""/>
    <s v="54400148"/>
    <s v="DU"/>
    <m/>
    <s v=""/>
    <n v="2523"/>
    <x v="1"/>
    <x v="0"/>
    <s v="54400148 Westin Cocoa Beach: 13-Chilled Water Return"/>
    <s v="CHWR"/>
    <s v="WeldBend CS 90 LR Elbow STD"/>
    <x v="2"/>
    <s v="STD"/>
    <s v="90LR"/>
    <s v="WeldBend"/>
    <s v="BIMrxDBS"/>
    <x v="0"/>
    <s v=""/>
    <x v="0"/>
    <n v="3"/>
    <s v="3"/>
    <m/>
    <s v="0' - 0&quot;"/>
    <s v="3&quot;"/>
    <s v=""/>
    <s v=""/>
    <s v=""/>
    <m/>
    <n v="1"/>
    <s v="24101033597711149"/>
    <s v=""/>
    <s v="01D2-CHWR-01"/>
    <s v="01D2-CHWR-01"/>
    <s v="Spooled"/>
    <s v="11806"/>
    <s v="07"/>
    <s v=""/>
    <s v="4.80 lbm"/>
    <s v="LEVEL 01"/>
    <s v="MEP Fabrication Pipework"/>
    <s v=""/>
    <s v=""/>
    <s v=""/>
    <s v="0' - 3&quot;"/>
    <s v=""/>
    <n v="0"/>
    <s v=""/>
    <s v="0' - 0&quot;"/>
    <n v="0"/>
    <s v="Bevel End 37.5"/>
    <s v="Bevel End 37.5"/>
    <s v=""/>
    <s v=""/>
    <s v=""/>
    <s v=""/>
    <s v=""/>
    <s v=""/>
  </r>
  <r>
    <s v="e6f23ce4-859e-49a7-88dc-14ab30581fa9-004021b4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8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1d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9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21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10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e6f23ce4-859e-49a7-88dc-14ab30581fa9-0040239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3"/>
    <n v="1"/>
    <s v="1"/>
    <n v="1"/>
    <s v="0' - 0&quot;"/>
    <s v="1&quot;"/>
    <s v=""/>
    <s v=""/>
    <s v="0' - 0&quot;"/>
    <n v="0"/>
    <n v="1"/>
    <s v="2431172941881113"/>
    <s v=""/>
    <s v=""/>
    <s v="01D2-CHWS-01"/>
    <s v="Spooled"/>
    <s v="11806"/>
    <s v=""/>
    <s v=""/>
    <s v="0.00 lbm"/>
    <s v="LEVEL 01"/>
    <s v="MEP Fabrication Pipework"/>
    <s v=""/>
    <s v=""/>
    <s v=""/>
    <s v="0' - 1&quot;"/>
    <s v=""/>
    <n v="0"/>
    <s v=""/>
    <s v="0' - 0&quot;"/>
    <n v="0"/>
    <s v="FPT Joint"/>
    <s v="MPT Joint"/>
    <s v=""/>
    <s v=""/>
    <s v=""/>
    <s v=""/>
    <s v=""/>
    <s v=""/>
  </r>
  <r>
    <s v="d7277718-9f29-409a-a706-9d7a9a6ed97f-004ee4b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2"/>
    <s v="01D2-CHWS-02"/>
    <s v="Spooled"/>
    <s v="11806"/>
    <s v="SW-13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d7277718-9f29-409a-a706-9d7a9a6ed97f-004ee50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2"/>
    <s v="01D2-CHWR-02"/>
    <s v="Spooled"/>
    <s v="11806"/>
    <s v="SW-11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d7277718-9f29-409a-a706-9d7a9a6ed97f-004ee53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1"/>
    <s v="01D2-CHWR-01"/>
    <s v="Spooled"/>
    <s v="11806"/>
    <s v="09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22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14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24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1"/>
    <s v="01D2-CHWS-01"/>
    <s v="Spooled"/>
    <s v="11806"/>
    <s v="09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2db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12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37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2"/>
    <s v="01D2-CHWS-02"/>
    <s v="Spooled"/>
    <s v="11806"/>
    <s v="SW-15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3b0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2"/>
    <s v="01D2-CHWS-02"/>
    <s v="Spooled"/>
    <s v="11806"/>
    <s v="05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42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2"/>
    <s v="01D2-CHWR-02"/>
    <s v="Spooled"/>
    <s v="11806"/>
    <s v="SW-13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439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2"/>
    <s v="01D2-CHWR-02"/>
    <s v="Spooled"/>
    <s v="11806"/>
    <s v="05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a1f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7"/>
    <s v="01D2-CHWS-07"/>
    <s v="Spooled"/>
    <s v="11806"/>
    <s v="SW-16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a3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6"/>
    <s v="01D2-CHWS-06"/>
    <s v="Spooled"/>
    <s v="11806"/>
    <s v="02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ad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7"/>
    <s v="01D2-CHWR-07"/>
    <s v="Spooled"/>
    <s v="11806"/>
    <s v="SW-14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ae9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7"/>
    <s v="01D2-CHWR-07"/>
    <s v="Spooled"/>
    <s v="11806"/>
    <s v="07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c09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5"/>
    <s v="01D2-CHWS-05"/>
    <s v="Spooled"/>
    <s v="11806"/>
    <s v="03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c25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6"/>
    <s v="01D2-CHWR-06"/>
    <s v="Spooled"/>
    <s v="11806"/>
    <s v="02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c94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5"/>
    <s v="01D2-CHWR-05"/>
    <s v="Spooled"/>
    <s v="11806"/>
    <s v="02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ca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4"/>
    <s v="01D2-CHWS-04"/>
    <s v="Spooled"/>
    <s v="11806"/>
    <s v="04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d1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S-03"/>
    <s v="01D2-CHWS-03"/>
    <s v="Spooled"/>
    <s v="11806"/>
    <s v="03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d2b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0"/>
    <n v="3"/>
    <s v="3"/>
    <n v="3"/>
    <s v="0' - 0&quot;"/>
    <s v="3&quot;"/>
    <s v=""/>
    <s v=""/>
    <s v="0' - 2 3/8&quot;"/>
    <n v="0.198333333"/>
    <n v="1"/>
    <s v="2424137211643271149"/>
    <s v=""/>
    <s v="01D2-CHWR-03"/>
    <s v="01D2-CHWR-03"/>
    <s v="Spooled"/>
    <s v="11806"/>
    <s v="02"/>
    <s v=""/>
    <s v="3.70 lbm"/>
    <s v="LEVEL 01"/>
    <s v="MEP Fabrication Pipework"/>
    <s v=""/>
    <s v=""/>
    <s v=""/>
    <s v="0' - 3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efeda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2-CHWR-07"/>
    <s v="01D2-CHWR-07"/>
    <s v="Spooled"/>
    <s v="11806"/>
    <s v="SW-15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eff9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2-CHWS-07"/>
    <s v="01D2-CHWS-07"/>
    <s v="Spooled"/>
    <s v="11806"/>
    <s v="SW-17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0b7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8"/>
    <s v="01D2-CHWR-08"/>
    <s v="Spooled"/>
    <s v="11806"/>
    <s v="SW-16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19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8"/>
    <s v="01D2-CHWS-08"/>
    <s v="Spooled"/>
    <s v="11806"/>
    <s v="SW-18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26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8"/>
    <s v="01D2-CHWR-08"/>
    <s v="Spooled"/>
    <s v="11806"/>
    <s v="SW-17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2a9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18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2d6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R-09"/>
    <s v="01D2-CHWR-09"/>
    <s v="Spooled"/>
    <s v="11806"/>
    <s v="07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356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19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36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S-08"/>
    <s v="01D2-CHWS-08"/>
    <s v="Spooled"/>
    <s v="11806"/>
    <s v="10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39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8"/>
    <s v="01D2-CHWS-08"/>
    <s v="Spooled"/>
    <s v="11806"/>
    <s v="SW-20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44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9"/>
    <s v="01D2-CHWS-09"/>
    <s v="Spooled"/>
    <s v="11806"/>
    <s v="SW-2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48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S-09"/>
    <s v="01D2-CHWS-09"/>
    <s v="Spooled"/>
    <s v="11806"/>
    <s v="07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4a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9"/>
    <s v="01D2-CHWR-09"/>
    <s v="Spooled"/>
    <s v="11806"/>
    <s v="SW-19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4e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R-09"/>
    <s v="01D2-CHWR-09"/>
    <s v="Spooled"/>
    <s v="11806"/>
    <s v="07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56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S-08"/>
    <s v="01D2-CHWS-08"/>
    <s v="Spooled"/>
    <s v="11806"/>
    <s v="SW-2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595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8"/>
    <s v="01D2-CHWR-08"/>
    <s v="Spooled"/>
    <s v="11806"/>
    <s v="SW-20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64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S-08"/>
    <s v="01D2-CHWS-08"/>
    <s v="Spooled"/>
    <s v="11806"/>
    <s v="10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6d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2-CHWR-08"/>
    <s v="01D2-CHWR-08"/>
    <s v="Spooled"/>
    <s v="11806"/>
    <s v="10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b0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S-07"/>
    <s v=""/>
    <s v="Design"/>
    <s v="11806"/>
    <s v="SW-5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b4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7"/>
    <s v="01D1-CHWS-07"/>
    <s v="Spooled"/>
    <s v="11806"/>
    <s v="06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bd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R-06"/>
    <s v="01D1-CHWR-06"/>
    <s v="Spooled"/>
    <s v="11806"/>
    <s v="SW-5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c2c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6"/>
    <s v="01D1-CHWR-06"/>
    <s v="Spooled"/>
    <s v="11806"/>
    <s v="05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c7c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7"/>
    <s v="01D1-CHWR-07"/>
    <s v="Spooled"/>
    <s v="11806"/>
    <s v="05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ca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8"/>
    <s v="01D1-CHWS-08"/>
    <s v="Spooled"/>
    <s v="11806"/>
    <s v="06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d0f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9"/>
    <s v="01D1-CHWS-09"/>
    <s v="Spooled"/>
    <s v="11806"/>
    <s v="04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d2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8"/>
    <s v="01D1-CHWR-08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d86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2-CHWS-07"/>
    <s v="01D2-CHWS-07"/>
    <s v="Spooled"/>
    <s v="11806"/>
    <s v="10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d96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2-CHWR-07"/>
    <s v="01D2-CHWR-07"/>
    <s v="Spooled"/>
    <s v="11806"/>
    <s v="09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e24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R-06"/>
    <s v="01D1-CHWR-06"/>
    <s v="Spooled"/>
    <s v="11806"/>
    <s v="SW-6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e4f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R-05"/>
    <s v="01D1-CHWR-05"/>
    <s v="Spooled"/>
    <s v="11806"/>
    <s v="SW-7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e6a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5"/>
    <s v="01D1-CHWR-05"/>
    <s v="Spooled"/>
    <s v="11806"/>
    <s v="06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e8d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S-06"/>
    <s v="01D1-CHWS-06"/>
    <s v="Spooled"/>
    <s v="11806"/>
    <s v="SW-6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eb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S-07"/>
    <s v="01D1-CHWS-07"/>
    <s v="Spooled"/>
    <s v="11806"/>
    <s v="SW-7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ec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6"/>
    <s v="01D1-CHWS-06"/>
    <s v="Spooled"/>
    <s v="11806"/>
    <s v="07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44b6864e-314a-464b-9e35-c26dfe3c171c-004f0f66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R-05"/>
    <s v="01D1-CHWR-05"/>
    <s v="Spooled"/>
    <s v="11806"/>
    <s v="SW-8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0f8f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"/>
    <n v="8"/>
    <s v="8"/>
    <m/>
    <s v="0' - 0&quot;"/>
    <s v="8&quot;"/>
    <s v=""/>
    <s v=""/>
    <s v="0' - 0 1/8&quot;"/>
    <n v="5.2083329999999999E-3"/>
    <n v="1"/>
    <s v="241010655977931154"/>
    <s v=""/>
    <s v="01D1-CHWS-06"/>
    <s v="01D1-CHWS-06"/>
    <s v="Spooled"/>
    <s v="11806"/>
    <s v="SW-8"/>
    <s v=""/>
    <s v="0.00 lbm"/>
    <s v="LEVEL 01"/>
    <s v="MEP Fabrication Pipework"/>
    <s v=""/>
    <s v=""/>
    <s v=""/>
    <s v="0' - 8&quot;"/>
    <s v=""/>
    <n v="0"/>
    <s v=""/>
    <s v="0' - 0&quot;"/>
    <n v="0"/>
    <s v="Shop Weld"/>
    <s v="Shop Weld"/>
    <s v=""/>
    <s v=""/>
    <s v=""/>
    <s v=""/>
    <s v=""/>
    <s v=""/>
  </r>
  <r>
    <s v="44b6864e-314a-464b-9e35-c26dfe3c171c-004f10f6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4"/>
    <s v="01D1-CHWR-04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042be59b-ff7f-46ce-84f0-3eb536b8ea7b-004f119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5"/>
    <s v="01D1-CHWS-05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042be59b-ff7f-46ce-84f0-3eb536b8ea7b-004f1250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4"/>
    <s v="01D1-CHWS-04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042be59b-ff7f-46ce-84f0-3eb536b8ea7b-004f1274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3"/>
    <s v="01D1-CHWR-03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042be59b-ff7f-46ce-84f0-3eb536b8ea7b-004f12a5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R-02"/>
    <s v="01D1-CHWR-02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042be59b-ff7f-46ce-84f0-3eb536b8ea7b-004f12d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1"/>
    <n v="8"/>
    <s v="8"/>
    <n v="8"/>
    <s v="0' - 0&quot;"/>
    <s v="8&quot;"/>
    <s v=""/>
    <s v=""/>
    <s v="0' - 2 3/4&quot;"/>
    <n v="0.22916666699999999"/>
    <n v="1"/>
    <s v="2424137211643271154"/>
    <s v=""/>
    <s v="01D1-CHWS-03"/>
    <s v="01D1-CHWS-03"/>
    <s v="Spooled"/>
    <s v="11806"/>
    <s v="02"/>
    <s v=""/>
    <s v="16.10 lbm"/>
    <s v="LEVEL 01"/>
    <s v="MEP Fabrication Pipework"/>
    <s v=""/>
    <s v=""/>
    <s v=""/>
    <s v="0' - 8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2a8a906d-f4b5-4c81-b7c9-4e50526568fa-004f4c2c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R-10"/>
    <s v="01D2-CHWR-10"/>
    <s v="Spooled"/>
    <s v="11806"/>
    <s v="SW-21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2a8a906d-f4b5-4c81-b7c9-4e50526568fa-004f4ca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S-04"/>
    <s v="01D2-CHWS-04"/>
    <s v="Spooled"/>
    <s v="11806"/>
    <s v="SW-23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2a8a906d-f4b5-4c81-b7c9-4e50526568fa-004f4d2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S-10"/>
    <s v="01D2-CHWS-10"/>
    <s v="Spooled"/>
    <s v="11806"/>
    <s v="SW-24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2a8a906d-f4b5-4c81-b7c9-4e50526568fa-004f4d79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STD BW"/>
    <x v="7"/>
    <s v="STD"/>
    <s v="WOL"/>
    <s v="Anvil"/>
    <s v="BIMrxDBS"/>
    <x v="1"/>
    <s v=""/>
    <x v="9"/>
    <n v="8"/>
    <s v="8"/>
    <n v="2.5"/>
    <s v="0' - 2 1/2&quot;"/>
    <s v="8&quot;-2 1/2&quot;"/>
    <s v=""/>
    <s v=""/>
    <s v="0' - 1 5/8&quot;"/>
    <n v="0.13541666699999999"/>
    <n v="1"/>
    <s v="24226564223720114161"/>
    <s v=""/>
    <s v="01D1-CHWR-07"/>
    <s v="01D1-CHWR-07"/>
    <s v="Spooled"/>
    <s v="11806"/>
    <s v="06"/>
    <s v=""/>
    <s v="1.94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c8b58683-f4bf-4fcc-936a-3b718ff8a420-004f4ff4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STD BW"/>
    <x v="7"/>
    <s v="STD"/>
    <s v="WOL"/>
    <s v="Anvil"/>
    <s v="BIMrxDBS"/>
    <x v="1"/>
    <s v=""/>
    <x v="12"/>
    <n v="8"/>
    <s v="8"/>
    <n v="4"/>
    <s v="0' - 4&quot;"/>
    <s v="8&quot;-4&quot;"/>
    <s v=""/>
    <s v=""/>
    <s v="0' - 2&quot;"/>
    <n v="0.16666666699999999"/>
    <n v="1"/>
    <s v="2422656422372011760"/>
    <s v=""/>
    <s v="01D1-CHWR-06"/>
    <s v="01D1-CHWR-06"/>
    <s v="Spooled"/>
    <s v="11806"/>
    <s v="07"/>
    <s v=""/>
    <s v="4.12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c8b58683-f4bf-4fcc-936a-3b718ff8a420-004f509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06"/>
    <s v="01D1-CHWR-06"/>
    <s v="Spooled"/>
    <s v="11806"/>
    <s v="SW-9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c8b58683-f4bf-4fcc-936a-3b718ff8a420-004f50c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1"/>
    <s v="01D1-CHWR-11"/>
    <s v="Spooled"/>
    <s v="11806"/>
    <s v="SW-10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0d9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R-06"/>
    <s v="01D1-CHWR-06"/>
    <s v="Spooled"/>
    <s v="11806"/>
    <s v="09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11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07"/>
    <s v="01D1-CHWS-07"/>
    <s v="Spooled"/>
    <s v="11806"/>
    <s v="SW-9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14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2"/>
    <s v="01D1-CHWS-12"/>
    <s v="Spooled"/>
    <s v="11806"/>
    <s v="SW-10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156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S-07"/>
    <s v="01D1-CHWS-07"/>
    <s v="Spooled"/>
    <s v="11806"/>
    <s v="09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1d0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2"/>
    <s v="01D1-CHWS-12"/>
    <s v="Spooled"/>
    <s v="11806"/>
    <s v="SW-1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1f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3"/>
    <s v="01D1-CHWS-13"/>
    <s v="Spooled"/>
    <s v="11806"/>
    <s v="SW-1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20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S-12"/>
    <s v="01D1-CHWS-12"/>
    <s v="Spooled"/>
    <s v="11806"/>
    <s v="05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26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3"/>
    <s v="01D1-CHWS-13"/>
    <s v="Spooled"/>
    <s v="11806"/>
    <s v="SW-1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28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4"/>
    <s v="01D1-CHWS-14"/>
    <s v="Spooled"/>
    <s v="11806"/>
    <s v="SW-1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29d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S-13"/>
    <s v="01D1-CHWS-13"/>
    <s v="Spooled"/>
    <s v="11806"/>
    <s v="06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2e8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1"/>
    <s v="01D1-CHWR-11"/>
    <s v="Spooled"/>
    <s v="11806"/>
    <s v="SW-11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31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2"/>
    <s v="01D1-CHWR-12"/>
    <s v="Spooled"/>
    <s v="11806"/>
    <s v="SW-12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32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R-11"/>
    <s v="01D1-CHWR-11"/>
    <s v="Spooled"/>
    <s v="11806"/>
    <s v="06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38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4"/>
    <s v="01D1-CHWS-14"/>
    <s v="Spooled"/>
    <s v="11806"/>
    <s v="SW-15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3e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S-14"/>
    <s v="01D1-CHWS-14"/>
    <s v="Spooled"/>
    <s v="11806"/>
    <s v="06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43a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2"/>
    <s v="01D1-CHWR-12"/>
    <s v="Spooled"/>
    <s v="11806"/>
    <s v="SW-13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45d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S-15"/>
    <s v="01D1-CHWS-15"/>
    <s v="Spooled"/>
    <s v="11806"/>
    <s v="SW-16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49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2"/>
    <n v="4"/>
    <s v="4"/>
    <n v="4"/>
    <s v="0' - 0&quot;"/>
    <s v="4&quot;"/>
    <s v=""/>
    <s v=""/>
    <s v="0' - 2 3/8&quot;"/>
    <n v="0.198333333"/>
    <n v="1"/>
    <s v="2424137211643271151"/>
    <s v=""/>
    <s v="01D1-CHWR-12"/>
    <s v="01D1-CHWR-12"/>
    <s v="Spooled"/>
    <s v="11806"/>
    <s v="06"/>
    <s v=""/>
    <s v="5.00 lbm"/>
    <s v="LEVEL 01"/>
    <s v="MEP Fabrication Pipework"/>
    <s v=""/>
    <s v=""/>
    <s v=""/>
    <s v="0' - 4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dc948bdb-7998-4416-804a-b5aa2eeed2f7-004f54a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1-CHWR-13"/>
    <s v="01D1-CHWR-13"/>
    <s v="Spooled"/>
    <s v="11806"/>
    <s v="SW-14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5e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1-CHWS-15"/>
    <s v="01D1-CHWS-15"/>
    <s v="Spooled"/>
    <s v="11806"/>
    <s v="SW-17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dc948bdb-7998-4416-804a-b5aa2eeed2f7-004f55f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1-CHWR-13"/>
    <s v="01D1-CHWR-13"/>
    <s v="Spooled"/>
    <s v="11806"/>
    <s v="SW-15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e4724653-1efb-4339-968a-88d369513299-004f5748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R-13"/>
    <s v="01D1-CHWR-13"/>
    <s v="Spooled"/>
    <s v="11806"/>
    <s v="08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77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S-15"/>
    <s v="01D1-CHWS-15"/>
    <s v="Spooled"/>
    <s v="11806"/>
    <s v="08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8a9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R-14"/>
    <s v="01D1-CHWR-14"/>
    <s v="Spooled"/>
    <s v="11806"/>
    <s v="02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8d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S-16"/>
    <s v="01D1-CHWS-16"/>
    <s v="Spooled"/>
    <s v="11806"/>
    <s v="02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99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R-15"/>
    <s v="01D1-CHWR-15"/>
    <s v="Spooled"/>
    <s v="11806"/>
    <s v="04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9a4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ctaulic DI 107V Rigid Coupling EHP_Gskt GE"/>
    <x v="10"/>
    <s v="Pressure"/>
    <s v="CP"/>
    <s v="Victaulic"/>
    <s v="BIMrxDBS"/>
    <x v="3"/>
    <s v=""/>
    <x v="3"/>
    <n v="2.5"/>
    <s v="2-1/2"/>
    <n v="2.5"/>
    <s v="0' - 0&quot;"/>
    <s v="2 1/2&quot;"/>
    <s v=""/>
    <s v=""/>
    <s v="0' - 2 3/8&quot;"/>
    <n v="0.198333333"/>
    <n v="1"/>
    <s v="2424137211643271148"/>
    <s v=""/>
    <s v="01D1-CHWS-17"/>
    <s v="01D1-CHWS-17"/>
    <s v="Spooled"/>
    <s v="11806"/>
    <s v="04"/>
    <s v=""/>
    <s v="3.30 lbm"/>
    <s v="LEVEL 01"/>
    <s v="MEP Fabrication Pipework"/>
    <s v=""/>
    <s v=""/>
    <s v=""/>
    <s v="0' - 2 1/2&quot;"/>
    <s v=""/>
    <n v="0"/>
    <s v=""/>
    <s v="0' - 0&quot;"/>
    <n v="0"/>
    <s v="QuickVic Style 107V Coupling"/>
    <s v="QuickVic Style 107V Coupling"/>
    <s v=""/>
    <s v=""/>
    <s v=""/>
    <s v=""/>
    <s v=""/>
    <s v=""/>
  </r>
  <r>
    <s v="e4724653-1efb-4339-968a-88d369513299-004f59b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1-CHWS-18"/>
    <s v="01D1-CHWS-18"/>
    <s v="Spooled"/>
    <s v="11806"/>
    <s v="SW-18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e4724653-1efb-4339-968a-88d369513299-004f59c7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1-CHWR-16"/>
    <s v="01D1-CHWR-16"/>
    <s v="Spooled"/>
    <s v="11806"/>
    <s v="SW-16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38eaaff6-6d5a-4132-ab61-e3a91014297c-005018e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2-CHWS-01"/>
    <s v="01D2-CHWS-01"/>
    <s v="Spooled"/>
    <s v="11806"/>
    <s v="SW-25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38eaaff6-6d5a-4132-ab61-e3a91014297c-005018f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2-CHWS-01"/>
    <s v="01D2-CHWS-01"/>
    <s v="Spooled"/>
    <s v="11806"/>
    <s v="11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38eaaff6-6d5a-4132-ab61-e3a91014297c-005019a2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2-CHWR-01"/>
    <s v="01D2-CHWR-01"/>
    <s v="Spooled"/>
    <s v="11806"/>
    <s v="SW-22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38eaaff6-6d5a-4132-ab61-e3a91014297c-005019b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2-CHWR-01"/>
    <s v="01D2-CHWR-01"/>
    <s v="Spooled"/>
    <s v="11806"/>
    <s v="11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38eaaff6-6d5a-4132-ab61-e3a91014297c-005019cb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P P P CS Clear Flow Dielectric Nipple MPT"/>
    <x v="12"/>
    <s v="None"/>
    <s v="DLN"/>
    <s v="P P P"/>
    <s v="BIMrxDBS"/>
    <x v="0"/>
    <s v=""/>
    <x v="16"/>
    <n v="2"/>
    <s v="2"/>
    <n v="2"/>
    <s v="0' - 0&quot;"/>
    <s v="2&quot;"/>
    <s v=""/>
    <s v=""/>
    <s v="0' - 4&quot;"/>
    <n v="0.33333333300000001"/>
    <n v="1"/>
    <s v="24188790109413561147"/>
    <s v=""/>
    <s v="01D2-CHWR-01"/>
    <s v="01D2-CHWR-01"/>
    <s v="Spooled"/>
    <s v="11806"/>
    <s v="12"/>
    <s v=""/>
    <s v="1.00 lbm"/>
    <s v="LEVEL 01"/>
    <s v="MEP Fabrication Pipework"/>
    <s v=""/>
    <s v=""/>
    <s v=""/>
    <s v="0' - 2&quot;"/>
    <s v=""/>
    <n v="0"/>
    <s v=""/>
    <s v="0' - 0&quot;"/>
    <n v="0"/>
    <s v="Male Pipe Threads"/>
    <s v="Male Pipe Threads"/>
    <s v=""/>
    <s v=""/>
    <s v=""/>
    <s v=""/>
    <s v=""/>
    <s v=""/>
  </r>
  <r>
    <s v="38eaaff6-6d5a-4132-ab61-e3a91014297c-005019d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16"/>
    <n v="2"/>
    <s v="2"/>
    <n v="2"/>
    <s v="0' - 0&quot;"/>
    <s v="2&quot;"/>
    <s v=""/>
    <s v=""/>
    <s v="0' - 0&quot;"/>
    <n v="0"/>
    <n v="1"/>
    <s v="2431172941881116"/>
    <s v=""/>
    <s v="01D2-CHWR-01"/>
    <s v="01D2-CHWR-01"/>
    <s v="Spooled"/>
    <s v="11806"/>
    <s v=""/>
    <s v=""/>
    <s v="0.00 lbm"/>
    <s v="LEVEL 01"/>
    <s v="MEP Fabrication Pipework"/>
    <s v=""/>
    <s v=""/>
    <s v=""/>
    <s v="0' - 2&quot;"/>
    <s v=""/>
    <n v="0"/>
    <s v=""/>
    <s v="0' - 0&quot;"/>
    <n v="0"/>
    <s v="FPT Joint"/>
    <s v="MPT Joint"/>
    <s v=""/>
    <s v=""/>
    <s v=""/>
    <s v=""/>
    <s v=""/>
    <s v=""/>
  </r>
  <r>
    <s v="38eaaff6-6d5a-4132-ab61-e3a91014297c-00501ad4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23"/>
    <n v="1"/>
    <s v="1"/>
    <n v="1"/>
    <s v="0' - 0&quot;"/>
    <s v="1&quot;"/>
    <s v=""/>
    <s v=""/>
    <s v="0' - 0&quot;"/>
    <n v="0"/>
    <n v="1"/>
    <s v="2431172941881113"/>
    <s v=""/>
    <s v=""/>
    <s v="01D2-CHWR-01"/>
    <s v="Spooled"/>
    <s v="11806"/>
    <s v=""/>
    <s v=""/>
    <s v="0.00 lbm"/>
    <s v="LEVEL 01"/>
    <s v="MEP Fabrication Pipework"/>
    <s v=""/>
    <s v=""/>
    <s v=""/>
    <s v="0' - 1&quot;"/>
    <s v=""/>
    <n v="0"/>
    <s v=""/>
    <s v="0' - 0&quot;"/>
    <n v="0"/>
    <s v="FPT Joint"/>
    <s v="MPT Joint"/>
    <s v=""/>
    <s v=""/>
    <s v=""/>
    <s v=""/>
    <s v=""/>
    <s v=""/>
  </r>
  <r>
    <s v="38eaaff6-6d5a-4132-ab61-e3a91014297c-00501f91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5"/>
    <n v="3"/>
    <s v="3"/>
    <n v="1.5"/>
    <s v="0' - 1 1/2&quot;"/>
    <s v="3&quot;-1 1/2&quot;"/>
    <s v=""/>
    <s v=""/>
    <s v="0' - 0 5/8&quot;"/>
    <n v="5.4291667000000002E-2"/>
    <n v="1"/>
    <s v="2419030330572011743"/>
    <s v=""/>
    <s v="01D2-CHWR-03"/>
    <s v="01D2-CHWR-03"/>
    <s v="Spooled"/>
    <s v="11806"/>
    <s v="03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38eaaff6-6d5a-4132-ab61-e3a91014297c-00501ff1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21"/>
    <n v="1.5"/>
    <s v="1-1/2"/>
    <n v="1.5"/>
    <s v="0' - 0&quot;"/>
    <s v="1 1/2&quot;"/>
    <s v=""/>
    <s v=""/>
    <s v="0' - 0&quot;"/>
    <n v="0"/>
    <n v="1"/>
    <s v="2431172941881115"/>
    <s v=""/>
    <s v=""/>
    <s v="01D2-CHWR-03"/>
    <s v="Spooled"/>
    <s v="11806"/>
    <s v=""/>
    <s v=""/>
    <s v="0.00 lbm"/>
    <s v="LEVEL 01"/>
    <s v="MEP Fabrication Pipework"/>
    <s v=""/>
    <s v=""/>
    <s v=""/>
    <s v="0' - 1 1/2&quot;"/>
    <s v=""/>
    <n v="0"/>
    <s v=""/>
    <s v="0' - 0&quot;"/>
    <n v="0"/>
    <s v="FPT Joint"/>
    <s v="MPT Joint"/>
    <s v=""/>
    <s v=""/>
    <s v=""/>
    <s v=""/>
    <s v=""/>
    <s v=""/>
  </r>
  <r>
    <s v="38eaaff6-6d5a-4132-ab61-e3a91014297c-005020af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23"/>
    <n v="1"/>
    <s v="1"/>
    <n v="1"/>
    <s v="0' - 0&quot;"/>
    <s v="1&quot;"/>
    <s v=""/>
    <s v=""/>
    <s v="0' - 0&quot;"/>
    <n v="0"/>
    <n v="1"/>
    <s v="2431172941881113"/>
    <s v=""/>
    <s v=""/>
    <s v="01D2-CHWR-10"/>
    <s v="Spooled"/>
    <s v="11806"/>
    <s v="08"/>
    <s v=""/>
    <s v="0.00 lbm"/>
    <s v="LEVEL 01"/>
    <s v="MEP Fabrication Pipework"/>
    <s v=""/>
    <s v=""/>
    <s v=""/>
    <s v="0' - 1&quot;"/>
    <s v=""/>
    <n v="0"/>
    <s v=""/>
    <s v="0' - 0&quot;"/>
    <n v="0"/>
    <s v="FPT Joint"/>
    <s v="MPT Joint"/>
    <s v=""/>
    <s v=""/>
    <s v=""/>
    <s v=""/>
    <s v=""/>
    <s v=""/>
  </r>
  <r>
    <s v="38eaaff6-6d5a-4132-ab61-e3a91014297c-00502140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2-CHWS-10"/>
    <s v="01D2-CHWS-10"/>
    <s v="Spooled"/>
    <s v="11806"/>
    <s v="SW-26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38eaaff6-6d5a-4132-ab61-e3a91014297c-00502151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2-CHWS-10"/>
    <s v="01D2-CHWS-10"/>
    <s v="Spooled"/>
    <s v="11806"/>
    <s v="09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38eaaff6-6d5a-4132-ab61-e3a91014297c-0050225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2-CHWR-10"/>
    <s v="01D2-CHWR-10"/>
    <s v="Spooled"/>
    <s v="11806"/>
    <s v="SW-23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38eaaff6-6d5a-4132-ab61-e3a91014297c-0050226e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2-CHWR-10"/>
    <s v="01D2-CHWR-10"/>
    <s v="Spooled"/>
    <s v="11806"/>
    <s v="10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38eaaff6-6d5a-4132-ab61-e3a91014297c-0050234b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R-10"/>
    <s v="01D2-CHWR-10"/>
    <s v="Spooled"/>
    <s v="11806"/>
    <s v="SW-24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12c4bd10-6e8c-4358-963e-e2d6f49dce2b-0050259a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8"/>
    <n v="8"/>
    <s v="8"/>
    <n v="2"/>
    <s v="0' - 2&quot;"/>
    <s v="8&quot;-2&quot;"/>
    <s v=""/>
    <s v=""/>
    <s v="0' - 0 3/4&quot;"/>
    <n v="6.1958332999999997E-2"/>
    <n v="1"/>
    <s v="24190303305720114166"/>
    <s v=""/>
    <s v="01D1-CHWR-08"/>
    <s v="01D1-CHWR-08"/>
    <s v="Spooled"/>
    <s v="11806"/>
    <s v="03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12c4bd10-6e8c-4358-963e-e2d6f49dce2b-0050265a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13"/>
    <n v="8"/>
    <s v="8"/>
    <n v="1.5"/>
    <s v="0' - 1 1/2&quot;"/>
    <s v="8&quot;-1 1/2&quot;"/>
    <s v=""/>
    <s v=""/>
    <s v="0' - 0 5/8&quot;"/>
    <n v="5.4291667000000002E-2"/>
    <n v="1"/>
    <s v="24190303305720114540"/>
    <s v=""/>
    <s v="01D1-CHWR-08"/>
    <s v="01D1-CHWR-08"/>
    <s v="Spooled"/>
    <s v="11806"/>
    <s v="04"/>
    <s v=""/>
    <s v="1.12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12c4bd10-6e8c-4358-963e-e2d6f49dce2b-00502741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STD BW"/>
    <x v="7"/>
    <s v="STD"/>
    <s v="WOL"/>
    <s v="Anvil"/>
    <s v="BIMrxDBS"/>
    <x v="1"/>
    <s v=""/>
    <x v="12"/>
    <n v="8"/>
    <s v="8"/>
    <n v="4"/>
    <s v="0' - 4&quot;"/>
    <s v="8&quot;-4&quot;"/>
    <s v=""/>
    <s v=""/>
    <s v="0' - 2&quot;"/>
    <n v="0.16666666699999999"/>
    <n v="1"/>
    <s v="2422656422372011760"/>
    <s v=""/>
    <s v="01D2-CHWR-07"/>
    <s v="01D2-CHWR-07"/>
    <s v="Spooled"/>
    <s v="11806"/>
    <s v="10"/>
    <s v=""/>
    <s v="4.12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12c4bd10-6e8c-4358-963e-e2d6f49dce2b-0050278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2"/>
    <n v="4"/>
    <s v="4"/>
    <m/>
    <s v="0' - 0&quot;"/>
    <s v="4&quot;"/>
    <s v=""/>
    <s v=""/>
    <s v="0' - 0 1/8&quot;"/>
    <n v="5.2083329999999999E-3"/>
    <n v="1"/>
    <s v="241010655977931151"/>
    <s v=""/>
    <s v="01D2-CHWR-07"/>
    <s v="01D2-CHWR-07"/>
    <s v="Spooled"/>
    <s v="11806"/>
    <s v="SW-25"/>
    <s v=""/>
    <s v="0.00 lbm"/>
    <s v="LEVEL 01"/>
    <s v="MEP Fabrication Pipework"/>
    <s v=""/>
    <s v=""/>
    <s v=""/>
    <s v="0' - 4&quot;"/>
    <s v=""/>
    <n v="0"/>
    <s v=""/>
    <s v="0' - 0&quot;"/>
    <n v="0"/>
    <s v="Shop Weld"/>
    <s v="Shop Weld"/>
    <s v=""/>
    <s v=""/>
    <s v=""/>
    <s v=""/>
    <s v=""/>
    <s v=""/>
  </r>
  <r>
    <s v="12c4bd10-6e8c-4358-963e-e2d6f49dce2b-00502839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4"/>
    <n v="3"/>
    <s v="3"/>
    <n v="2"/>
    <s v="0' - 2&quot;"/>
    <s v="3&quot;-2&quot;"/>
    <s v=""/>
    <s v=""/>
    <s v="0' - 0 3/4&quot;"/>
    <n v="6.1958332999999997E-2"/>
    <n v="1"/>
    <s v="2419030330572011744"/>
    <s v=""/>
    <s v="01D2-CHWR-05"/>
    <s v="01D2-CHWR-05"/>
    <s v="Spooled"/>
    <s v="11806"/>
    <s v="03"/>
    <s v=""/>
    <s v="1.66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12c4bd10-6e8c-4358-963e-e2d6f49dce2b-00502a0c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STD BW"/>
    <x v="7"/>
    <s v="STD"/>
    <s v="WOL"/>
    <s v="Anvil"/>
    <s v="BIMrxDBS"/>
    <x v="1"/>
    <s v=""/>
    <x v="14"/>
    <n v="3"/>
    <s v="3"/>
    <n v="2.5"/>
    <s v="0' - 2 1/2&quot;"/>
    <s v="3&quot;-2 1/2&quot;"/>
    <s v=""/>
    <s v=""/>
    <s v="0' - 1 5/8&quot;"/>
    <n v="0.13541666699999999"/>
    <n v="1"/>
    <s v="2422656422372011745"/>
    <s v=""/>
    <s v="01D2-CHWR-04"/>
    <s v="01D2-CHWR-04"/>
    <s v="Spooled"/>
    <s v="11806"/>
    <s v="03"/>
    <s v=""/>
    <s v="1.94 lbm"/>
    <s v="LEVEL 01"/>
    <s v="MEP Fabrication Pipework"/>
    <s v=""/>
    <s v=""/>
    <s v=""/>
    <s v="0' - 0&quot;"/>
    <s v=""/>
    <n v="0"/>
    <s v=""/>
    <s v="0' - 0&quot;"/>
    <n v="0"/>
    <s v="Bevel End 37.5"/>
    <s v="None"/>
    <s v=""/>
    <s v=""/>
    <s v=""/>
    <s v=""/>
    <s v=""/>
    <s v=""/>
  </r>
  <r>
    <s v="12c4bd10-6e8c-4358-963e-e2d6f49dce2b-00502af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3"/>
    <n v="2.5"/>
    <s v="2-1/2"/>
    <m/>
    <s v="0' - 0&quot;"/>
    <s v="2 1/2&quot;"/>
    <s v=""/>
    <s v=""/>
    <s v="0' - 0 1/8&quot;"/>
    <n v="5.2083329999999999E-3"/>
    <n v="1"/>
    <s v="241010655977931148"/>
    <s v=""/>
    <s v="01D2-CHWR-04"/>
    <s v="01D2-CHWR-04"/>
    <s v="Spooled"/>
    <s v="11806"/>
    <s v="SW-26"/>
    <s v=""/>
    <s v="0.00 lbm"/>
    <s v="LEVEL 01"/>
    <s v="MEP Fabrication Pipework"/>
    <s v=""/>
    <s v=""/>
    <s v=""/>
    <s v="0' - 2 1/2&quot;"/>
    <s v=""/>
    <n v="0"/>
    <s v=""/>
    <s v="0' - 0&quot;"/>
    <n v="0"/>
    <s v="Shop Weld"/>
    <s v="Shop Weld"/>
    <s v=""/>
    <s v=""/>
    <s v=""/>
    <s v=""/>
    <s v=""/>
    <s v=""/>
  </r>
  <r>
    <s v="552f374a-13c0-4115-9341-b92304a2fc7b-00513d59"/>
    <s v="THE WESTIN COCOA BEACH RESORT &amp; SPA"/>
    <s v="1300 N. ATLANTIC AVANUE, COCOA BEACH, FL 32931"/>
    <s v="54400148 Westin Cocoa Beach: 13-Chilled Water Return"/>
    <s v=""/>
    <s v="54400148"/>
    <s v="DU"/>
    <m/>
    <s v=""/>
    <n v="2875"/>
    <x v="1"/>
    <x v="0"/>
    <s v="54400148 Westin Cocoa Beach: 13-Chilled Water Return"/>
    <s v="CHWR"/>
    <s v="Anvil FS Anvilet 3M FPT"/>
    <x v="4"/>
    <s v="None"/>
    <s v="TOL"/>
    <s v="Anvil"/>
    <s v="BIMrxDBS"/>
    <x v="1"/>
    <s v=""/>
    <x v="24"/>
    <n v="3"/>
    <s v="3"/>
    <n v="0.5"/>
    <s v="0' - 0 1/2&quot;"/>
    <s v="3&quot;-1/2&quot;"/>
    <s v=""/>
    <s v=""/>
    <s v="0' - 0 1/2&quot;"/>
    <n v="3.8858333000000002E-2"/>
    <n v="1"/>
    <s v="2419030330572011739"/>
    <s v=""/>
    <s v="01D2-CHWR-01"/>
    <s v="01D2-CHWR-01"/>
    <s v="Spooled"/>
    <s v="11806"/>
    <s v="13"/>
    <s v=""/>
    <s v="0.28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552f374a-13c0-4115-9341-b92304a2fc7b-00513d95"/>
    <s v="THE WESTIN COCOA BEACH RESORT &amp; SPA"/>
    <s v="1300 N. ATLANTIC AVANUE, COCOA BEACH, FL 32931"/>
    <s v="54400148 Westin Cocoa Beach: 13-Chilled Water Supply"/>
    <s v=""/>
    <s v="54400148"/>
    <s v="DU"/>
    <m/>
    <s v=""/>
    <n v="2875"/>
    <x v="1"/>
    <x v="0"/>
    <s v="54400148 Westin Cocoa Beach: 13-Chilled Water Supply"/>
    <s v="CHWS"/>
    <s v="Anvil FS Anvilet 3M FPT"/>
    <x v="4"/>
    <s v="None"/>
    <s v="TOL"/>
    <s v="Anvil"/>
    <s v="BIMrxDBS"/>
    <x v="1"/>
    <s v=""/>
    <x v="24"/>
    <n v="3"/>
    <s v="3"/>
    <n v="0.5"/>
    <s v="0' - 0 1/2&quot;"/>
    <s v="3&quot;-1/2&quot;"/>
    <s v=""/>
    <s v=""/>
    <s v="0' - 0 1/2&quot;"/>
    <n v="3.8858333000000002E-2"/>
    <n v="1"/>
    <s v="2419030330572011739"/>
    <s v=""/>
    <s v="01D2-CHWS-01"/>
    <s v="01D2-CHWS-01"/>
    <s v="Spooled"/>
    <s v="11806"/>
    <s v="12"/>
    <s v=""/>
    <s v="0.28 lbm"/>
    <s v="LEVEL 01"/>
    <s v="MEP Fabrication Pipework"/>
    <s v=""/>
    <s v=""/>
    <s v=""/>
    <s v="0' - 0&quot;"/>
    <s v=""/>
    <n v="0"/>
    <s v=""/>
    <s v="0' - 0&quot;"/>
    <n v="0"/>
    <s v="Female Pipe Threads"/>
    <s v="None"/>
    <s v=""/>
    <s v=""/>
    <s v=""/>
    <s v=""/>
    <s v=""/>
    <s v=""/>
  </r>
  <r>
    <s v="552f374a-13c0-4115-9341-b92304a2fc7b-00513de0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25"/>
    <n v="0.5"/>
    <s v="1/2"/>
    <n v="0.5"/>
    <s v="0' - 0&quot;"/>
    <s v="1/2&quot;"/>
    <s v=""/>
    <s v=""/>
    <s v="0' - 0&quot;"/>
    <n v="0"/>
    <n v="1"/>
    <s v="243117294188119"/>
    <s v=""/>
    <s v=""/>
    <s v="01D2-CHWS-01"/>
    <s v="Spooled"/>
    <s v="11806"/>
    <s v=""/>
    <s v=""/>
    <s v="0.00 lbm"/>
    <s v="LEVEL 01"/>
    <s v="MEP Fabrication Pipework"/>
    <s v=""/>
    <s v=""/>
    <s v=""/>
    <s v="0' - 0 1/2&quot;"/>
    <s v=""/>
    <n v="0"/>
    <s v=""/>
    <s v="0' - 0&quot;"/>
    <n v="0"/>
    <s v="FPT Joint"/>
    <s v="MPT Joint"/>
    <s v=""/>
    <s v=""/>
    <s v=""/>
    <s v=""/>
    <s v=""/>
    <s v=""/>
  </r>
  <r>
    <s v="552f374a-13c0-4115-9341-b92304a2fc7b-00513e7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25"/>
    <n v="0.5"/>
    <s v="1/2"/>
    <n v="0.5"/>
    <s v="0' - 0&quot;"/>
    <s v="1/2&quot;"/>
    <s v=""/>
    <s v=""/>
    <s v="0' - 0&quot;"/>
    <n v="0"/>
    <n v="1"/>
    <s v="243117294188119"/>
    <s v=""/>
    <s v=""/>
    <s v="01D2-CHWR-01"/>
    <s v="Spooled"/>
    <s v="11806"/>
    <s v=""/>
    <s v=""/>
    <s v="0.00 lbm"/>
    <s v="LEVEL 01"/>
    <s v="MEP Fabrication Pipework"/>
    <s v=""/>
    <s v=""/>
    <s v=""/>
    <s v="0' - 0 1/2&quot;"/>
    <s v=""/>
    <n v="0"/>
    <s v=""/>
    <s v="0' - 0&quot;"/>
    <n v="0"/>
    <s v="FPT Joint"/>
    <s v="MPT Joint"/>
    <s v=""/>
    <s v=""/>
    <s v=""/>
    <s v=""/>
    <s v=""/>
    <s v=""/>
  </r>
  <r>
    <s v="552f374a-13c0-4115-9341-b92304a2fc7b-00513ecb"/>
    <s v="THE WESTIN COCOA BEACH RESORT &amp; SPA"/>
    <s v="1300 N. ATLANTIC AVANUE, COCOA BEACH, FL 32931"/>
    <s v="54400148 Westin Cocoa Beach: 13-Chilled Water Return"/>
    <s v=""/>
    <s v="54400148"/>
    <s v="DU"/>
    <m/>
    <s v=""/>
    <n v="2047"/>
    <x v="1"/>
    <x v="0"/>
    <s v="54400148 Westin Cocoa Beach: 13-Chilled Water Return"/>
    <s v="CHWR"/>
    <s v="WeldBend CS Straight Tee STD"/>
    <x v="6"/>
    <s v="STD"/>
    <s v="T"/>
    <s v="WeldBend"/>
    <s v="BIMrxDBS"/>
    <x v="0"/>
    <s v=""/>
    <x v="0"/>
    <n v="3"/>
    <s v="3"/>
    <m/>
    <s v="0' - 3&quot;"/>
    <s v="3&quot;"/>
    <s v=""/>
    <s v=""/>
    <s v="0' - 6 3/4&quot;"/>
    <n v="0.56333333299999999"/>
    <n v="1"/>
    <s v="24101043597761180"/>
    <s v=""/>
    <s v="01D2-CHWR-01"/>
    <s v="01D2-CHWR-01"/>
    <s v="Spooled"/>
    <s v="11806"/>
    <s v="14"/>
    <s v=""/>
    <s v="7.2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Bevel End 37.5"/>
    <s v=""/>
    <s v=""/>
    <s v=""/>
    <s v=""/>
    <s v=""/>
  </r>
  <r>
    <s v="552f374a-13c0-4115-9341-b92304a2fc7b-00513ed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27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552f374a-13c0-4115-9341-b92304a2fc7b-00513ef2"/>
    <s v="THE WESTIN COCOA BEACH RESORT &amp; SPA"/>
    <s v="1300 N. ATLANTIC AVANUE, COCOA BEACH, FL 32931"/>
    <s v="54400148 Westin Cocoa Beach: 13-Chilled Water Supply"/>
    <s v=""/>
    <s v="54400148"/>
    <s v="DU"/>
    <m/>
    <s v=""/>
    <n v="2047"/>
    <x v="1"/>
    <x v="0"/>
    <s v="54400148 Westin Cocoa Beach: 13-Chilled Water Supply"/>
    <s v="CHWS"/>
    <s v="WeldBend CS Straight Tee STD"/>
    <x v="6"/>
    <s v="STD"/>
    <s v="T"/>
    <s v="WeldBend"/>
    <s v="BIMrxDBS"/>
    <x v="0"/>
    <s v=""/>
    <x v="0"/>
    <n v="3"/>
    <s v="3"/>
    <m/>
    <s v="0' - 3&quot;"/>
    <s v="3&quot;"/>
    <s v=""/>
    <s v=""/>
    <s v="0' - 6 3/4&quot;"/>
    <n v="0.56333333299999999"/>
    <n v="1"/>
    <s v="24101043597761180"/>
    <s v=""/>
    <s v="01D2-CHWS-01"/>
    <s v="01D2-CHWS-01"/>
    <s v="Spooled"/>
    <s v="11806"/>
    <s v="13"/>
    <s v=""/>
    <s v="7.20 lbm"/>
    <s v="LEVEL 01"/>
    <s v="MEP Fabrication Pipework"/>
    <s v=""/>
    <s v=""/>
    <s v=""/>
    <s v="0' - 0&quot;"/>
    <s v=""/>
    <n v="0"/>
    <s v=""/>
    <s v="0' - 0&quot;"/>
    <n v="0"/>
    <s v="Bevel End 37.5"/>
    <s v="Bevel End 37.5"/>
    <s v="Bevel End 37.5"/>
    <s v=""/>
    <s v=""/>
    <s v=""/>
    <s v=""/>
    <s v=""/>
  </r>
  <r>
    <s v="552f374a-13c0-4115-9341-b92304a2fc7b-00513ef8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27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552f374a-13c0-4115-9341-b92304a2fc7b-00513f0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28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552f374a-13c0-4115-9341-b92304a2fc7b-00513f1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28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552f374a-13c0-4115-9341-b92304a2fc7b-005144b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22"/>
    <n v="1.25"/>
    <s v="1-1/4"/>
    <n v="1.25"/>
    <s v="0' - 0&quot;"/>
    <s v="1 1/4&quot;"/>
    <s v=""/>
    <s v=""/>
    <s v="0' - 0&quot;"/>
    <n v="0"/>
    <n v="1"/>
    <s v="2431172941881114"/>
    <s v=""/>
    <s v=""/>
    <s v=""/>
    <s v="Design"/>
    <s v="11806"/>
    <s v=""/>
    <s v=""/>
    <s v="0.00 lbm"/>
    <s v="LEVEL 01"/>
    <s v="MEP Fabrication Pipework"/>
    <s v=""/>
    <s v=""/>
    <s v=""/>
    <s v="0' - 1 1/4&quot;"/>
    <s v=""/>
    <n v="0"/>
    <s v=""/>
    <s v="0' - 0&quot;"/>
    <n v="0"/>
    <s v="FPT Joint"/>
    <s v="MPT Joint"/>
    <s v=""/>
    <s v=""/>
    <s v=""/>
    <s v=""/>
    <s v=""/>
    <s v=""/>
  </r>
  <r>
    <s v="a26eb34a-6dbe-454a-8af5-a1401f592775-00514ba5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1-CHWR-16"/>
    <s v="01D1-CHWR-16"/>
    <s v="Spooled"/>
    <s v="11806"/>
    <s v="SW-17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a26eb34a-6dbe-454a-8af5-a1401f592775-00514bb7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1-CHWR-16"/>
    <s v="01D1-CHWR-16"/>
    <s v="Spooled"/>
    <s v="11806"/>
    <s v="06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a26eb34a-6dbe-454a-8af5-a1401f592775-00514bdf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Nibco Carbon Thread Joint"/>
    <x v="9"/>
    <s v="Pressure"/>
    <s v=""/>
    <s v="Nibco"/>
    <s v="BIMrxDBS"/>
    <x v="2"/>
    <s v=""/>
    <x v="16"/>
    <n v="2"/>
    <s v="2"/>
    <n v="2"/>
    <s v="0' - 0&quot;"/>
    <s v="2&quot;"/>
    <s v=""/>
    <s v=""/>
    <s v="0' - 0&quot;"/>
    <n v="0"/>
    <n v="1"/>
    <s v="2431172941881116"/>
    <s v=""/>
    <s v=""/>
    <s v=""/>
    <s v="Spooled"/>
    <s v="11806"/>
    <s v=""/>
    <s v=""/>
    <s v="0.00 lbm"/>
    <s v="LEVEL 01"/>
    <s v="MEP Fabrication Pipework"/>
    <s v=""/>
    <s v=""/>
    <s v=""/>
    <s v="0' - 2&quot;"/>
    <s v=""/>
    <n v="0"/>
    <s v=""/>
    <s v="0' - 0&quot;"/>
    <n v="0"/>
    <s v="FPT Joint"/>
    <s v="MPT Joint"/>
    <s v=""/>
    <s v=""/>
    <s v=""/>
    <s v=""/>
    <s v=""/>
    <s v=""/>
  </r>
  <r>
    <s v="a26eb34a-6dbe-454a-8af5-a1401f592775-00514c5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16"/>
    <n v="2"/>
    <s v="2"/>
    <m/>
    <s v="0' - 0&quot;"/>
    <s v="2&quot;"/>
    <s v=""/>
    <s v=""/>
    <s v="0' - 0 1/8&quot;"/>
    <n v="5.2083329999999999E-3"/>
    <n v="1"/>
    <s v="241010655977931147"/>
    <s v=""/>
    <s v="01D1-CHWS-18"/>
    <s v="01D1-CHWS-18"/>
    <s v="Spooled"/>
    <s v="11806"/>
    <s v="SW-19"/>
    <s v=""/>
    <s v="0.00 lbm"/>
    <s v="LEVEL 01"/>
    <s v="MEP Fabrication Pipework"/>
    <s v=""/>
    <s v=""/>
    <s v=""/>
    <s v="0' - 2&quot;"/>
    <s v=""/>
    <n v="0"/>
    <s v=""/>
    <s v="0' - 0&quot;"/>
    <n v="0"/>
    <s v="Shop Weld"/>
    <s v="Shop Weld"/>
    <s v=""/>
    <s v=""/>
    <s v=""/>
    <s v=""/>
    <s v=""/>
    <s v=""/>
  </r>
  <r>
    <s v="a26eb34a-6dbe-454a-8af5-a1401f592775-00514c63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Anvil Fig 2119 Half Coupling"/>
    <x v="11"/>
    <s v="None"/>
    <s v="CP"/>
    <s v="Anvil"/>
    <s v="BIMrxDBS"/>
    <x v="1"/>
    <s v=""/>
    <x v="16"/>
    <n v="2"/>
    <s v="2"/>
    <n v="2"/>
    <s v="0' - 0&quot;"/>
    <s v="2&quot;"/>
    <s v=""/>
    <s v=""/>
    <s v="0' - 0 7/8&quot;"/>
    <n v="7.7791666999999995E-2"/>
    <n v="1"/>
    <s v="24102753053061147"/>
    <s v=""/>
    <s v="01D1-CHWS-18"/>
    <s v="01D1-CHWS-18"/>
    <s v="Spooled"/>
    <s v="11806"/>
    <s v="06"/>
    <s v=""/>
    <s v="1.50 lbm"/>
    <s v="LEVEL 01"/>
    <s v="MEP Fabrication Pipework"/>
    <s v=""/>
    <s v=""/>
    <s v=""/>
    <s v="0' - 2&quot;"/>
    <s v=""/>
    <n v="0"/>
    <s v=""/>
    <s v="0' - 0&quot;"/>
    <n v="0"/>
    <s v="None"/>
    <s v="Female Pipe Threads"/>
    <s v=""/>
    <s v=""/>
    <s v=""/>
    <s v=""/>
    <s v=""/>
    <s v=""/>
  </r>
  <r>
    <s v="a26eb34a-6dbe-454a-8af5-a1401f592775-00514c7c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P P P CS Clear Flow Dielectric Nipple MPT"/>
    <x v="12"/>
    <s v="None"/>
    <s v="DLN"/>
    <s v="P P P"/>
    <s v="BIMrxDBS"/>
    <x v="0"/>
    <s v=""/>
    <x v="16"/>
    <n v="2"/>
    <s v="2"/>
    <n v="2"/>
    <s v="0' - 0&quot;"/>
    <s v="2&quot;"/>
    <s v=""/>
    <s v=""/>
    <s v="0' - 4&quot;"/>
    <n v="0.33333333300000001"/>
    <n v="1"/>
    <s v="24188790109413561147"/>
    <s v=""/>
    <s v="01D1-CHWS-18"/>
    <s v="01D1-CHWS-18"/>
    <s v="Spooled"/>
    <s v="11806"/>
    <s v="07"/>
    <s v=""/>
    <s v="1.00 lbm"/>
    <s v="LEVEL 01"/>
    <s v="MEP Fabrication Pipework"/>
    <s v=""/>
    <s v=""/>
    <s v=""/>
    <s v="0' - 2&quot;"/>
    <s v=""/>
    <n v="0"/>
    <s v=""/>
    <s v="0' - 0&quot;"/>
    <n v="0"/>
    <s v="Male Pipe Threads"/>
    <s v="Male Pipe Threads"/>
    <s v=""/>
    <s v=""/>
    <s v=""/>
    <s v=""/>
    <s v=""/>
    <s v=""/>
  </r>
  <r>
    <s v="a26eb34a-6dbe-454a-8af5-a1401f592775-00514c8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16"/>
    <n v="2"/>
    <s v="2"/>
    <n v="2"/>
    <s v="0' - 0&quot;"/>
    <s v="2&quot;"/>
    <s v=""/>
    <s v=""/>
    <s v="0' - 0&quot;"/>
    <n v="0"/>
    <n v="1"/>
    <s v="2431172941881116"/>
    <s v=""/>
    <s v="01D1-CHWS-18"/>
    <s v="01D1-CHWS-18"/>
    <s v="Spooled"/>
    <s v="11806"/>
    <s v=""/>
    <s v=""/>
    <s v="0.00 lbm"/>
    <s v="LEVEL 01"/>
    <s v="MEP Fabrication Pipework"/>
    <s v=""/>
    <s v=""/>
    <s v=""/>
    <s v="0' - 2&quot;"/>
    <s v=""/>
    <n v="0"/>
    <s v=""/>
    <s v="0' - 0&quot;"/>
    <n v="0"/>
    <s v="FPT Joint"/>
    <s v="MPT Joint"/>
    <s v=""/>
    <s v=""/>
    <s v=""/>
    <s v=""/>
    <s v=""/>
    <s v=""/>
  </r>
  <r>
    <s v="a26eb34a-6dbe-454a-8af5-a1401f592775-00514c8e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Viega BRZ 2912ZL Adapter PRxFPT"/>
    <x v="13"/>
    <s v="Pressure"/>
    <s v="AM"/>
    <s v="Viega"/>
    <s v="BIMrxDBS"/>
    <x v="4"/>
    <s v=""/>
    <x v="16"/>
    <n v="2"/>
    <s v="2"/>
    <n v="2"/>
    <s v="0' - 0&quot;"/>
    <s v="2&quot;"/>
    <s v=""/>
    <s v=""/>
    <s v="0' - 0 3/8&quot;"/>
    <n v="3.4166666999999998E-2"/>
    <n v="1"/>
    <s v="242176254238251147"/>
    <s v=""/>
    <s v="01D1-CHWS-18"/>
    <s v="01D1-CHWS-18"/>
    <s v="Spooled"/>
    <s v="11806"/>
    <s v="08"/>
    <s v=""/>
    <s v="0.00 lbm"/>
    <s v="LEVEL 01"/>
    <s v="MEP Fabrication Pipework"/>
    <s v=""/>
    <s v=""/>
    <s v=""/>
    <s v="0' - 2&quot;"/>
    <s v=""/>
    <n v="0"/>
    <s v=""/>
    <s v="0' - 0&quot;"/>
    <n v="0"/>
    <s v="CU-BRZ Press Cup - Viega"/>
    <s v="Female Pipe Threads"/>
    <s v=""/>
    <s v=""/>
    <s v=""/>
    <s v=""/>
    <s v=""/>
    <s v=""/>
  </r>
  <r>
    <s v="a26eb34a-6dbe-454a-8af5-a1401f592775-00514c9a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Nibco Carbon Thread Joint"/>
    <x v="9"/>
    <s v="Pressure"/>
    <s v=""/>
    <s v="Nibco"/>
    <s v="BIMrxDBS"/>
    <x v="2"/>
    <s v=""/>
    <x v="16"/>
    <n v="2"/>
    <s v="2"/>
    <n v="2"/>
    <s v="0' - 0&quot;"/>
    <s v="2&quot;"/>
    <s v=""/>
    <s v=""/>
    <s v="0' - 0&quot;"/>
    <n v="0"/>
    <n v="1"/>
    <s v="2431172941881116"/>
    <s v=""/>
    <s v="01D1-CHWS-18"/>
    <s v="01D1-CHWS-18"/>
    <s v="Spooled"/>
    <s v="11806"/>
    <s v=""/>
    <s v=""/>
    <s v="0.00 lbm"/>
    <s v="LEVEL 01"/>
    <s v="MEP Fabrication Pipework"/>
    <s v=""/>
    <s v=""/>
    <s v=""/>
    <s v="0' - 2&quot;"/>
    <s v=""/>
    <n v="0"/>
    <s v=""/>
    <s v="0' - 0&quot;"/>
    <n v="0"/>
    <s v="FPT Joint"/>
    <s v="MPT Joint"/>
    <s v=""/>
    <s v=""/>
    <s v=""/>
    <s v=""/>
    <s v=""/>
    <s v=""/>
  </r>
  <r>
    <s v="a26eb34a-6dbe-454a-8af5-a1401f592775-00514cb1"/>
    <s v="THE WESTIN COCOA BEACH RESORT &amp; SPA"/>
    <s v="1300 N. ATLANTIC AVANUE, COCOA BEACH, FL 32931"/>
    <s v="54400148 Westin Cocoa Beach: 13-Chilled Water Supply"/>
    <s v=""/>
    <s v="54400148"/>
    <s v="DU"/>
    <m/>
    <s v=""/>
    <n v="2051"/>
    <x v="1"/>
    <x v="0"/>
    <s v="54400148 Westin Cocoa Beach: 13-Chilled Water Supply"/>
    <s v="CHWS"/>
    <s v="Viega CU 2915-1 Reducer FTGxPR"/>
    <x v="14"/>
    <s v="Pressure"/>
    <s v="CON"/>
    <s v="Viega"/>
    <s v="BIMrxDBS"/>
    <x v="5"/>
    <s v=""/>
    <x v="26"/>
    <n v="2"/>
    <s v="2"/>
    <n v="1.5"/>
    <s v="0' - 0&quot;"/>
    <s v="2&quot;-1 1/2&quot;"/>
    <s v=""/>
    <s v=""/>
    <s v="0' - 0 1/2&quot;"/>
    <n v="4.3833333000000002E-2"/>
    <n v="1"/>
    <s v="24217654423918011732"/>
    <s v=""/>
    <s v="01D1-CHWS-18"/>
    <s v="01D1-CHWS-18"/>
    <s v="Spooled"/>
    <s v="11806"/>
    <s v="09"/>
    <s v=""/>
    <s v="0.00 lbm"/>
    <s v="LEVEL 01"/>
    <s v="MEP Fabrication Pipework"/>
    <s v=""/>
    <s v=""/>
    <s v=""/>
    <s v="0' - 0&quot;"/>
    <s v=""/>
    <n v="0"/>
    <s v=""/>
    <s v="0' - 0&quot;"/>
    <n v="0"/>
    <s v="Copper Ftg"/>
    <s v="CU-BRZ Press Cup - Viega"/>
    <s v=""/>
    <s v=""/>
    <s v=""/>
    <s v=""/>
    <s v=""/>
    <s v=""/>
  </r>
  <r>
    <s v="a26eb34a-6dbe-454a-8af5-a1401f592775-00514cb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Viega Press Joint CU-BRZ"/>
    <x v="15"/>
    <s v="Pressure"/>
    <s v=""/>
    <s v="Viega"/>
    <s v="BIMrxDBS"/>
    <x v="5"/>
    <s v=""/>
    <x v="16"/>
    <n v="2"/>
    <s v="2"/>
    <n v="2"/>
    <s v="0' - 0&quot;"/>
    <s v="2&quot;"/>
    <s v=""/>
    <s v=""/>
    <s v="0' - 0&quot;"/>
    <n v="8.3333300000000004E-5"/>
    <n v="1"/>
    <s v="246268342395321147"/>
    <s v=""/>
    <s v="01D1-CHWS-18"/>
    <s v="01D1-CHWS-18"/>
    <s v="Spooled"/>
    <s v="11806"/>
    <s v=""/>
    <s v=""/>
    <s v="0.01 lbm"/>
    <s v="LEVEL 01"/>
    <s v="MEP Fabrication Pipework"/>
    <s v=""/>
    <s v=""/>
    <s v=""/>
    <s v="0' - 2&quot;"/>
    <s v=""/>
    <n v="0"/>
    <s v=""/>
    <s v="0' - 0&quot;"/>
    <n v="0"/>
    <s v="Press Joint - Cup"/>
    <s v="Press Joint - Ftg"/>
    <s v=""/>
    <s v=""/>
    <s v=""/>
    <s v=""/>
    <s v=""/>
    <s v=""/>
  </r>
  <r>
    <s v="a26eb34a-6dbe-454a-8af5-a1401f592775-00514d8f"/>
    <s v="THE WESTIN COCOA BEACH RESORT &amp; SPA"/>
    <s v="1300 N. ATLANTIC AVANUE, COCOA BEACH, FL 32931"/>
    <s v="54400148 Westin Cocoa Beach: 13-Chilled Water Supply"/>
    <s v=""/>
    <s v="54400148"/>
    <s v="DU"/>
    <m/>
    <s v=""/>
    <n v="2523"/>
    <x v="1"/>
    <x v="0"/>
    <s v="54400148 Westin Cocoa Beach: 13-Chilled Water Supply"/>
    <s v="CHWS"/>
    <s v="Viega CU 2916_1 90 Street Elbow FtgxPR"/>
    <x v="16"/>
    <s v="Pressure"/>
    <s v="90ST"/>
    <s v="Viega"/>
    <s v="BIMrxDBS"/>
    <x v="5"/>
    <s v=""/>
    <x v="21"/>
    <n v="1.5"/>
    <s v="1-1/2"/>
    <m/>
    <s v="0' - 0&quot;"/>
    <s v="1 1/2&quot;"/>
    <s v=""/>
    <s v=""/>
    <s v=""/>
    <m/>
    <n v="1"/>
    <s v="2419351142394661146"/>
    <s v=""/>
    <s v="01D1-CHWS-18"/>
    <s v="01D1-CHWS-18"/>
    <s v="Spooled"/>
    <s v="11806"/>
    <s v="10"/>
    <s v=""/>
    <s v="0.00 lbm"/>
    <s v="LEVEL 01"/>
    <s v="MEP Fabrication Pipework"/>
    <s v=""/>
    <s v=""/>
    <s v=""/>
    <s v="0' - 1 1/2&quot;"/>
    <s v=""/>
    <n v="0"/>
    <s v=""/>
    <s v="0' - 0&quot;"/>
    <n v="0"/>
    <s v="CU-BRZ Press Cup - Viega"/>
    <s v="Copper Ftg"/>
    <s v=""/>
    <s v=""/>
    <s v=""/>
    <s v=""/>
    <s v=""/>
    <s v=""/>
  </r>
  <r>
    <s v="a26eb34a-6dbe-454a-8af5-a1401f592775-00514d9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Viega Press Joint CU-BRZ"/>
    <x v="15"/>
    <s v="Pressure"/>
    <s v=""/>
    <s v="Viega"/>
    <s v="BIMrxDBS"/>
    <x v="5"/>
    <s v=""/>
    <x v="21"/>
    <n v="1.5"/>
    <s v="1-1/2"/>
    <n v="1.5"/>
    <s v="0' - 0&quot;"/>
    <s v="1 1/2&quot;"/>
    <s v=""/>
    <s v=""/>
    <s v="0' - 0&quot;"/>
    <n v="8.3333300000000004E-5"/>
    <n v="1"/>
    <s v="246268342395321146"/>
    <s v=""/>
    <s v="01D1-CHWS-18"/>
    <s v="01D1-CHWS-18"/>
    <s v="Spooled"/>
    <s v="11806"/>
    <s v=""/>
    <s v=""/>
    <s v="0.01 lbm"/>
    <s v="LEVEL 01"/>
    <s v="MEP Fabrication Pipework"/>
    <s v=""/>
    <s v=""/>
    <s v=""/>
    <s v="0' - 1 1/2&quot;"/>
    <s v=""/>
    <n v="0"/>
    <s v=""/>
    <s v="0' - 0&quot;"/>
    <n v="0"/>
    <s v="Press Joint - Cup"/>
    <s v="Press Joint - Ftg"/>
    <s v=""/>
    <s v=""/>
    <s v=""/>
    <s v=""/>
    <s v=""/>
    <s v=""/>
  </r>
  <r>
    <s v="a26eb34a-6dbe-454a-8af5-a1401f592775-00514dc4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Viega Press Joint CU-BRZ"/>
    <x v="15"/>
    <s v="Pressure"/>
    <s v=""/>
    <s v="Viega"/>
    <s v="BIMrxDBS"/>
    <x v="5"/>
    <s v=""/>
    <x v="21"/>
    <n v="1.5"/>
    <s v="1-1/2"/>
    <n v="1.5"/>
    <s v="0' - 0&quot;"/>
    <s v="1 1/2&quot;"/>
    <s v=""/>
    <s v=""/>
    <s v="0' - 0&quot;"/>
    <n v="8.3333300000000004E-5"/>
    <n v="1"/>
    <s v="246268342395321146"/>
    <s v=""/>
    <s v="01D1-CHWS-18"/>
    <s v="01D1-CHWS-18"/>
    <s v="Spooled"/>
    <s v="11806"/>
    <s v=""/>
    <s v=""/>
    <s v="0.01 lbm"/>
    <s v="LEVEL 01"/>
    <s v="MEP Fabrication Pipework"/>
    <s v=""/>
    <s v=""/>
    <s v=""/>
    <s v="0' - 1 1/2&quot;"/>
    <s v=""/>
    <n v="0"/>
    <s v=""/>
    <s v="0' - 0&quot;"/>
    <n v="0"/>
    <s v="Press Joint - Cup"/>
    <s v="Press Joint - Ftg"/>
    <s v=""/>
    <s v=""/>
    <s v=""/>
    <s v=""/>
    <s v=""/>
    <s v=""/>
  </r>
  <r>
    <s v="9e5b30ea-2f11-46d7-a4d2-820e6f08b4b7-00515259"/>
    <s v="THE WESTIN COCOA BEACH RESORT &amp; SPA"/>
    <s v="1300 N. ATLANTIC AVANUE, COCOA BEACH, FL 32931"/>
    <s v="54400148 Westin Cocoa Beach: 13-Chilled Water Return"/>
    <s v=""/>
    <s v="54400148"/>
    <s v="DU"/>
    <m/>
    <s v=""/>
    <n v="868"/>
    <x v="1"/>
    <x v="0"/>
    <s v="54400148 Westin Cocoa Beach: 13-Chilled Water Return"/>
    <s v="CHWR"/>
    <s v="CL223E ButterFly Valve LH"/>
    <x v="17"/>
    <s v=""/>
    <s v="BFV"/>
    <s v=""/>
    <s v="BIMrxDBS"/>
    <x v="6"/>
    <s v=""/>
    <x v="0"/>
    <n v="3"/>
    <s v="3"/>
    <n v="3"/>
    <s v="0' - 0&quot;"/>
    <s v="3&quot;"/>
    <s v=""/>
    <s v=""/>
    <s v="0' - 1&quot;"/>
    <n v="8.0833332999999993E-2"/>
    <n v="1"/>
    <s v="2474063503441149"/>
    <s v=""/>
    <s v="01D2-CHWR-01"/>
    <s v="01D2-CHWR-01"/>
    <s v="Spooled"/>
    <s v="11806"/>
    <s v="15"/>
    <s v=""/>
    <s v="0.00 lbm"/>
    <s v="LEVEL 01"/>
    <s v="MEP Fabrication Pipework"/>
    <s v=""/>
    <s v=""/>
    <s v=""/>
    <s v="0' - 0&quot;"/>
    <s v=""/>
    <n v="0"/>
    <s v=""/>
    <s v="0' - 0&quot;"/>
    <n v="0"/>
    <s v="150# Lug Pattern"/>
    <s v="150# Lug Pattern"/>
    <s v=""/>
    <s v=""/>
    <s v=""/>
    <s v=""/>
    <s v=""/>
    <s v=""/>
  </r>
  <r>
    <s v="9e5b30ea-2f11-46d7-a4d2-820e6f08b4b7-0051525e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29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9e5b30ea-2f11-46d7-a4d2-820e6f08b4b7-00515260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2"/>
    <s v="54400148 Westin Cocoa Beach: 13-Chilled Water Return"/>
    <s v="CHWR"/>
    <s v="WeldBend CS 150# RF WN Flange STD"/>
    <x v="18"/>
    <s v="STD"/>
    <s v="FW"/>
    <s v="WeldBend"/>
    <s v="BIMrxDBS"/>
    <x v="0"/>
    <s v=""/>
    <x v="0"/>
    <n v="3"/>
    <s v="3"/>
    <m/>
    <s v="0' - 0&quot;"/>
    <s v="3&quot;"/>
    <s v=""/>
    <s v=""/>
    <s v="0' - 2 3/4&quot;"/>
    <n v="0.22916666699999999"/>
    <n v="1"/>
    <s v="2410104859776531149"/>
    <s v=""/>
    <s v="01D2-CHWR-01"/>
    <s v="01D2-CHWR-01"/>
    <s v="Spooled"/>
    <s v="11806"/>
    <s v="16"/>
    <s v=""/>
    <s v="11.50 lbm"/>
    <s v="LEVEL 01"/>
    <s v="MEP Fabrication Pipework"/>
    <s v=""/>
    <s v=""/>
    <s v=""/>
    <s v="0' - 3&quot;"/>
    <s v=""/>
    <n v="0"/>
    <s v=""/>
    <s v="0' - 0&quot;"/>
    <n v="0"/>
    <s v="Bevel End 37.5"/>
    <s v="150# RF Flange"/>
    <s v=""/>
    <s v=""/>
    <s v=""/>
    <s v=""/>
    <s v=""/>
    <s v=""/>
  </r>
  <r>
    <s v="9e5b30ea-2f11-46d7-a4d2-820e6f08b4b7-00515263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Generic Pipes 150# Cap Screw Set ASTM A307 Gr-A"/>
    <x v="19"/>
    <s v="None"/>
    <s v="BG"/>
    <s v="Generic Pipes"/>
    <s v="BIMrxDBS"/>
    <x v="7"/>
    <s v=""/>
    <x v="0"/>
    <n v="3"/>
    <s v="3"/>
    <m/>
    <s v="0' - 0&quot;"/>
    <s v="3&quot;"/>
    <s v=""/>
    <s v=""/>
    <s v="0' - 0&quot;"/>
    <n v="8.3333300000000004E-5"/>
    <n v="1"/>
    <s v="248097750036191118"/>
    <s v=""/>
    <s v="01D2-CHWR-01"/>
    <s v="01D2-CHWR-01"/>
    <s v="Spooled"/>
    <s v="11806"/>
    <s v="17"/>
    <s v=""/>
    <s v="0.00 lbm"/>
    <s v="LEVEL 01"/>
    <s v="MEP Fabrication Pipework"/>
    <s v=""/>
    <s v=""/>
    <s v=""/>
    <s v="0' - 3&quot;"/>
    <s v=""/>
    <n v="0"/>
    <s v=""/>
    <s v="0' - 0&quot;"/>
    <n v="0"/>
    <s v="150# Gasket"/>
    <s v="Cap Screw Set (150# pattern)"/>
    <s v=""/>
    <s v=""/>
    <s v=""/>
    <s v=""/>
    <s v=""/>
    <s v=""/>
  </r>
  <r>
    <s v="9e5b30ea-2f11-46d7-a4d2-820e6f08b4b7-0051526e"/>
    <s v="THE WESTIN COCOA BEACH RESORT &amp; SPA"/>
    <s v="1300 N. ATLANTIC AVANUE, COCOA BEACH, FL 32931"/>
    <s v="54400148 Westin Cocoa Beach: 13-Chilled Water Supply"/>
    <s v=""/>
    <s v="54400148"/>
    <s v="DU"/>
    <m/>
    <s v=""/>
    <n v="868"/>
    <x v="1"/>
    <x v="0"/>
    <s v="54400148 Westin Cocoa Beach: 13-Chilled Water Supply"/>
    <s v="CHWS"/>
    <s v="CL223E ButterFly Valve LH"/>
    <x v="17"/>
    <s v=""/>
    <s v="BFV"/>
    <s v=""/>
    <s v="BIMrxDBS"/>
    <x v="6"/>
    <s v=""/>
    <x v="0"/>
    <n v="3"/>
    <s v="3"/>
    <n v="3"/>
    <s v="0' - 0&quot;"/>
    <s v="3&quot;"/>
    <s v=""/>
    <s v=""/>
    <s v="0' - 1&quot;"/>
    <n v="8.0833332999999993E-2"/>
    <n v="1"/>
    <s v="2474063503441149"/>
    <s v=""/>
    <s v="01D2-CHWS-01"/>
    <s v="01D2-CHWS-01"/>
    <s v="Spooled"/>
    <s v="11806"/>
    <s v="14"/>
    <s v=""/>
    <s v="0.00 lbm"/>
    <s v="LEVEL 01"/>
    <s v="MEP Fabrication Pipework"/>
    <s v=""/>
    <s v=""/>
    <s v=""/>
    <s v="0' - 0&quot;"/>
    <s v=""/>
    <n v="0"/>
    <s v=""/>
    <s v="0' - 0&quot;"/>
    <n v="0"/>
    <s v="150# Lug Pattern"/>
    <s v="150# Lug Pattern"/>
    <s v=""/>
    <s v=""/>
    <s v=""/>
    <s v=""/>
    <s v=""/>
    <s v=""/>
  </r>
  <r>
    <s v="9e5b30ea-2f11-46d7-a4d2-820e6f08b4b7-00515272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29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9e5b30ea-2f11-46d7-a4d2-820e6f08b4b7-00515274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2"/>
    <s v="54400148 Westin Cocoa Beach: 13-Chilled Water Supply"/>
    <s v="CHWS"/>
    <s v="WeldBend CS 150# RF WN Flange STD"/>
    <x v="18"/>
    <s v="STD"/>
    <s v="FW"/>
    <s v="WeldBend"/>
    <s v="BIMrxDBS"/>
    <x v="0"/>
    <s v=""/>
    <x v="0"/>
    <n v="3"/>
    <s v="3"/>
    <m/>
    <s v="0' - 0&quot;"/>
    <s v="3&quot;"/>
    <s v=""/>
    <s v=""/>
    <s v="0' - 2 3/4&quot;"/>
    <n v="0.22916666699999999"/>
    <n v="1"/>
    <s v="2410104859776531149"/>
    <s v=""/>
    <s v="01D2-CHWS-01"/>
    <s v="01D2-CHWS-01"/>
    <s v="Spooled"/>
    <s v="11806"/>
    <s v="15"/>
    <s v=""/>
    <s v="11.50 lbm"/>
    <s v="LEVEL 01"/>
    <s v="MEP Fabrication Pipework"/>
    <s v=""/>
    <s v=""/>
    <s v=""/>
    <s v="0' - 3&quot;"/>
    <s v=""/>
    <n v="0"/>
    <s v=""/>
    <s v="0' - 0&quot;"/>
    <n v="0"/>
    <s v="Bevel End 37.5"/>
    <s v="150# RF Flange"/>
    <s v=""/>
    <s v=""/>
    <s v=""/>
    <s v=""/>
    <s v=""/>
    <s v=""/>
  </r>
  <r>
    <s v="9e5b30ea-2f11-46d7-a4d2-820e6f08b4b7-0051527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Generic Pipes 150# Cap Screw Set ASTM A307 Gr-A"/>
    <x v="19"/>
    <s v="None"/>
    <s v="BG"/>
    <s v="Generic Pipes"/>
    <s v="BIMrxDBS"/>
    <x v="7"/>
    <s v=""/>
    <x v="0"/>
    <n v="3"/>
    <s v="3"/>
    <m/>
    <s v="0' - 0&quot;"/>
    <s v="3&quot;"/>
    <s v=""/>
    <s v=""/>
    <s v="0' - 0&quot;"/>
    <n v="8.3333300000000004E-5"/>
    <n v="1"/>
    <s v="248097750036191118"/>
    <s v=""/>
    <s v="01D2-CHWS-01"/>
    <s v="01D2-CHWS-01"/>
    <s v="Spooled"/>
    <s v="11806"/>
    <s v="16"/>
    <s v=""/>
    <s v="0.00 lbm"/>
    <s v="LEVEL 01"/>
    <s v="MEP Fabrication Pipework"/>
    <s v=""/>
    <s v=""/>
    <s v=""/>
    <s v="0' - 3&quot;"/>
    <s v=""/>
    <n v="0"/>
    <s v=""/>
    <s v="0' - 0&quot;"/>
    <n v="0"/>
    <s v="150# Gasket"/>
    <s v="Cap Screw Set (150# pattern)"/>
    <s v=""/>
    <s v=""/>
    <s v=""/>
    <s v=""/>
    <s v=""/>
    <s v=""/>
  </r>
  <r>
    <s v="9e5b30ea-2f11-46d7-a4d2-820e6f08b4b7-00515285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2"/>
    <s v="54400148 Westin Cocoa Beach: 13-Chilled Water Supply"/>
    <s v="CHWS"/>
    <s v="WeldBend CS 150# RF WN Flange STD"/>
    <x v="18"/>
    <s v="STD"/>
    <s v="FW"/>
    <s v="WeldBend"/>
    <s v="BIMrxDBS"/>
    <x v="0"/>
    <s v=""/>
    <x v="0"/>
    <n v="3"/>
    <s v="3"/>
    <m/>
    <s v="0' - 0&quot;"/>
    <s v="3&quot;"/>
    <s v=""/>
    <s v=""/>
    <s v="0' - 2 3/4&quot;"/>
    <n v="0.22916666699999999"/>
    <n v="1"/>
    <s v="2410104859776531149"/>
    <s v=""/>
    <s v="01D2-CHWS-01"/>
    <s v="01D2-CHWS-01"/>
    <s v="Spooled"/>
    <s v="11806"/>
    <s v="15"/>
    <s v=""/>
    <s v="11.50 lbm"/>
    <s v="LEVEL 01"/>
    <s v="MEP Fabrication Pipework"/>
    <s v=""/>
    <s v=""/>
    <s v=""/>
    <s v="0' - 3&quot;"/>
    <s v=""/>
    <n v="0"/>
    <s v=""/>
    <s v="0' - 0&quot;"/>
    <n v="0"/>
    <s v="Bevel End 37.5"/>
    <s v="150# RF Flange"/>
    <s v=""/>
    <s v=""/>
    <s v=""/>
    <s v=""/>
    <s v=""/>
    <s v=""/>
  </r>
  <r>
    <s v="9e5b30ea-2f11-46d7-a4d2-820e6f08b4b7-0051528b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0"/>
    <s v="54400148 Westin Cocoa Beach: 13-Chilled Water Supply"/>
    <s v="CHWS"/>
    <s v="Generic Pipes 150# Cap Screw Set ASTM A307 Gr-A"/>
    <x v="19"/>
    <s v="None"/>
    <s v="BG"/>
    <s v="Generic Pipes"/>
    <s v="BIMrxDBS"/>
    <x v="7"/>
    <s v=""/>
    <x v="0"/>
    <n v="3"/>
    <s v="3"/>
    <m/>
    <s v="0' - 0&quot;"/>
    <s v="3&quot;"/>
    <s v=""/>
    <s v=""/>
    <s v="0' - 0&quot;"/>
    <n v="8.3333300000000004E-5"/>
    <n v="1"/>
    <s v="248097750036191118"/>
    <s v=""/>
    <s v="01D2-CHWS-01"/>
    <s v="01D2-CHWS-01"/>
    <s v="Spooled"/>
    <s v="11806"/>
    <s v="17"/>
    <s v=""/>
    <s v="0.00 lbm"/>
    <s v="LEVEL 01"/>
    <s v="MEP Fabrication Pipework"/>
    <s v=""/>
    <s v=""/>
    <s v=""/>
    <s v="0' - 3&quot;"/>
    <s v=""/>
    <n v="0"/>
    <s v=""/>
    <s v="0' - 0&quot;"/>
    <n v="0"/>
    <s v="150# Gasket"/>
    <s v="Cap Screw Set (150# pattern)"/>
    <s v=""/>
    <s v=""/>
    <s v=""/>
    <s v=""/>
    <s v=""/>
    <s v=""/>
  </r>
  <r>
    <s v="9e5b30ea-2f11-46d7-a4d2-820e6f08b4b7-005152a7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30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9e5b30ea-2f11-46d7-a4d2-820e6f08b4b7-005152c5"/>
    <s v="THE WESTIN COCOA BEACH RESORT &amp; SPA"/>
    <s v="1300 N. ATLANTIC AVANUE, COCOA BEACH, FL 32931"/>
    <s v="54400148 Westin Cocoa Beach: 13-Chilled Water Supply"/>
    <s v=""/>
    <s v="54400148"/>
    <s v="DU"/>
    <m/>
    <s v=""/>
    <n v="2060"/>
    <x v="1"/>
    <x v="0"/>
    <s v="54400148 Westin Cocoa Beach: 13-Chilled Water Supply"/>
    <s v="CHWS"/>
    <s v="WeldBend CS Cap STD"/>
    <x v="20"/>
    <s v="STD"/>
    <s v="C"/>
    <s v="WeldBend"/>
    <s v="BIMrxDBS"/>
    <x v="0"/>
    <s v=""/>
    <x v="0"/>
    <n v="3"/>
    <s v="3"/>
    <m/>
    <s v="0' - 0&quot;"/>
    <s v="3&quot;"/>
    <s v=""/>
    <s v=""/>
    <s v=""/>
    <m/>
    <n v="1"/>
    <s v="241010385977201118"/>
    <s v=""/>
    <s v="01D2-CHWS-01"/>
    <s v="01D2-CHWS-01"/>
    <s v="Spooled"/>
    <s v="11806"/>
    <s v="18"/>
    <s v=""/>
    <s v="1.70 lbm"/>
    <s v="LEVEL 01"/>
    <s v="MEP Fabrication Pipework"/>
    <s v=""/>
    <s v=""/>
    <s v=""/>
    <s v="0' - 3&quot;"/>
    <s v=""/>
    <n v="0"/>
    <s v=""/>
    <s v="0' - 0&quot;"/>
    <n v="0"/>
    <s v="Bevel End 37.5"/>
    <s v=""/>
    <s v=""/>
    <s v=""/>
    <s v=""/>
    <s v=""/>
    <s v=""/>
    <s v=""/>
  </r>
  <r>
    <s v="9e5b30ea-2f11-46d7-a4d2-820e6f08b4b7-005152c9"/>
    <s v="THE WESTIN COCOA BEACH RESORT &amp; SPA"/>
    <s v="1300 N. ATLANTIC AVANUE, COCOA BEACH, FL 32931"/>
    <s v="54400148 Westin Cocoa Beach: 13-Chilled Water Supply"/>
    <s v=""/>
    <s v="54400148"/>
    <s v="DU"/>
    <m/>
    <s v=""/>
    <n v="2522"/>
    <x v="1"/>
    <x v="1"/>
    <s v="54400148 Westin Cocoa Beach: 13-Chilled Water Supply"/>
    <s v="CHWS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S-01"/>
    <s v="01D2-CHWS-01"/>
    <s v="Spooled"/>
    <s v="11806"/>
    <s v="SW-31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9e5b30ea-2f11-46d7-a4d2-820e6f08b4b7-005152d5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2"/>
    <s v="54400148 Westin Cocoa Beach: 13-Chilled Water Return"/>
    <s v="CHWR"/>
    <s v="WeldBend CS 150# RF WN Flange STD"/>
    <x v="18"/>
    <s v="STD"/>
    <s v="FW"/>
    <s v="WeldBend"/>
    <s v="BIMrxDBS"/>
    <x v="0"/>
    <s v=""/>
    <x v="0"/>
    <n v="3"/>
    <s v="3"/>
    <m/>
    <s v="0' - 0&quot;"/>
    <s v="3&quot;"/>
    <s v=""/>
    <s v=""/>
    <s v="0' - 2 3/4&quot;"/>
    <n v="0.22916666699999999"/>
    <n v="1"/>
    <s v="2410104859776531149"/>
    <s v=""/>
    <s v="01D2-CHWR-01"/>
    <s v="01D2-CHWR-01"/>
    <s v="Spooled"/>
    <s v="11806"/>
    <s v="16"/>
    <s v=""/>
    <s v="11.50 lbm"/>
    <s v="LEVEL 01"/>
    <s v="MEP Fabrication Pipework"/>
    <s v=""/>
    <s v=""/>
    <s v=""/>
    <s v="0' - 3&quot;"/>
    <s v=""/>
    <n v="0"/>
    <s v=""/>
    <s v="0' - 0&quot;"/>
    <n v="0"/>
    <s v="Bevel End 37.5"/>
    <s v="150# RF Flange"/>
    <s v=""/>
    <s v=""/>
    <s v=""/>
    <s v=""/>
    <s v=""/>
    <s v=""/>
  </r>
  <r>
    <s v="9e5b30ea-2f11-46d7-a4d2-820e6f08b4b7-005152d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0"/>
    <s v="54400148 Westin Cocoa Beach: 13-Chilled Water Return"/>
    <s v="CHWR"/>
    <s v="Generic Pipes 150# Cap Screw Set ASTM A307 Gr-A"/>
    <x v="19"/>
    <s v="None"/>
    <s v="BG"/>
    <s v="Generic Pipes"/>
    <s v="BIMrxDBS"/>
    <x v="7"/>
    <s v=""/>
    <x v="0"/>
    <n v="3"/>
    <s v="3"/>
    <m/>
    <s v="0' - 0&quot;"/>
    <s v="3&quot;"/>
    <s v=""/>
    <s v=""/>
    <s v="0' - 0&quot;"/>
    <n v="8.3333300000000004E-5"/>
    <n v="1"/>
    <s v="248097750036191118"/>
    <s v=""/>
    <s v="01D2-CHWR-01"/>
    <s v="01D2-CHWR-01"/>
    <s v="Spooled"/>
    <s v="11806"/>
    <s v="18"/>
    <s v=""/>
    <s v="0.00 lbm"/>
    <s v="LEVEL 01"/>
    <s v="MEP Fabrication Pipework"/>
    <s v=""/>
    <s v=""/>
    <s v=""/>
    <s v="0' - 3&quot;"/>
    <s v=""/>
    <n v="0"/>
    <s v=""/>
    <s v="0' - 0&quot;"/>
    <n v="0"/>
    <s v="150# Gasket"/>
    <s v="Cap Screw Set (150# pattern)"/>
    <s v=""/>
    <s v=""/>
    <s v=""/>
    <s v=""/>
    <s v=""/>
    <s v=""/>
  </r>
  <r>
    <s v="9e5b30ea-2f11-46d7-a4d2-820e6f08b4b7-005152f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30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9e5b30ea-2f11-46d7-a4d2-820e6f08b4b7-00515319"/>
    <s v="THE WESTIN COCOA BEACH RESORT &amp; SPA"/>
    <s v="1300 N. ATLANTIC AVANUE, COCOA BEACH, FL 32931"/>
    <s v="54400148 Westin Cocoa Beach: 13-Chilled Water Return"/>
    <s v=""/>
    <s v="54400148"/>
    <s v="DU"/>
    <m/>
    <s v=""/>
    <n v="2060"/>
    <x v="1"/>
    <x v="0"/>
    <s v="54400148 Westin Cocoa Beach: 13-Chilled Water Return"/>
    <s v="CHWR"/>
    <s v="WeldBend CS Cap STD"/>
    <x v="20"/>
    <s v="STD"/>
    <s v="C"/>
    <s v="WeldBend"/>
    <s v="BIMrxDBS"/>
    <x v="0"/>
    <s v=""/>
    <x v="0"/>
    <n v="3"/>
    <s v="3"/>
    <m/>
    <s v="0' - 0&quot;"/>
    <s v="3&quot;"/>
    <s v=""/>
    <s v=""/>
    <s v=""/>
    <m/>
    <n v="1"/>
    <s v="241010385977201118"/>
    <s v=""/>
    <s v="01D2-CHWR-01"/>
    <s v="01D2-CHWR-01"/>
    <s v="Spooled"/>
    <s v="11806"/>
    <s v="19"/>
    <s v=""/>
    <s v="1.70 lbm"/>
    <s v="LEVEL 01"/>
    <s v="MEP Fabrication Pipework"/>
    <s v=""/>
    <s v=""/>
    <s v=""/>
    <s v="0' - 3&quot;"/>
    <s v=""/>
    <n v="0"/>
    <s v=""/>
    <s v="0' - 0&quot;"/>
    <n v="0"/>
    <s v="Bevel End 37.5"/>
    <s v=""/>
    <s v=""/>
    <s v=""/>
    <s v=""/>
    <s v=""/>
    <s v=""/>
    <s v=""/>
  </r>
  <r>
    <s v="9e5b30ea-2f11-46d7-a4d2-820e6f08b4b7-0051531d"/>
    <s v="THE WESTIN COCOA BEACH RESORT &amp; SPA"/>
    <s v="1300 N. ATLANTIC AVANUE, COCOA BEACH, FL 32931"/>
    <s v="54400148 Westin Cocoa Beach: 13-Chilled Water Return"/>
    <s v=""/>
    <s v="54400148"/>
    <s v="DU"/>
    <m/>
    <s v=""/>
    <n v="2522"/>
    <x v="1"/>
    <x v="1"/>
    <s v="54400148 Westin Cocoa Beach: 13-Chilled Water Return"/>
    <s v="CHWR"/>
    <s v="WeldBend CS Shop Weld Gap_0625"/>
    <x v="5"/>
    <s v="STD"/>
    <s v="SW"/>
    <s v="WeldBend"/>
    <s v="BIMrxDBS"/>
    <x v="0"/>
    <s v=""/>
    <x v="0"/>
    <n v="3"/>
    <s v="3"/>
    <m/>
    <s v="0' - 0&quot;"/>
    <s v="3&quot;"/>
    <s v=""/>
    <s v=""/>
    <s v="0' - 0 1/8&quot;"/>
    <n v="5.2083329999999999E-3"/>
    <n v="1"/>
    <s v="241010655977931149"/>
    <s v=""/>
    <s v="01D2-CHWR-01"/>
    <s v="01D2-CHWR-01"/>
    <s v="Spooled"/>
    <s v="11806"/>
    <s v="SW-31"/>
    <s v=""/>
    <s v="0.00 lbm"/>
    <s v="LEVEL 01"/>
    <s v="MEP Fabrication Pipework"/>
    <s v=""/>
    <s v=""/>
    <s v=""/>
    <s v="0' - 3&quot;"/>
    <s v=""/>
    <n v="0"/>
    <s v=""/>
    <s v="0' - 0&quot;"/>
    <n v="0"/>
    <s v="Shop Weld"/>
    <s v="Shop Weld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s v=""/>
    <s v=""/>
    <s v=""/>
    <s v=""/>
    <s v=""/>
    <s v=""/>
    <s v=""/>
    <m/>
    <s v=""/>
    <m/>
    <x v="2"/>
    <x v="0"/>
    <s v=""/>
    <s v=""/>
    <s v=""/>
    <x v="21"/>
    <s v=""/>
    <s v=""/>
    <s v=""/>
    <s v=""/>
    <x v="6"/>
    <s v=""/>
    <x v="27"/>
    <m/>
    <s v=""/>
    <m/>
    <s v=""/>
    <s v=""/>
    <s v=""/>
    <s v=""/>
    <s v=""/>
    <m/>
    <m/>
    <s v=""/>
    <s v=""/>
    <s v=""/>
    <s v=""/>
    <s v=""/>
    <s v=""/>
    <s v=""/>
    <s v=""/>
    <s v=""/>
    <s v=""/>
    <s v=""/>
    <s v=""/>
    <s v=""/>
    <s v=""/>
    <s v=""/>
    <s v=""/>
    <m/>
    <s v=""/>
    <s v=""/>
    <m/>
    <s v=""/>
    <s v=""/>
    <s v=""/>
    <s v=""/>
    <s v=""/>
    <s v=""/>
    <s v=""/>
    <s v=""/>
  </r>
  <r>
    <m/>
    <m/>
    <m/>
    <m/>
    <m/>
    <m/>
    <m/>
    <m/>
    <m/>
    <m/>
    <x v="3"/>
    <x v="3"/>
    <m/>
    <m/>
    <m/>
    <x v="22"/>
    <m/>
    <m/>
    <m/>
    <m/>
    <x v="8"/>
    <m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x v="3"/>
    <x v="3"/>
    <m/>
    <m/>
    <m/>
    <x v="22"/>
    <m/>
    <m/>
    <m/>
    <m/>
    <x v="8"/>
    <m/>
    <x v="2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9">
  <r>
    <s v="7ec57415-4dc0-4e3b-9af0-6d93218db3b2-0014e22a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R-02"/>
    <x v="0"/>
    <x v="0"/>
    <x v="0"/>
    <x v="0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ec57415-4dc0-4e3b-9af0-6d93218db3b2-0014e23e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1"/>
    <n v="2.621507786"/>
    <x v="0"/>
    <s v="24274782088511149"/>
    <x v="0"/>
    <s v="01D2-CHWR-01"/>
    <x v="1"/>
    <x v="0"/>
    <x v="0"/>
    <x v="1"/>
    <x v="0"/>
    <s v="19.86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ec57415-4dc0-4e3b-9af0-6d93218db3b2-0014e322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S-02"/>
    <x v="2"/>
    <x v="0"/>
    <x v="0"/>
    <x v="0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ec57415-4dc0-4e3b-9af0-6d93218db3b2-0014e3f0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"/>
    <n v="2.6236562499999998"/>
    <x v="0"/>
    <s v="24274782088511149"/>
    <x v="0"/>
    <s v="01D2-CHWS-01"/>
    <x v="3"/>
    <x v="0"/>
    <x v="0"/>
    <x v="1"/>
    <x v="0"/>
    <s v="19.88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ec57415-4dc0-4e3b-9af0-6d93218db3b2-0014e432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1"/>
    <x v="0"/>
    <x v="0"/>
    <x v="1"/>
    <x v="0"/>
    <x v="1"/>
    <x v="0"/>
    <x v="0"/>
    <x v="2"/>
    <n v="0.14583333300000001"/>
    <x v="0"/>
    <s v="241010405977911744"/>
    <x v="0"/>
    <s v="01D2-CHWS-01"/>
    <x v="3"/>
    <x v="0"/>
    <x v="0"/>
    <x v="2"/>
    <x v="0"/>
    <s v="2.0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ec57415-4dc0-4e3b-9af0-6d93218db3b2-0014e5fe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1"/>
    <x v="0"/>
    <x v="0"/>
    <x v="1"/>
    <x v="0"/>
    <x v="1"/>
    <x v="0"/>
    <x v="0"/>
    <x v="2"/>
    <n v="0.14583333300000001"/>
    <x v="0"/>
    <s v="241010405977911744"/>
    <x v="0"/>
    <s v="01D2-CHWR-01"/>
    <x v="1"/>
    <x v="0"/>
    <x v="0"/>
    <x v="2"/>
    <x v="0"/>
    <s v="2.0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3ee3bd5-dd76-45f1-8b3d-83609a843bb7-0014eb04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3"/>
    <n v="11.56322512"/>
    <x v="0"/>
    <s v="24274782088511154"/>
    <x v="0"/>
    <s v="01D1-CHWS-07"/>
    <x v="4"/>
    <x v="0"/>
    <x v="0"/>
    <x v="1"/>
    <x v="0"/>
    <s v="330.13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08b80081-9ae0-45db-b3f1-a25c8c4595bc-0014f74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4"/>
    <n v="11.93897434"/>
    <x v="0"/>
    <s v="24274782088511154"/>
    <x v="0"/>
    <s v="01D1-CHWR-06"/>
    <x v="5"/>
    <x v="0"/>
    <x v="0"/>
    <x v="1"/>
    <x v="0"/>
    <s v="340.86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3f33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3"/>
    <x v="0"/>
    <x v="0"/>
    <x v="2"/>
    <x v="1"/>
    <x v="3"/>
    <x v="0"/>
    <x v="0"/>
    <x v="5"/>
    <n v="5.2475000000000001E-2"/>
    <x v="0"/>
    <s v="2419030330572011741"/>
    <x v="0"/>
    <s v="01D2-CHWR-01"/>
    <x v="1"/>
    <x v="0"/>
    <x v="0"/>
    <x v="3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3f75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3"/>
    <x v="0"/>
    <x v="0"/>
    <x v="2"/>
    <x v="1"/>
    <x v="3"/>
    <x v="0"/>
    <x v="0"/>
    <x v="5"/>
    <n v="5.2475000000000001E-2"/>
    <x v="0"/>
    <s v="2419030330572011741"/>
    <x v="0"/>
    <s v="01D2-CHWS-01"/>
    <x v="3"/>
    <x v="0"/>
    <x v="0"/>
    <x v="3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4c03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2"/>
    <x v="1"/>
    <x v="1"/>
    <x v="0"/>
    <x v="0"/>
    <x v="2"/>
    <x v="0"/>
    <x v="0"/>
    <x v="0"/>
    <m/>
    <x v="0"/>
    <s v="24101033597711154"/>
    <x v="0"/>
    <s v="01D1-CHWS-07"/>
    <x v="4"/>
    <x v="0"/>
    <x v="0"/>
    <x v="4"/>
    <x v="0"/>
    <s v="47.80 lbm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4f3e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"/>
    <x v="1"/>
    <x v="0"/>
    <x v="0"/>
    <x v="2"/>
    <x v="0"/>
    <x v="0"/>
    <x v="0"/>
    <m/>
    <x v="0"/>
    <s v="24101033597711154"/>
    <x v="0"/>
    <s v="01D1-CHWR-06"/>
    <x v="5"/>
    <x v="0"/>
    <x v="0"/>
    <x v="4"/>
    <x v="0"/>
    <s v="47.80 lbm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7579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6"/>
    <n v="4.1602803140000004"/>
    <x v="0"/>
    <s v="24274782088511151"/>
    <x v="0"/>
    <s v="01D2-CHWS-09"/>
    <x v="6"/>
    <x v="0"/>
    <x v="0"/>
    <x v="1"/>
    <x v="0"/>
    <s v="44.89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781f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7"/>
    <n v="5.2488219809999999"/>
    <x v="0"/>
    <s v="24274782088511151"/>
    <x v="0"/>
    <s v="01D2-CHWR-09"/>
    <x v="7"/>
    <x v="0"/>
    <x v="0"/>
    <x v="1"/>
    <x v="0"/>
    <s v="56.63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7a0b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S-09"/>
    <x v="6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7a17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a64be93a-2843-430d-81a1-f7acf356b898-00157a2b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R-09"/>
    <x v="7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7a31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a64be93a-2843-430d-81a1-f7acf356b898-0015800d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5"/>
    <x v="2"/>
    <x v="2"/>
    <x v="3"/>
    <x v="2"/>
    <x v="5"/>
    <x v="0"/>
    <x v="0"/>
    <x v="5"/>
    <n v="5.0474999999999999E-2"/>
    <x v="0"/>
    <s v="24190303305720114211"/>
    <x v="0"/>
    <s v="01D2-CHWR-08"/>
    <x v="8"/>
    <x v="0"/>
    <x v="0"/>
    <x v="2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8049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5"/>
    <x v="2"/>
    <x v="2"/>
    <x v="3"/>
    <x v="2"/>
    <x v="5"/>
    <x v="0"/>
    <x v="0"/>
    <x v="5"/>
    <n v="5.0474999999999999E-2"/>
    <x v="0"/>
    <s v="24190303305720114211"/>
    <x v="0"/>
    <s v="01D2-CHWS-08"/>
    <x v="9"/>
    <x v="0"/>
    <x v="0"/>
    <x v="2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81d8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6"/>
    <x v="2"/>
    <x v="2"/>
    <x v="4"/>
    <x v="3"/>
    <x v="6"/>
    <x v="0"/>
    <x v="0"/>
    <x v="5"/>
    <n v="5.4291667000000002E-2"/>
    <x v="0"/>
    <s v="24190303305720114136"/>
    <x v="0"/>
    <s v="01D2-CHWR-08"/>
    <x v="8"/>
    <x v="0"/>
    <x v="0"/>
    <x v="3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82ad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6"/>
    <x v="2"/>
    <x v="2"/>
    <x v="4"/>
    <x v="3"/>
    <x v="6"/>
    <x v="0"/>
    <x v="0"/>
    <x v="5"/>
    <n v="5.4291667000000002E-2"/>
    <x v="0"/>
    <s v="24190303305720114136"/>
    <x v="0"/>
    <s v="01D2-CHWS-08"/>
    <x v="9"/>
    <x v="0"/>
    <x v="0"/>
    <x v="3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64be93a-2843-430d-81a1-f7acf356b898-001584ef"/>
    <x v="0"/>
    <x v="0"/>
    <x v="0"/>
    <x v="0"/>
    <x v="0"/>
    <x v="0"/>
    <x v="0"/>
    <x v="0"/>
    <x v="5"/>
    <x v="0"/>
    <x v="0"/>
    <x v="0"/>
    <x v="0"/>
    <x v="5"/>
    <x v="5"/>
    <x v="0"/>
    <x v="5"/>
    <x v="0"/>
    <x v="0"/>
    <x v="0"/>
    <x v="0"/>
    <x v="4"/>
    <x v="2"/>
    <x v="2"/>
    <x v="0"/>
    <x v="4"/>
    <x v="4"/>
    <x v="0"/>
    <x v="0"/>
    <x v="9"/>
    <n v="0.68666666700000001"/>
    <x v="0"/>
    <s v="24101043597761182"/>
    <x v="0"/>
    <s v="01D2-CHWR-08"/>
    <x v="8"/>
    <x v="0"/>
    <x v="0"/>
    <x v="6"/>
    <x v="0"/>
    <s v="12.70 lbm"/>
    <x v="0"/>
    <x v="0"/>
    <x v="0"/>
    <x v="0"/>
    <x v="0"/>
    <x v="1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</r>
  <r>
    <s v="a64be93a-2843-430d-81a1-f7acf356b898-0015852c"/>
    <x v="0"/>
    <x v="0"/>
    <x v="1"/>
    <x v="0"/>
    <x v="0"/>
    <x v="0"/>
    <x v="0"/>
    <x v="0"/>
    <x v="5"/>
    <x v="0"/>
    <x v="0"/>
    <x v="1"/>
    <x v="1"/>
    <x v="5"/>
    <x v="5"/>
    <x v="0"/>
    <x v="5"/>
    <x v="0"/>
    <x v="0"/>
    <x v="0"/>
    <x v="0"/>
    <x v="4"/>
    <x v="2"/>
    <x v="2"/>
    <x v="0"/>
    <x v="4"/>
    <x v="4"/>
    <x v="0"/>
    <x v="0"/>
    <x v="9"/>
    <n v="0.68666666700000001"/>
    <x v="0"/>
    <s v="24101043597761182"/>
    <x v="0"/>
    <s v="01D2-CHWS-08"/>
    <x v="9"/>
    <x v="0"/>
    <x v="0"/>
    <x v="6"/>
    <x v="0"/>
    <s v="12.70 lbm"/>
    <x v="0"/>
    <x v="0"/>
    <x v="0"/>
    <x v="0"/>
    <x v="0"/>
    <x v="1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</r>
  <r>
    <s v="a64be93a-2843-430d-81a1-f7acf356b898-0015854a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0"/>
    <n v="12.475263959999999"/>
    <x v="0"/>
    <s v="24274782088511151"/>
    <x v="0"/>
    <s v="01D2-CHWS-08"/>
    <x v="9"/>
    <x v="0"/>
    <x v="0"/>
    <x v="1"/>
    <x v="0"/>
    <s v="134.61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a64be93a-2843-430d-81a1-f7acf356b898-00158883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S-09"/>
    <x v="10"/>
    <x v="0"/>
    <x v="0"/>
    <x v="7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48f0d65c-99c8-4284-a729-cc07f91fb1d6-001599dc"/>
    <x v="0"/>
    <x v="0"/>
    <x v="1"/>
    <x v="0"/>
    <x v="0"/>
    <x v="0"/>
    <x v="0"/>
    <x v="0"/>
    <x v="3"/>
    <x v="0"/>
    <x v="0"/>
    <x v="1"/>
    <x v="1"/>
    <x v="6"/>
    <x v="6"/>
    <x v="0"/>
    <x v="6"/>
    <x v="2"/>
    <x v="0"/>
    <x v="1"/>
    <x v="0"/>
    <x v="8"/>
    <x v="1"/>
    <x v="1"/>
    <x v="5"/>
    <x v="6"/>
    <x v="8"/>
    <x v="0"/>
    <x v="0"/>
    <x v="12"/>
    <n v="0.13541666699999999"/>
    <x v="0"/>
    <s v="24226564223720114161"/>
    <x v="0"/>
    <s v="01D1-CHWS-08"/>
    <x v="11"/>
    <x v="0"/>
    <x v="0"/>
    <x v="4"/>
    <x v="0"/>
    <s v="1.94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48f0d65c-99c8-4284-a729-cc07f91fb1d6-0015a0e2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R-05"/>
    <x v="12"/>
    <x v="0"/>
    <x v="0"/>
    <x v="0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48f0d65c-99c8-4284-a729-cc07f91fb1d6-0015a1a6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S-06"/>
    <x v="13"/>
    <x v="0"/>
    <x v="0"/>
    <x v="0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1d9aa39f-21b2-4f5b-bba2-0a87add38523-00165036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9"/>
    <x v="1"/>
    <x v="1"/>
    <x v="6"/>
    <x v="0"/>
    <x v="9"/>
    <x v="0"/>
    <x v="0"/>
    <x v="13"/>
    <n v="0.25"/>
    <x v="0"/>
    <s v="2410104059779114035"/>
    <x v="0"/>
    <s v="01D2-CHWR-07"/>
    <x v="14"/>
    <x v="0"/>
    <x v="0"/>
    <x v="2"/>
    <x v="0"/>
    <s v="9.8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d9aa39f-21b2-4f5b-bba2-0a87add38523-0016506a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9"/>
    <x v="1"/>
    <x v="1"/>
    <x v="6"/>
    <x v="0"/>
    <x v="9"/>
    <x v="0"/>
    <x v="0"/>
    <x v="13"/>
    <n v="0.25"/>
    <x v="0"/>
    <s v="2410104059779114035"/>
    <x v="0"/>
    <s v="01D2-CHWS-07"/>
    <x v="15"/>
    <x v="0"/>
    <x v="0"/>
    <x v="2"/>
    <x v="0"/>
    <s v="9.8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ff7a649f-969c-4138-8dda-6c043e1a69af-00163de4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14"/>
    <n v="1.058104167"/>
    <x v="0"/>
    <s v="24274782088511148"/>
    <x v="0"/>
    <s v="01D1-CHWS-11"/>
    <x v="16"/>
    <x v="0"/>
    <x v="0"/>
    <x v="1"/>
    <x v="0"/>
    <s v="6.13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ff7a649f-969c-4138-8dda-6c043e1a69af-001643cc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15"/>
    <n v="2.6892274189999998"/>
    <x v="0"/>
    <s v="24274782088511148"/>
    <x v="0"/>
    <s v="01D1-CHWR-10"/>
    <x v="17"/>
    <x v="0"/>
    <x v="0"/>
    <x v="1"/>
    <x v="0"/>
    <s v="15.58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0cd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R-05"/>
    <x v="12"/>
    <x v="0"/>
    <x v="0"/>
    <x v="1"/>
    <x v="0"/>
    <s v="599.55 lbm"/>
    <x v="0"/>
    <x v="0"/>
    <x v="0"/>
    <x v="0"/>
    <x v="0"/>
    <x v="2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9eab3a26-cf91-4795-a29e-b3fdd2690b7e-0016bc7a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S-09"/>
    <x v="6"/>
    <x v="0"/>
    <x v="0"/>
    <x v="7"/>
    <x v="0"/>
    <s v="5.40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ca8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R-09"/>
    <x v="7"/>
    <x v="0"/>
    <x v="0"/>
    <x v="7"/>
    <x v="0"/>
    <s v="5.40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e5a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S-09"/>
    <x v="6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e7e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ab3a26-cf91-4795-a29e-b3fdd2690b7e-0016bebe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8"/>
    <n v="1.5782755020000001"/>
    <x v="0"/>
    <s v="24274782088511151"/>
    <x v="0"/>
    <s v="01D2-CHWS-09"/>
    <x v="6"/>
    <x v="0"/>
    <x v="0"/>
    <x v="0"/>
    <x v="0"/>
    <s v="17.03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ed5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S-09"/>
    <x v="6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ee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09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1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4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R-09"/>
    <x v="7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6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a6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8"/>
    <n v="1.5782755020000001"/>
    <x v="0"/>
    <s v="24274782088511151"/>
    <x v="0"/>
    <s v="01D2-CHWR-09"/>
    <x v="7"/>
    <x v="0"/>
    <x v="0"/>
    <x v="0"/>
    <x v="0"/>
    <s v="17.03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b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2-CHWR-09"/>
    <x v="7"/>
    <x v="0"/>
    <x v="0"/>
    <x v="2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bf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ab3a26-cf91-4795-a29e-b3fdd2690b7e-0016bfd7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1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5825a1d-cad8-41a0-bb60-203023b43c25-0016e8e8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9"/>
    <n v="1.3953502820000001"/>
    <x v="0"/>
    <s v="24274782088511151"/>
    <x v="0"/>
    <s v="01D2-CHWS-08"/>
    <x v="9"/>
    <x v="0"/>
    <x v="0"/>
    <x v="7"/>
    <x v="0"/>
    <s v="15.06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5825a1d-cad8-41a0-bb60-203023b43c25-0016e932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8"/>
    <x v="9"/>
    <x v="0"/>
    <x v="0"/>
    <x v="11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5825a1d-cad8-41a0-bb60-203023b43c25-0016e9b4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9"/>
    <n v="1.3953502820000001"/>
    <x v="0"/>
    <s v="24274782088511151"/>
    <x v="0"/>
    <s v="01D2-CHWR-08"/>
    <x v="8"/>
    <x v="0"/>
    <x v="0"/>
    <x v="1"/>
    <x v="0"/>
    <s v="15.06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5825a1d-cad8-41a0-bb60-203023b43c25-0016e9eb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8"/>
    <x v="8"/>
    <x v="0"/>
    <x v="0"/>
    <x v="11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3f04a99-c7d7-4a9e-a68f-faa835dc32a6-001732bf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2"/>
    <x v="1"/>
    <x v="1"/>
    <x v="0"/>
    <x v="0"/>
    <x v="2"/>
    <x v="0"/>
    <x v="0"/>
    <x v="0"/>
    <m/>
    <x v="0"/>
    <s v="24101033597711154"/>
    <x v="0"/>
    <s v="01D1-CHWR-05"/>
    <x v="12"/>
    <x v="0"/>
    <x v="0"/>
    <x v="4"/>
    <x v="0"/>
    <s v="47.80 lbm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3f04a99-c7d7-4a9e-a68f-faa835dc32a6-001732ce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2"/>
    <x v="1"/>
    <x v="1"/>
    <x v="0"/>
    <x v="0"/>
    <x v="2"/>
    <x v="0"/>
    <x v="0"/>
    <x v="0"/>
    <m/>
    <x v="0"/>
    <s v="24101033597711154"/>
    <x v="0"/>
    <s v="01D1-CHWS-06"/>
    <x v="13"/>
    <x v="0"/>
    <x v="0"/>
    <x v="4"/>
    <x v="0"/>
    <s v="47.80 lbm"/>
    <x v="0"/>
    <x v="0"/>
    <x v="0"/>
    <x v="0"/>
    <x v="0"/>
    <x v="2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e816de3-53be-4c2b-8818-df9a601bf9de-00173af4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20"/>
    <n v="16.256616959999999"/>
    <x v="0"/>
    <s v="24274782088511148"/>
    <x v="0"/>
    <s v="01D2-CHWR-10"/>
    <x v="18"/>
    <x v="0"/>
    <x v="0"/>
    <x v="1"/>
    <x v="0"/>
    <s v="94.17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e816de3-53be-4c2b-8818-df9a601bf9de-00173f00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21"/>
    <n v="14.15779951"/>
    <x v="0"/>
    <s v="24274782088511148"/>
    <x v="0"/>
    <s v="01D2-CHWS-10"/>
    <x v="19"/>
    <x v="0"/>
    <x v="0"/>
    <x v="1"/>
    <x v="0"/>
    <s v="82.02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05add5a-dd5a-4ef4-a4d4-329ff8baca17-0018aba1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1"/>
    <x v="3"/>
    <x v="3"/>
    <x v="4"/>
    <x v="3"/>
    <x v="11"/>
    <x v="0"/>
    <x v="0"/>
    <x v="5"/>
    <n v="5.4291667000000002E-2"/>
    <x v="0"/>
    <s v="2419030330572011737"/>
    <x v="0"/>
    <s v="01D1-CHWS-11"/>
    <x v="16"/>
    <x v="0"/>
    <x v="0"/>
    <x v="7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805add5a-dd5a-4ef4-a4d4-329ff8baca17-0018af67"/>
    <x v="0"/>
    <x v="0"/>
    <x v="1"/>
    <x v="0"/>
    <x v="0"/>
    <x v="0"/>
    <x v="0"/>
    <x v="0"/>
    <x v="3"/>
    <x v="0"/>
    <x v="0"/>
    <x v="1"/>
    <x v="1"/>
    <x v="6"/>
    <x v="6"/>
    <x v="0"/>
    <x v="6"/>
    <x v="2"/>
    <x v="0"/>
    <x v="1"/>
    <x v="0"/>
    <x v="12"/>
    <x v="1"/>
    <x v="1"/>
    <x v="7"/>
    <x v="4"/>
    <x v="12"/>
    <x v="0"/>
    <x v="0"/>
    <x v="22"/>
    <n v="0.16666666699999999"/>
    <x v="0"/>
    <s v="2422656422372011760"/>
    <x v="0"/>
    <s v="01D2-CHWS-07"/>
    <x v="15"/>
    <x v="0"/>
    <x v="0"/>
    <x v="3"/>
    <x v="0"/>
    <s v="4.12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805add5a-dd5a-4ef4-a4d4-329ff8baca17-0018b283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"/>
    <x v="0"/>
    <x v="0"/>
    <x v="1"/>
    <x v="5"/>
    <x v="1"/>
    <x v="0"/>
    <x v="0"/>
    <x v="11"/>
    <n v="6.1958332999999997E-2"/>
    <x v="0"/>
    <s v="2419030330572011744"/>
    <x v="0"/>
    <s v="01D2-CHWS-05"/>
    <x v="20"/>
    <x v="0"/>
    <x v="0"/>
    <x v="7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805add5a-dd5a-4ef4-a4d4-329ff8baca17-0018b4d8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1"/>
    <x v="3"/>
    <x v="3"/>
    <x v="4"/>
    <x v="3"/>
    <x v="11"/>
    <x v="0"/>
    <x v="0"/>
    <x v="5"/>
    <n v="5.4291667000000002E-2"/>
    <x v="0"/>
    <s v="2419030330572011737"/>
    <x v="0"/>
    <s v="01D2-CHWS-10"/>
    <x v="19"/>
    <x v="0"/>
    <x v="0"/>
    <x v="0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a79c1d33-7fea-46f9-a5a9-106abbb47cf4-001b1e89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3"/>
    <x v="1"/>
    <x v="1"/>
    <x v="4"/>
    <x v="3"/>
    <x v="13"/>
    <x v="0"/>
    <x v="0"/>
    <x v="5"/>
    <n v="5.4291667000000002E-2"/>
    <x v="0"/>
    <s v="24190303305720114540"/>
    <x v="0"/>
    <s v="01D1-CHWS-09"/>
    <x v="10"/>
    <x v="0"/>
    <x v="0"/>
    <x v="0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86b97d62-9fd2-42a8-b3ee-20de98d997d3-001f58c0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R-07"/>
    <x v="21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86b97d62-9fd2-42a8-b3ee-20de98d997d3-001f59d0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23"/>
    <n v="20.666666670000001"/>
    <x v="0"/>
    <s v="24274782088511154"/>
    <x v="0"/>
    <s v="01D1-CHWS-08"/>
    <x v="11"/>
    <x v="0"/>
    <x v="0"/>
    <x v="1"/>
    <x v="0"/>
    <s v="590.03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8c3323e4-ae92-428e-ad3a-ee92269a176e-00201da4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24"/>
    <n v="3.0981837369999998"/>
    <x v="0"/>
    <s v="24274782088511154"/>
    <x v="0"/>
    <s v="01D2-CHWS-07"/>
    <x v="15"/>
    <x v="0"/>
    <x v="0"/>
    <x v="1"/>
    <x v="0"/>
    <s v="88.45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8c3323e4-ae92-428e-ad3a-ee92269a176e-00201e6c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25"/>
    <n v="4.5954428009999999"/>
    <x v="0"/>
    <s v="24274782088511154"/>
    <x v="0"/>
    <s v="01D2-CHWR-07"/>
    <x v="14"/>
    <x v="0"/>
    <x v="0"/>
    <x v="1"/>
    <x v="0"/>
    <s v="131.20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8c3323e4-ae92-428e-ad3a-ee92269a176e-00202024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16"/>
    <n v="21"/>
    <x v="0"/>
    <s v="24274782088511149"/>
    <x v="0"/>
    <s v="01D2-CHWR-06"/>
    <x v="22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fa09508f-ce44-43cf-a1a1-40873f7b3566-00206ec4"/>
    <x v="0"/>
    <x v="0"/>
    <x v="1"/>
    <x v="0"/>
    <x v="0"/>
    <x v="0"/>
    <x v="0"/>
    <x v="0"/>
    <x v="3"/>
    <x v="0"/>
    <x v="0"/>
    <x v="1"/>
    <x v="1"/>
    <x v="6"/>
    <x v="6"/>
    <x v="0"/>
    <x v="6"/>
    <x v="2"/>
    <x v="0"/>
    <x v="1"/>
    <x v="0"/>
    <x v="14"/>
    <x v="0"/>
    <x v="0"/>
    <x v="5"/>
    <x v="6"/>
    <x v="14"/>
    <x v="0"/>
    <x v="0"/>
    <x v="12"/>
    <n v="0.13541666699999999"/>
    <x v="0"/>
    <s v="2422656422372011745"/>
    <x v="0"/>
    <s v="01D2-CHWS-04"/>
    <x v="23"/>
    <x v="0"/>
    <x v="0"/>
    <x v="0"/>
    <x v="0"/>
    <s v="1.94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95f673d5-5ab4-4117-b36e-85bd6a18c467-00214468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6"/>
    <n v="21"/>
    <x v="0"/>
    <s v="24274782088511149"/>
    <x v="0"/>
    <s v="01D2-CHWS-04"/>
    <x v="23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e2c94588-2ab0-4423-ac17-b41fe33ae480-00215841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S-06"/>
    <x v="13"/>
    <x v="0"/>
    <x v="0"/>
    <x v="1"/>
    <x v="0"/>
    <s v="599.55 lbm"/>
    <x v="0"/>
    <x v="0"/>
    <x v="0"/>
    <x v="0"/>
    <x v="0"/>
    <x v="2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e2c94588-2ab0-4423-ac17-b41fe33ae480-00215aa3"/>
    <x v="0"/>
    <x v="0"/>
    <x v="0"/>
    <x v="0"/>
    <x v="0"/>
    <x v="0"/>
    <x v="0"/>
    <x v="0"/>
    <x v="0"/>
    <x v="0"/>
    <x v="0"/>
    <x v="0"/>
    <x v="0"/>
    <x v="7"/>
    <x v="7"/>
    <x v="0"/>
    <x v="7"/>
    <x v="0"/>
    <x v="0"/>
    <x v="0"/>
    <x v="0"/>
    <x v="10"/>
    <x v="3"/>
    <x v="3"/>
    <x v="0"/>
    <x v="0"/>
    <x v="10"/>
    <x v="0"/>
    <x v="0"/>
    <x v="0"/>
    <m/>
    <x v="0"/>
    <s v="24101031597731148"/>
    <x v="0"/>
    <s v="01D1-CHWR-07"/>
    <x v="21"/>
    <x v="0"/>
    <x v="0"/>
    <x v="4"/>
    <x v="0"/>
    <s v="1.70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623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26"/>
    <n v="0.33333333300000001"/>
    <x v="0"/>
    <s v="24274782088511151"/>
    <x v="0"/>
    <s v="01D2-CHWR-07"/>
    <x v="14"/>
    <x v="0"/>
    <x v="0"/>
    <x v="7"/>
    <x v="0"/>
    <s v="3.6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6fb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7"/>
    <x v="15"/>
    <x v="0"/>
    <x v="0"/>
    <x v="12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87895d2-c606-4025-a01d-c214f120e7cf-00218732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26"/>
    <n v="0.33333333300000001"/>
    <x v="0"/>
    <s v="24274782088511151"/>
    <x v="0"/>
    <s v="01D2-CHWS-07"/>
    <x v="15"/>
    <x v="0"/>
    <x v="0"/>
    <x v="7"/>
    <x v="0"/>
    <s v="3.6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981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27"/>
    <n v="0.35120524600000003"/>
    <x v="0"/>
    <s v="24274782088511148"/>
    <x v="0"/>
    <s v="01D2-CHWR-10"/>
    <x v="18"/>
    <x v="0"/>
    <x v="0"/>
    <x v="7"/>
    <x v="0"/>
    <s v="2.03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994"/>
    <x v="0"/>
    <x v="0"/>
    <x v="0"/>
    <x v="0"/>
    <x v="0"/>
    <x v="0"/>
    <x v="0"/>
    <x v="0"/>
    <x v="0"/>
    <x v="0"/>
    <x v="0"/>
    <x v="0"/>
    <x v="0"/>
    <x v="7"/>
    <x v="7"/>
    <x v="0"/>
    <x v="7"/>
    <x v="0"/>
    <x v="0"/>
    <x v="0"/>
    <x v="0"/>
    <x v="10"/>
    <x v="3"/>
    <x v="3"/>
    <x v="0"/>
    <x v="0"/>
    <x v="10"/>
    <x v="0"/>
    <x v="0"/>
    <x v="0"/>
    <m/>
    <x v="0"/>
    <s v="24101031597731148"/>
    <x v="0"/>
    <s v="01D2-CHWR-10"/>
    <x v="18"/>
    <x v="0"/>
    <x v="0"/>
    <x v="0"/>
    <x v="0"/>
    <s v="1.70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9c0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R-10"/>
    <x v="18"/>
    <x v="0"/>
    <x v="0"/>
    <x v="12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87895d2-c606-4025-a01d-c214f120e7cf-00218c33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28"/>
    <n v="0.34468847800000002"/>
    <x v="0"/>
    <s v="24274782088511148"/>
    <x v="0"/>
    <s v="01D2-CHWS-10"/>
    <x v="19"/>
    <x v="0"/>
    <x v="0"/>
    <x v="7"/>
    <x v="0"/>
    <s v="2.00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c64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10"/>
    <x v="3"/>
    <x v="3"/>
    <x v="0"/>
    <x v="0"/>
    <x v="10"/>
    <x v="0"/>
    <x v="0"/>
    <x v="0"/>
    <m/>
    <x v="0"/>
    <s v="24101031597731148"/>
    <x v="0"/>
    <s v="01D2-CHWS-10"/>
    <x v="19"/>
    <x v="0"/>
    <x v="0"/>
    <x v="4"/>
    <x v="0"/>
    <s v="1.70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87895d2-c606-4025-a01d-c214f120e7cf-00218c92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S-10"/>
    <x v="19"/>
    <x v="0"/>
    <x v="0"/>
    <x v="13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0b24d2da-dfee-4a5c-bbf9-cc201cc4deb1-002468b2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S-09"/>
    <x v="10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0b24d2da-dfee-4a5c-bbf9-cc201cc4deb1-002469ec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29"/>
    <n v="0.83333333300000001"/>
    <x v="0"/>
    <s v="24274782088511154"/>
    <x v="0"/>
    <s v="01D1-CHWR-05"/>
    <x v="12"/>
    <x v="0"/>
    <x v="0"/>
    <x v="7"/>
    <x v="0"/>
    <s v="23.79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0b24d2da-dfee-4a5c-bbf9-cc201cc4deb1-002469fd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17"/>
    <n v="0.5"/>
    <x v="0"/>
    <s v="24274782088511154"/>
    <x v="0"/>
    <s v="01D1-CHWS-06"/>
    <x v="13"/>
    <x v="0"/>
    <x v="0"/>
    <x v="7"/>
    <x v="0"/>
    <s v="14.28 lbm"/>
    <x v="0"/>
    <x v="0"/>
    <x v="0"/>
    <x v="0"/>
    <x v="0"/>
    <x v="2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f2a60607-78dd-4bea-b223-6c8b436e3acc-00269bc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R-08"/>
    <x v="24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f2a60607-78dd-4bea-b223-6c8b436e3acc-00269c2f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16"/>
    <n v="21"/>
    <x v="0"/>
    <s v="24274782088511149"/>
    <x v="0"/>
    <s v="01D2-CHWR-05"/>
    <x v="25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f2a60607-78dd-4bea-b223-6c8b436e3acc-00269c37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6"/>
    <n v="21"/>
    <x v="0"/>
    <s v="24274782088511149"/>
    <x v="0"/>
    <s v="01D2-CHWS-05"/>
    <x v="20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f2a60607-78dd-4bea-b223-6c8b436e3acc-00269c4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17"/>
    <n v="0.5"/>
    <x v="0"/>
    <s v="24274782088511149"/>
    <x v="0"/>
    <s v="01D2-CHWR-02"/>
    <x v="0"/>
    <x v="0"/>
    <x v="0"/>
    <x v="1"/>
    <x v="0"/>
    <s v="3.79 lbm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f2a60607-78dd-4bea-b223-6c8b436e3acc-00269c51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7"/>
    <n v="0.5"/>
    <x v="0"/>
    <s v="24274782088511149"/>
    <x v="0"/>
    <s v="01D2-CHWS-02"/>
    <x v="2"/>
    <x v="0"/>
    <x v="0"/>
    <x v="1"/>
    <x v="0"/>
    <s v="3.79 lbm"/>
    <x v="0"/>
    <x v="0"/>
    <x v="0"/>
    <x v="0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41c9e170-20da-4077-9815-916467734e91-0027a0c2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10"/>
    <x v="3"/>
    <x v="3"/>
    <x v="0"/>
    <x v="0"/>
    <x v="10"/>
    <x v="0"/>
    <x v="0"/>
    <x v="0"/>
    <m/>
    <x v="0"/>
    <s v="24101031597731148"/>
    <x v="0"/>
    <s v="01D1-CHWS-08"/>
    <x v="11"/>
    <x v="0"/>
    <x v="0"/>
    <x v="2"/>
    <x v="0"/>
    <s v="1.70 lbm"/>
    <x v="0"/>
    <x v="0"/>
    <x v="0"/>
    <x v="0"/>
    <x v="0"/>
    <x v="4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ca686da-1021-4dc0-b6f1-709f00913910-0029cd9d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5"/>
    <x v="0"/>
    <x v="0"/>
    <x v="4"/>
    <x v="3"/>
    <x v="15"/>
    <x v="0"/>
    <x v="0"/>
    <x v="5"/>
    <n v="5.4291667000000002E-2"/>
    <x v="0"/>
    <s v="2419030330572011743"/>
    <x v="0"/>
    <s v="01D2-CHWS-03"/>
    <x v="26"/>
    <x v="0"/>
    <x v="0"/>
    <x v="7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23753b4c-31b5-47ff-a699-777ac4ebb45f-0029e756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1"/>
    <x v="3"/>
    <x v="3"/>
    <x v="4"/>
    <x v="3"/>
    <x v="11"/>
    <x v="0"/>
    <x v="0"/>
    <x v="5"/>
    <n v="5.4291667000000002E-2"/>
    <x v="0"/>
    <s v="2419030330572011737"/>
    <x v="0"/>
    <s v="01D2-CHWR-10"/>
    <x v="18"/>
    <x v="0"/>
    <x v="0"/>
    <x v="2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dca3ed62-85b6-4da8-a4df-c2633ad2453b-002a07bf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16"/>
    <x v="4"/>
    <x v="4"/>
    <x v="1"/>
    <x v="0"/>
    <x v="16"/>
    <x v="0"/>
    <x v="0"/>
    <x v="30"/>
    <n v="0"/>
    <x v="0"/>
    <s v="2431172941881116"/>
    <x v="0"/>
    <s v=""/>
    <x v="20"/>
    <x v="0"/>
    <x v="0"/>
    <x v="14"/>
    <x v="0"/>
    <s v="0.00 lbm"/>
    <x v="0"/>
    <x v="0"/>
    <x v="0"/>
    <x v="0"/>
    <x v="0"/>
    <x v="5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2da1fa72-3b6b-46d7-830b-e0f044b1abd7-002c0cf8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1"/>
    <n v="3.0444931390000001"/>
    <x v="0"/>
    <s v="24274782088511151"/>
    <x v="0"/>
    <s v="01D1-CHWS-14"/>
    <x v="27"/>
    <x v="0"/>
    <x v="0"/>
    <x v="1"/>
    <x v="0"/>
    <s v="32.85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dd"/>
    <x v="0"/>
    <x v="0"/>
    <x v="0"/>
    <x v="0"/>
    <x v="0"/>
    <x v="0"/>
    <x v="0"/>
    <x v="0"/>
    <x v="0"/>
    <x v="0"/>
    <x v="0"/>
    <x v="0"/>
    <x v="0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1-CHWR-12"/>
    <x v="28"/>
    <x v="0"/>
    <x v="0"/>
    <x v="4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e2"/>
    <x v="0"/>
    <x v="0"/>
    <x v="0"/>
    <x v="0"/>
    <x v="0"/>
    <x v="0"/>
    <x v="0"/>
    <x v="0"/>
    <x v="0"/>
    <x v="0"/>
    <x v="0"/>
    <x v="0"/>
    <x v="0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1-CHWR-12"/>
    <x v="28"/>
    <x v="0"/>
    <x v="0"/>
    <x v="4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e7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2"/>
    <x v="28"/>
    <x v="0"/>
    <x v="0"/>
    <x v="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e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32"/>
    <n v="2.84558731"/>
    <x v="0"/>
    <s v="24274782088511151"/>
    <x v="0"/>
    <s v="01D1-CHWR-12"/>
    <x v="28"/>
    <x v="0"/>
    <x v="0"/>
    <x v="1"/>
    <x v="0"/>
    <s v="30.7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ec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2"/>
    <x v="28"/>
    <x v="0"/>
    <x v="0"/>
    <x v="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ee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1-CHWS-14"/>
    <x v="27"/>
    <x v="0"/>
    <x v="0"/>
    <x v="4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f3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1-CHWS-14"/>
    <x v="27"/>
    <x v="0"/>
    <x v="0"/>
    <x v="4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f8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4"/>
    <x v="27"/>
    <x v="0"/>
    <x v="0"/>
    <x v="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fa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3"/>
    <n v="2.8160433180000002"/>
    <x v="0"/>
    <s v="24274782088511151"/>
    <x v="0"/>
    <s v="01D1-CHWS-14"/>
    <x v="27"/>
    <x v="0"/>
    <x v="0"/>
    <x v="7"/>
    <x v="0"/>
    <s v="30.39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0efd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4"/>
    <x v="27"/>
    <x v="0"/>
    <x v="0"/>
    <x v="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da1fa72-3b6b-46d7-830b-e0f044b1abd7-002c0f4d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34"/>
    <n v="4.7347467280000002"/>
    <x v="0"/>
    <s v="24274782088511151"/>
    <x v="0"/>
    <s v="01D1-CHWR-12"/>
    <x v="28"/>
    <x v="0"/>
    <x v="0"/>
    <x v="7"/>
    <x v="0"/>
    <s v="51.09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1057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35"/>
    <n v="5.789551468"/>
    <x v="0"/>
    <s v="24274782088511151"/>
    <x v="0"/>
    <s v="01D1-CHWR-13"/>
    <x v="29"/>
    <x v="0"/>
    <x v="0"/>
    <x v="1"/>
    <x v="0"/>
    <s v="62.47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1071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5"/>
    <n v="5.7893146250000003"/>
    <x v="0"/>
    <s v="24274782088511151"/>
    <x v="0"/>
    <s v="01D1-CHWS-15"/>
    <x v="30"/>
    <x v="0"/>
    <x v="0"/>
    <x v="1"/>
    <x v="0"/>
    <s v="62.47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11a6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17"/>
    <x v="2"/>
    <x v="2"/>
    <x v="5"/>
    <x v="0"/>
    <x v="17"/>
    <x v="0"/>
    <x v="0"/>
    <x v="22"/>
    <n v="0.16666666699999999"/>
    <x v="0"/>
    <s v="241010405977911750"/>
    <x v="0"/>
    <s v="01D1-CHWR-13"/>
    <x v="29"/>
    <x v="0"/>
    <x v="0"/>
    <x v="0"/>
    <x v="0"/>
    <s v="3.2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1231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17"/>
    <x v="2"/>
    <x v="2"/>
    <x v="5"/>
    <x v="0"/>
    <x v="17"/>
    <x v="0"/>
    <x v="0"/>
    <x v="22"/>
    <n v="0.16666666699999999"/>
    <x v="0"/>
    <s v="241010405977911750"/>
    <x v="0"/>
    <s v="01D1-CHWS-15"/>
    <x v="30"/>
    <x v="0"/>
    <x v="0"/>
    <x v="0"/>
    <x v="0"/>
    <s v="3.2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2da1fa72-3b6b-46d7-830b-e0f044b1abd7-002c12fc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6"/>
    <x v="2"/>
    <x v="2"/>
    <x v="4"/>
    <x v="3"/>
    <x v="6"/>
    <x v="0"/>
    <x v="0"/>
    <x v="5"/>
    <n v="5.4291667000000002E-2"/>
    <x v="0"/>
    <s v="24190303305720114136"/>
    <x v="0"/>
    <s v="01D1-CHWS-15"/>
    <x v="30"/>
    <x v="0"/>
    <x v="0"/>
    <x v="4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2da1fa72-3b6b-46d7-830b-e0f044b1abd7-002c133e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5"/>
    <x v="2"/>
    <x v="2"/>
    <x v="3"/>
    <x v="2"/>
    <x v="5"/>
    <x v="0"/>
    <x v="0"/>
    <x v="5"/>
    <n v="5.0474999999999999E-2"/>
    <x v="0"/>
    <s v="24190303305720114211"/>
    <x v="0"/>
    <s v="01D1-CHWS-15"/>
    <x v="30"/>
    <x v="0"/>
    <x v="0"/>
    <x v="2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2da1fa72-3b6b-46d7-830b-e0f044b1abd7-002c145e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6"/>
    <x v="2"/>
    <x v="2"/>
    <x v="4"/>
    <x v="3"/>
    <x v="6"/>
    <x v="0"/>
    <x v="0"/>
    <x v="5"/>
    <n v="5.4291667000000002E-2"/>
    <x v="0"/>
    <s v="24190303305720114136"/>
    <x v="0"/>
    <s v="01D1-CHWR-13"/>
    <x v="29"/>
    <x v="0"/>
    <x v="0"/>
    <x v="4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2da1fa72-3b6b-46d7-830b-e0f044b1abd7-002c14c5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5"/>
    <x v="2"/>
    <x v="2"/>
    <x v="3"/>
    <x v="2"/>
    <x v="5"/>
    <x v="0"/>
    <x v="0"/>
    <x v="5"/>
    <n v="5.0474999999999999E-2"/>
    <x v="0"/>
    <s v="24190303305720114211"/>
    <x v="0"/>
    <s v="01D1-CHWR-13"/>
    <x v="29"/>
    <x v="0"/>
    <x v="0"/>
    <x v="2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1820"/>
    <x v="0"/>
    <x v="0"/>
    <x v="1"/>
    <x v="0"/>
    <x v="0"/>
    <x v="0"/>
    <x v="0"/>
    <x v="0"/>
    <x v="3"/>
    <x v="0"/>
    <x v="0"/>
    <x v="1"/>
    <x v="1"/>
    <x v="6"/>
    <x v="6"/>
    <x v="0"/>
    <x v="6"/>
    <x v="2"/>
    <x v="0"/>
    <x v="1"/>
    <x v="0"/>
    <x v="12"/>
    <x v="1"/>
    <x v="1"/>
    <x v="7"/>
    <x v="4"/>
    <x v="12"/>
    <x v="0"/>
    <x v="0"/>
    <x v="22"/>
    <n v="0.16666666699999999"/>
    <x v="0"/>
    <s v="2422656422372011760"/>
    <x v="0"/>
    <s v="01D1-CHWS-07"/>
    <x v="4"/>
    <x v="0"/>
    <x v="0"/>
    <x v="2"/>
    <x v="0"/>
    <s v="4.12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1876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36"/>
    <n v="1.687528329"/>
    <x v="0"/>
    <s v="24274782088511151"/>
    <x v="0"/>
    <s v="01D1-CHWR-11"/>
    <x v="31"/>
    <x v="0"/>
    <x v="0"/>
    <x v="1"/>
    <x v="0"/>
    <s v="18.21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8b7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7"/>
    <n v="1.949732214"/>
    <x v="0"/>
    <s v="24274782088511151"/>
    <x v="0"/>
    <s v="01D1-CHWS-12"/>
    <x v="32"/>
    <x v="0"/>
    <x v="0"/>
    <x v="1"/>
    <x v="0"/>
    <s v="21.04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917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1-CHWR-11"/>
    <x v="31"/>
    <x v="0"/>
    <x v="0"/>
    <x v="4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9a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1"/>
    <x v="31"/>
    <x v="0"/>
    <x v="0"/>
    <x v="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7d80646-fac9-4b7a-b38a-b31a1f4e7d34-002c19c2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26"/>
    <n v="0.33167856699999998"/>
    <x v="0"/>
    <s v="24274782088511151"/>
    <x v="0"/>
    <s v="01D1-CHWR-11"/>
    <x v="31"/>
    <x v="0"/>
    <x v="0"/>
    <x v="7"/>
    <x v="0"/>
    <s v="3.58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a51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1"/>
    <x v="31"/>
    <x v="0"/>
    <x v="0"/>
    <x v="1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7d80646-fac9-4b7a-b38a-b31a1f4e7d34-002c1a86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1-CHWR-11"/>
    <x v="31"/>
    <x v="0"/>
    <x v="0"/>
    <x v="4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ba4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1-CHWS-12"/>
    <x v="32"/>
    <x v="0"/>
    <x v="0"/>
    <x v="0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c30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8"/>
    <n v="1.0104271890000001"/>
    <x v="0"/>
    <s v="24274782088511151"/>
    <x v="0"/>
    <s v="01D1-CHWS-13"/>
    <x v="33"/>
    <x v="0"/>
    <x v="0"/>
    <x v="1"/>
    <x v="0"/>
    <s v="10.90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c85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1-CHWS-13"/>
    <x v="33"/>
    <x v="0"/>
    <x v="0"/>
    <x v="4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cc5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3"/>
    <x v="33"/>
    <x v="0"/>
    <x v="0"/>
    <x v="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7d80646-fac9-4b7a-b38a-b31a1f4e7d34-002c1cdc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39"/>
    <n v="0.50702953100000003"/>
    <x v="0"/>
    <s v="24274782088511151"/>
    <x v="0"/>
    <s v="01D1-CHWS-13"/>
    <x v="33"/>
    <x v="0"/>
    <x v="0"/>
    <x v="7"/>
    <x v="0"/>
    <s v="5.47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cfb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3"/>
    <x v="33"/>
    <x v="0"/>
    <x v="0"/>
    <x v="1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7d80646-fac9-4b7a-b38a-b31a1f4e7d34-002c1d0c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4"/>
    <x v="2"/>
    <x v="2"/>
    <x v="0"/>
    <x v="0"/>
    <x v="4"/>
    <x v="0"/>
    <x v="0"/>
    <x v="0"/>
    <m/>
    <x v="0"/>
    <s v="24101033597711151"/>
    <x v="0"/>
    <s v="01D1-CHWS-13"/>
    <x v="33"/>
    <x v="0"/>
    <x v="0"/>
    <x v="4"/>
    <x v="0"/>
    <s v="8.9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1eac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16"/>
    <n v="21"/>
    <x v="0"/>
    <s v="24274782088511148"/>
    <x v="0"/>
    <s v="01D1-CHWS-16"/>
    <x v="34"/>
    <x v="0"/>
    <x v="0"/>
    <x v="1"/>
    <x v="0"/>
    <s v="121.65 lbm"/>
    <x v="0"/>
    <x v="0"/>
    <x v="0"/>
    <x v="0"/>
    <x v="0"/>
    <x v="4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c7d80646-fac9-4b7a-b38a-b31a1f4e7d34-002c1f21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16"/>
    <n v="21"/>
    <x v="0"/>
    <s v="24274782088511148"/>
    <x v="0"/>
    <s v="01D1-CHWR-14"/>
    <x v="35"/>
    <x v="0"/>
    <x v="0"/>
    <x v="1"/>
    <x v="0"/>
    <s v="121.65 lbm"/>
    <x v="0"/>
    <x v="0"/>
    <x v="0"/>
    <x v="0"/>
    <x v="0"/>
    <x v="4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c7d80646-fac9-4b7a-b38a-b31a1f4e7d34-002c2469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16"/>
    <n v="21"/>
    <x v="0"/>
    <s v="24274782088511148"/>
    <x v="0"/>
    <s v="01D1-CHWS-17"/>
    <x v="36"/>
    <x v="0"/>
    <x v="0"/>
    <x v="1"/>
    <x v="0"/>
    <s v="121.65 lbm"/>
    <x v="0"/>
    <x v="0"/>
    <x v="0"/>
    <x v="0"/>
    <x v="0"/>
    <x v="4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c7d80646-fac9-4b7a-b38a-b31a1f4e7d34-002c24f6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8"/>
    <x v="3"/>
    <x v="3"/>
    <x v="3"/>
    <x v="2"/>
    <x v="18"/>
    <x v="0"/>
    <x v="0"/>
    <x v="5"/>
    <n v="5.0474999999999999E-2"/>
    <x v="0"/>
    <s v="2419030330572011736"/>
    <x v="0"/>
    <s v="01D1-CHWS-17"/>
    <x v="36"/>
    <x v="0"/>
    <x v="0"/>
    <x v="7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251e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9"/>
    <x v="3"/>
    <x v="3"/>
    <x v="2"/>
    <x v="1"/>
    <x v="19"/>
    <x v="0"/>
    <x v="0"/>
    <x v="5"/>
    <n v="5.2475000000000001E-2"/>
    <x v="0"/>
    <s v="2419030330572011735"/>
    <x v="0"/>
    <s v="01D1-CHWS-17"/>
    <x v="36"/>
    <x v="0"/>
    <x v="0"/>
    <x v="0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2571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9"/>
    <x v="3"/>
    <x v="3"/>
    <x v="2"/>
    <x v="1"/>
    <x v="19"/>
    <x v="0"/>
    <x v="0"/>
    <x v="5"/>
    <n v="5.2475000000000001E-2"/>
    <x v="0"/>
    <s v="2419030330572011735"/>
    <x v="0"/>
    <s v="01D1-CHWR-15"/>
    <x v="37"/>
    <x v="0"/>
    <x v="0"/>
    <x v="7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2595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8"/>
    <x v="3"/>
    <x v="3"/>
    <x v="3"/>
    <x v="2"/>
    <x v="18"/>
    <x v="0"/>
    <x v="0"/>
    <x v="5"/>
    <n v="5.0474999999999999E-2"/>
    <x v="0"/>
    <s v="2419030330572011736"/>
    <x v="0"/>
    <s v="01D1-CHWR-15"/>
    <x v="37"/>
    <x v="0"/>
    <x v="0"/>
    <x v="0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3816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1-CHWR-16"/>
    <x v="38"/>
    <x v="0"/>
    <x v="0"/>
    <x v="7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3819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1-CHWS-18"/>
    <x v="39"/>
    <x v="0"/>
    <x v="0"/>
    <x v="7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c7d80646-fac9-4b7a-b38a-b31a1f4e7d34-002c384f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8"/>
    <x v="3"/>
    <x v="3"/>
    <x v="3"/>
    <x v="2"/>
    <x v="18"/>
    <x v="0"/>
    <x v="0"/>
    <x v="5"/>
    <n v="5.0474999999999999E-2"/>
    <x v="0"/>
    <s v="2419030330572011736"/>
    <x v="0"/>
    <s v="01D1-CHWR-16"/>
    <x v="38"/>
    <x v="0"/>
    <x v="0"/>
    <x v="0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c7d80646-fac9-4b7a-b38a-b31a1f4e7d34-002c38bb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16"/>
    <n v="21"/>
    <x v="0"/>
    <s v="24274782088511148"/>
    <x v="0"/>
    <s v="01D1-CHWR-15"/>
    <x v="37"/>
    <x v="0"/>
    <x v="0"/>
    <x v="1"/>
    <x v="0"/>
    <s v="121.65 lbm"/>
    <x v="0"/>
    <x v="0"/>
    <x v="0"/>
    <x v="0"/>
    <x v="0"/>
    <x v="4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17b3ed3d-d808-424b-b4b7-f0933076d7d0-002cf393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8"/>
    <x v="9"/>
    <x v="0"/>
    <x v="0"/>
    <x v="1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17b3ed3d-d808-424b-b4b7-f0933076d7d0-002cf3a2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8"/>
    <x v="8"/>
    <x v="0"/>
    <x v="0"/>
    <x v="13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17b3ed3d-d808-424b-b4b7-f0933076d7d0-002cf3fd"/>
    <x v="0"/>
    <x v="0"/>
    <x v="1"/>
    <x v="0"/>
    <x v="0"/>
    <x v="0"/>
    <x v="0"/>
    <x v="0"/>
    <x v="0"/>
    <x v="0"/>
    <x v="0"/>
    <x v="1"/>
    <x v="1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2-CHWS-08"/>
    <x v="9"/>
    <x v="0"/>
    <x v="0"/>
    <x v="16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17b3ed3d-d808-424b-b4b7-f0933076d7d0-002cf428"/>
    <x v="0"/>
    <x v="0"/>
    <x v="0"/>
    <x v="0"/>
    <x v="0"/>
    <x v="0"/>
    <x v="0"/>
    <x v="0"/>
    <x v="0"/>
    <x v="0"/>
    <x v="0"/>
    <x v="0"/>
    <x v="0"/>
    <x v="7"/>
    <x v="7"/>
    <x v="0"/>
    <x v="7"/>
    <x v="0"/>
    <x v="0"/>
    <x v="0"/>
    <x v="0"/>
    <x v="4"/>
    <x v="2"/>
    <x v="2"/>
    <x v="0"/>
    <x v="0"/>
    <x v="4"/>
    <x v="0"/>
    <x v="0"/>
    <x v="0"/>
    <m/>
    <x v="0"/>
    <s v="24101031597731151"/>
    <x v="0"/>
    <s v="01D2-CHWR-08"/>
    <x v="8"/>
    <x v="0"/>
    <x v="0"/>
    <x v="16"/>
    <x v="0"/>
    <s v="4.50 lbm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3ae16cf2-5d57-420e-800f-208c09a21f33-002df1e3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S-10"/>
    <x v="40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ab136dea-f1ae-45af-9f71-de04bc79b9a2-002e7e4a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8"/>
    <x v="3"/>
    <x v="3"/>
    <x v="3"/>
    <x v="2"/>
    <x v="18"/>
    <x v="0"/>
    <x v="0"/>
    <x v="5"/>
    <n v="5.0474999999999999E-2"/>
    <x v="0"/>
    <s v="2419030330572011736"/>
    <x v="0"/>
    <s v="01D1-CHWS-18"/>
    <x v="39"/>
    <x v="0"/>
    <x v="0"/>
    <x v="0"/>
    <x v="0"/>
    <s v="0.9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11ae88ff-55ba-4d1b-8ec4-178b5f081726-0030f80d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40"/>
    <n v="9.8444607489999996"/>
    <x v="0"/>
    <s v="24274782088511149"/>
    <x v="0"/>
    <s v="01D2-CHWS-02"/>
    <x v="2"/>
    <x v="0"/>
    <x v="0"/>
    <x v="7"/>
    <x v="0"/>
    <s v="74.58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11ae88ff-55ba-4d1b-8ec4-178b5f081726-0030f8e0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41"/>
    <n v="11.44391278"/>
    <x v="0"/>
    <s v="24274782088511149"/>
    <x v="0"/>
    <s v="01D2-CHWR-02"/>
    <x v="0"/>
    <x v="0"/>
    <x v="0"/>
    <x v="7"/>
    <x v="0"/>
    <s v="86.70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8737bd1c-7949-49b0-883c-57eab43f9920-0032d917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2-CHWS-10"/>
    <x v="19"/>
    <x v="0"/>
    <x v="0"/>
    <x v="3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8737bd1c-7949-49b0-883c-57eab43f9920-0032da76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19"/>
    <x v="3"/>
    <x v="3"/>
    <x v="2"/>
    <x v="1"/>
    <x v="19"/>
    <x v="0"/>
    <x v="0"/>
    <x v="5"/>
    <n v="5.2475000000000001E-2"/>
    <x v="0"/>
    <s v="2419030330572011735"/>
    <x v="0"/>
    <s v="01D2-CHWS-10"/>
    <x v="19"/>
    <x v="0"/>
    <x v="0"/>
    <x v="6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8737bd1c-7949-49b0-883c-57eab43f9920-0032ddfc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9"/>
    <x v="3"/>
    <x v="3"/>
    <x v="2"/>
    <x v="1"/>
    <x v="19"/>
    <x v="0"/>
    <x v="0"/>
    <x v="5"/>
    <n v="5.2475000000000001E-2"/>
    <x v="0"/>
    <s v="2419030330572011735"/>
    <x v="0"/>
    <s v="01D2-CHWR-10"/>
    <x v="18"/>
    <x v="0"/>
    <x v="0"/>
    <x v="3"/>
    <x v="0"/>
    <s v="0.73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8737bd1c-7949-49b0-883c-57eab43f9920-0032e4f6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2-CHWR-10"/>
    <x v="18"/>
    <x v="0"/>
    <x v="0"/>
    <x v="6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02cea05-892e-4f95-bf1a-87a7181706e7-00358ec9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1"/>
    <x v="3"/>
    <x v="3"/>
    <x v="4"/>
    <x v="3"/>
    <x v="11"/>
    <x v="0"/>
    <x v="0"/>
    <x v="5"/>
    <n v="5.4291667000000002E-2"/>
    <x v="0"/>
    <s v="2419030330572011737"/>
    <x v="0"/>
    <s v="01D1-CHWR-10"/>
    <x v="17"/>
    <x v="0"/>
    <x v="0"/>
    <x v="7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94e78357-dcf3-48e3-a45a-eaf04c42b54c-0035a0af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1"/>
    <x v="5"/>
    <x v="5"/>
    <x v="4"/>
    <x v="0"/>
    <x v="21"/>
    <x v="0"/>
    <x v="0"/>
    <x v="30"/>
    <n v="0"/>
    <x v="0"/>
    <s v="2431172941881115"/>
    <x v="0"/>
    <s v=""/>
    <x v="41"/>
    <x v="0"/>
    <x v="0"/>
    <x v="14"/>
    <x v="0"/>
    <s v="0.00 lbm"/>
    <x v="0"/>
    <x v="0"/>
    <x v="0"/>
    <x v="0"/>
    <x v="0"/>
    <x v="6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728934fe-c23f-48c2-99e9-c759f46b9928-0036fc3b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42"/>
    <n v="10.29526244"/>
    <x v="0"/>
    <s v="24274782088511148"/>
    <x v="0"/>
    <s v="01D1-CHWR-16"/>
    <x v="38"/>
    <x v="0"/>
    <x v="0"/>
    <x v="1"/>
    <x v="0"/>
    <s v="59.64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728934fe-c23f-48c2-99e9-c759f46b9928-0036fe9a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43"/>
    <n v="10.672041739999999"/>
    <x v="0"/>
    <s v="24274782088511148"/>
    <x v="0"/>
    <s v="01D1-CHWS-18"/>
    <x v="39"/>
    <x v="0"/>
    <x v="0"/>
    <x v="1"/>
    <x v="0"/>
    <s v="61.82 lbm"/>
    <x v="0"/>
    <x v="0"/>
    <x v="0"/>
    <x v="0"/>
    <x v="0"/>
    <x v="4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a3216d41-4d3c-45de-911c-648fa95dca7a-0036e69c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2"/>
    <x v="6"/>
    <x v="6"/>
    <x v="3"/>
    <x v="0"/>
    <x v="22"/>
    <x v="0"/>
    <x v="0"/>
    <x v="30"/>
    <n v="0"/>
    <x v="0"/>
    <s v="2431172941881114"/>
    <x v="0"/>
    <s v=""/>
    <x v="41"/>
    <x v="0"/>
    <x v="0"/>
    <x v="14"/>
    <x v="0"/>
    <s v="0.00 lbm"/>
    <x v="0"/>
    <x v="0"/>
    <x v="0"/>
    <x v="0"/>
    <x v="0"/>
    <x v="7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a80ed2d5-0971-463b-8df5-fb3d7fe5fcae-0037074a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S-10"/>
    <x v="19"/>
    <x v="0"/>
    <x v="0"/>
    <x v="17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fcafabe-5e5f-4905-8aa2-73ea214e3c9f-00370933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3"/>
    <x v="7"/>
    <x v="7"/>
    <x v="2"/>
    <x v="0"/>
    <x v="23"/>
    <x v="0"/>
    <x v="0"/>
    <x v="30"/>
    <n v="0"/>
    <x v="0"/>
    <s v="2431172941881113"/>
    <x v="0"/>
    <s v=""/>
    <x v="41"/>
    <x v="0"/>
    <x v="0"/>
    <x v="14"/>
    <x v="0"/>
    <s v="0.00 lbm"/>
    <x v="0"/>
    <x v="0"/>
    <x v="0"/>
    <x v="0"/>
    <x v="0"/>
    <x v="8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d9fc2c8-278a-4c2e-ad75-f9312fa628ae-003962e2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1"/>
    <x v="5"/>
    <x v="5"/>
    <x v="4"/>
    <x v="0"/>
    <x v="21"/>
    <x v="0"/>
    <x v="0"/>
    <x v="30"/>
    <n v="0"/>
    <x v="0"/>
    <s v="2431172941881115"/>
    <x v="0"/>
    <s v=""/>
    <x v="41"/>
    <x v="0"/>
    <x v="0"/>
    <x v="14"/>
    <x v="0"/>
    <s v="0.00 lbm"/>
    <x v="0"/>
    <x v="0"/>
    <x v="0"/>
    <x v="0"/>
    <x v="0"/>
    <x v="6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e8d3c6d3-8c5c-458c-96f0-4c634922502b-00398a63"/>
    <x v="0"/>
    <x v="0"/>
    <x v="0"/>
    <x v="0"/>
    <x v="0"/>
    <x v="0"/>
    <x v="0"/>
    <x v="0"/>
    <x v="2"/>
    <x v="0"/>
    <x v="0"/>
    <x v="0"/>
    <x v="0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1-CHWR-10"/>
    <x v="17"/>
    <x v="0"/>
    <x v="0"/>
    <x v="0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8d3c6d3-8c5c-458c-96f0-4c634922502b-00398b41"/>
    <x v="0"/>
    <x v="0"/>
    <x v="1"/>
    <x v="0"/>
    <x v="0"/>
    <x v="0"/>
    <x v="0"/>
    <x v="0"/>
    <x v="2"/>
    <x v="0"/>
    <x v="0"/>
    <x v="1"/>
    <x v="1"/>
    <x v="2"/>
    <x v="2"/>
    <x v="0"/>
    <x v="2"/>
    <x v="0"/>
    <x v="0"/>
    <x v="0"/>
    <x v="0"/>
    <x v="20"/>
    <x v="3"/>
    <x v="3"/>
    <x v="1"/>
    <x v="0"/>
    <x v="20"/>
    <x v="0"/>
    <x v="0"/>
    <x v="2"/>
    <n v="0.14583333300000001"/>
    <x v="0"/>
    <s v="241010405977911738"/>
    <x v="0"/>
    <s v="01D1-CHWS-11"/>
    <x v="16"/>
    <x v="0"/>
    <x v="0"/>
    <x v="0"/>
    <x v="0"/>
    <s v="1.60 lbm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7844c543-095d-4772-997d-b942d40390f4-003e5a50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R-05"/>
    <x v="12"/>
    <x v="0"/>
    <x v="0"/>
    <x v="0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7844c543-095d-4772-997d-b942d40390f4-003e5a53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S-06"/>
    <x v="13"/>
    <x v="0"/>
    <x v="0"/>
    <x v="2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e6f23ce4-859e-49a7-88dc-14ab30581fa9-004016f8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R-01"/>
    <x v="1"/>
    <x v="0"/>
    <x v="0"/>
    <x v="6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1715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S-01"/>
    <x v="3"/>
    <x v="0"/>
    <x v="0"/>
    <x v="6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21"/>
    <x v="0"/>
    <x v="0"/>
    <x v="1"/>
    <x v="0"/>
    <x v="0"/>
    <x v="0"/>
    <x v="0"/>
    <x v="0"/>
    <x v="0"/>
    <x v="0"/>
    <x v="0"/>
    <x v="1"/>
    <x v="1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S-01"/>
    <x v="3"/>
    <x v="0"/>
    <x v="0"/>
    <x v="6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27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18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43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19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65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44"/>
    <n v="5.3901145829999999"/>
    <x v="0"/>
    <s v="24274782088511149"/>
    <x v="0"/>
    <s v="01D2-CHWS-01"/>
    <x v="3"/>
    <x v="0"/>
    <x v="0"/>
    <x v="7"/>
    <x v="0"/>
    <s v="40.84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9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20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ac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m/>
    <x v="0"/>
    <s v="24101033597711149"/>
    <x v="0"/>
    <s v="01D2-CHWR-01"/>
    <x v="1"/>
    <x v="0"/>
    <x v="0"/>
    <x v="6"/>
    <x v="0"/>
    <s v="4.80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b4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15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d0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17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1ef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44"/>
    <n v="5.3899479169999998"/>
    <x v="0"/>
    <s v="24274782088511149"/>
    <x v="0"/>
    <s v="01D2-CHWR-01"/>
    <x v="1"/>
    <x v="0"/>
    <x v="0"/>
    <x v="7"/>
    <x v="0"/>
    <s v="40.83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e6f23ce4-859e-49a7-88dc-14ab30581fa9-0040221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18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6f23ce4-859e-49a7-88dc-14ab30581fa9-00402392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3"/>
    <x v="7"/>
    <x v="7"/>
    <x v="2"/>
    <x v="0"/>
    <x v="23"/>
    <x v="0"/>
    <x v="0"/>
    <x v="30"/>
    <n v="0"/>
    <x v="0"/>
    <s v="2431172941881113"/>
    <x v="0"/>
    <s v=""/>
    <x v="3"/>
    <x v="0"/>
    <x v="0"/>
    <x v="14"/>
    <x v="0"/>
    <s v="0.00 lbm"/>
    <x v="0"/>
    <x v="0"/>
    <x v="0"/>
    <x v="0"/>
    <x v="0"/>
    <x v="8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d7277718-9f29-409a-a706-9d7a9a6ed97f-004ee4b5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2"/>
    <x v="2"/>
    <x v="0"/>
    <x v="0"/>
    <x v="21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7277718-9f29-409a-a706-9d7a9a6ed97f-004ee50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2"/>
    <x v="0"/>
    <x v="0"/>
    <x v="0"/>
    <x v="19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7277718-9f29-409a-a706-9d7a9a6ed97f-004ee530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1"/>
    <x v="1"/>
    <x v="0"/>
    <x v="0"/>
    <x v="16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1ad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7"/>
    <n v="0.5"/>
    <x v="0"/>
    <s v="24274782088511149"/>
    <x v="0"/>
    <s v="01D2-CHWS-01"/>
    <x v="3"/>
    <x v="0"/>
    <x v="0"/>
    <x v="0"/>
    <x v="0"/>
    <s v="3.79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22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22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24e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1"/>
    <x v="3"/>
    <x v="0"/>
    <x v="0"/>
    <x v="16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2ad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17"/>
    <n v="0.49479166699999999"/>
    <x v="0"/>
    <s v="24274782088511149"/>
    <x v="0"/>
    <s v="01D2-CHWR-01"/>
    <x v="1"/>
    <x v="0"/>
    <x v="0"/>
    <x v="0"/>
    <x v="0"/>
    <s v="3.75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2db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20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306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46"/>
    <n v="9.9900110550000001"/>
    <x v="0"/>
    <s v="24274782088511149"/>
    <x v="0"/>
    <s v="01D2-CHWS-03"/>
    <x v="26"/>
    <x v="0"/>
    <x v="0"/>
    <x v="1"/>
    <x v="0"/>
    <s v="75.68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37b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2"/>
    <x v="2"/>
    <x v="0"/>
    <x v="0"/>
    <x v="23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3b0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2"/>
    <x v="2"/>
    <x v="0"/>
    <x v="0"/>
    <x v="2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3d2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47"/>
    <n v="10.92972451"/>
    <x v="0"/>
    <s v="24274782088511149"/>
    <x v="0"/>
    <s v="01D2-CHWR-03"/>
    <x v="42"/>
    <x v="0"/>
    <x v="0"/>
    <x v="1"/>
    <x v="0"/>
    <s v="82.8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422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2"/>
    <x v="0"/>
    <x v="0"/>
    <x v="0"/>
    <x v="21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439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2"/>
    <x v="0"/>
    <x v="0"/>
    <x v="0"/>
    <x v="2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494"/>
    <x v="0"/>
    <x v="0"/>
    <x v="0"/>
    <x v="0"/>
    <x v="0"/>
    <x v="0"/>
    <x v="0"/>
    <x v="0"/>
    <x v="1"/>
    <x v="1"/>
    <x v="0"/>
    <x v="0"/>
    <x v="0"/>
    <x v="10"/>
    <x v="10"/>
    <x v="0"/>
    <x v="1"/>
    <x v="1"/>
    <x v="0"/>
    <x v="0"/>
    <x v="0"/>
    <x v="0"/>
    <x v="0"/>
    <x v="0"/>
    <x v="0"/>
    <x v="0"/>
    <x v="0"/>
    <x v="0"/>
    <x v="0"/>
    <x v="16"/>
    <n v="21"/>
    <x v="0"/>
    <s v="24274762087511149"/>
    <x v="0"/>
    <s v="01D2-CHWR-04"/>
    <x v="43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905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17"/>
    <n v="0.5"/>
    <x v="0"/>
    <s v="24274782088511149"/>
    <x v="0"/>
    <s v="01D2-CHWS-07"/>
    <x v="15"/>
    <x v="0"/>
    <x v="0"/>
    <x v="0"/>
    <x v="0"/>
    <s v="3.79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93a"/>
    <x v="0"/>
    <x v="0"/>
    <x v="1"/>
    <x v="0"/>
    <x v="0"/>
    <x v="0"/>
    <x v="0"/>
    <x v="0"/>
    <x v="1"/>
    <x v="1"/>
    <x v="0"/>
    <x v="1"/>
    <x v="1"/>
    <x v="10"/>
    <x v="10"/>
    <x v="0"/>
    <x v="1"/>
    <x v="1"/>
    <x v="0"/>
    <x v="0"/>
    <x v="0"/>
    <x v="0"/>
    <x v="0"/>
    <x v="0"/>
    <x v="0"/>
    <x v="0"/>
    <x v="0"/>
    <x v="0"/>
    <x v="0"/>
    <x v="16"/>
    <n v="21"/>
    <x v="0"/>
    <s v="24274762087511149"/>
    <x v="0"/>
    <s v="01D2-CHWS-06"/>
    <x v="44"/>
    <x v="0"/>
    <x v="0"/>
    <x v="1"/>
    <x v="0"/>
    <s v="159.10 lbm"/>
    <x v="0"/>
    <x v="0"/>
    <x v="0"/>
    <x v="0"/>
    <x v="0"/>
    <x v="0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a1f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7"/>
    <x v="15"/>
    <x v="0"/>
    <x v="0"/>
    <x v="24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a3e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6"/>
    <x v="44"/>
    <x v="0"/>
    <x v="0"/>
    <x v="7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a5c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48"/>
    <n v="0.45322742399999999"/>
    <x v="0"/>
    <s v="24274782088511149"/>
    <x v="0"/>
    <s v="01D2-CHWR-07"/>
    <x v="14"/>
    <x v="0"/>
    <x v="0"/>
    <x v="0"/>
    <x v="0"/>
    <s v="3.43 lbm"/>
    <x v="0"/>
    <x v="0"/>
    <x v="0"/>
    <x v="0"/>
    <x v="0"/>
    <x v="0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ad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7"/>
    <x v="14"/>
    <x v="0"/>
    <x v="0"/>
    <x v="22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ae9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7"/>
    <x v="14"/>
    <x v="0"/>
    <x v="0"/>
    <x v="6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c09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5"/>
    <x v="20"/>
    <x v="0"/>
    <x v="0"/>
    <x v="0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c25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6"/>
    <x v="22"/>
    <x v="0"/>
    <x v="0"/>
    <x v="7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c94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5"/>
    <x v="25"/>
    <x v="0"/>
    <x v="0"/>
    <x v="7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ca7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4"/>
    <x v="23"/>
    <x v="0"/>
    <x v="0"/>
    <x v="4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d18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S-03"/>
    <x v="26"/>
    <x v="0"/>
    <x v="0"/>
    <x v="0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d2b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0"/>
    <x v="0"/>
    <x v="0"/>
    <x v="6"/>
    <x v="0"/>
    <x v="0"/>
    <x v="0"/>
    <x v="0"/>
    <x v="45"/>
    <n v="0.198333333"/>
    <x v="0"/>
    <s v="2424137211643271149"/>
    <x v="0"/>
    <s v="01D2-CHWR-03"/>
    <x v="42"/>
    <x v="0"/>
    <x v="0"/>
    <x v="7"/>
    <x v="0"/>
    <s v="3.70 lbm"/>
    <x v="0"/>
    <x v="0"/>
    <x v="0"/>
    <x v="0"/>
    <x v="0"/>
    <x v="0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efd7d"/>
    <x v="0"/>
    <x v="0"/>
    <x v="0"/>
    <x v="0"/>
    <x v="0"/>
    <x v="0"/>
    <x v="0"/>
    <x v="0"/>
    <x v="1"/>
    <x v="1"/>
    <x v="0"/>
    <x v="0"/>
    <x v="0"/>
    <x v="10"/>
    <x v="10"/>
    <x v="0"/>
    <x v="1"/>
    <x v="1"/>
    <x v="0"/>
    <x v="0"/>
    <x v="0"/>
    <x v="2"/>
    <x v="1"/>
    <x v="1"/>
    <x v="0"/>
    <x v="0"/>
    <x v="2"/>
    <x v="0"/>
    <x v="0"/>
    <x v="16"/>
    <n v="21"/>
    <x v="0"/>
    <s v="24274762087511154"/>
    <x v="0"/>
    <s v="01D1-CHWR-09"/>
    <x v="45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efeda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2-CHWR-07"/>
    <x v="14"/>
    <x v="0"/>
    <x v="0"/>
    <x v="23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f9b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2-CHWS-07"/>
    <x v="15"/>
    <x v="0"/>
    <x v="0"/>
    <x v="25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effe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49"/>
    <n v="15.164783140000001"/>
    <x v="0"/>
    <s v="24274782088511151"/>
    <x v="0"/>
    <s v="01D2-CHWR-08"/>
    <x v="8"/>
    <x v="0"/>
    <x v="0"/>
    <x v="7"/>
    <x v="0"/>
    <s v="163.63 lbm"/>
    <x v="0"/>
    <x v="0"/>
    <x v="0"/>
    <x v="0"/>
    <x v="0"/>
    <x v="3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  <x v="0"/>
  </r>
  <r>
    <s v="44b6864e-314a-464b-9e35-c26dfe3c171c-004f0020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R-07"/>
    <x v="14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0b7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8"/>
    <x v="8"/>
    <x v="0"/>
    <x v="0"/>
    <x v="24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0f5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S-07"/>
    <x v="15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198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8"/>
    <x v="9"/>
    <x v="0"/>
    <x v="0"/>
    <x v="26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207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50"/>
    <n v="2.4874999999999998"/>
    <x v="0"/>
    <s v="24274782088511151"/>
    <x v="0"/>
    <s v="01D2-CHWR-08"/>
    <x v="8"/>
    <x v="0"/>
    <x v="0"/>
    <x v="0"/>
    <x v="0"/>
    <s v="26.84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223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51"/>
    <n v="3.5708333329999999"/>
    <x v="0"/>
    <s v="24274782088511151"/>
    <x v="0"/>
    <s v="01D2-CHWS-08"/>
    <x v="9"/>
    <x v="0"/>
    <x v="0"/>
    <x v="0"/>
    <x v="0"/>
    <s v="38.53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261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8"/>
    <x v="8"/>
    <x v="0"/>
    <x v="0"/>
    <x v="2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2a9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26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2d6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R-09"/>
    <x v="7"/>
    <x v="0"/>
    <x v="0"/>
    <x v="6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356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27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365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S-08"/>
    <x v="9"/>
    <x v="0"/>
    <x v="0"/>
    <x v="28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39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8"/>
    <x v="9"/>
    <x v="0"/>
    <x v="0"/>
    <x v="2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3da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S-09"/>
    <x v="6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40b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R-09"/>
    <x v="7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447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9"/>
    <x v="6"/>
    <x v="0"/>
    <x v="0"/>
    <x v="3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481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S-09"/>
    <x v="6"/>
    <x v="0"/>
    <x v="0"/>
    <x v="6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4a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9"/>
    <x v="7"/>
    <x v="0"/>
    <x v="0"/>
    <x v="27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4e1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R-09"/>
    <x v="7"/>
    <x v="0"/>
    <x v="0"/>
    <x v="6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515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S-08"/>
    <x v="9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534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2-CHWR-08"/>
    <x v="8"/>
    <x v="0"/>
    <x v="0"/>
    <x v="4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56e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S-08"/>
    <x v="9"/>
    <x v="0"/>
    <x v="0"/>
    <x v="31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595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8"/>
    <x v="8"/>
    <x v="0"/>
    <x v="0"/>
    <x v="2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64b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S-08"/>
    <x v="9"/>
    <x v="0"/>
    <x v="0"/>
    <x v="28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6d1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2-CHWR-08"/>
    <x v="8"/>
    <x v="0"/>
    <x v="0"/>
    <x v="28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ad8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29"/>
    <n v="0.83333333300000001"/>
    <x v="0"/>
    <s v="24274782088511154"/>
    <x v="0"/>
    <s v="01D1-CHWS-07"/>
    <x v="4"/>
    <x v="0"/>
    <x v="0"/>
    <x v="7"/>
    <x v="0"/>
    <s v="23.79 lbm"/>
    <x v="0"/>
    <x v="0"/>
    <x v="0"/>
    <x v="0"/>
    <x v="0"/>
    <x v="2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b0c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S-07"/>
    <x v="41"/>
    <x v="1"/>
    <x v="0"/>
    <x v="11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b4b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7"/>
    <x v="4"/>
    <x v="0"/>
    <x v="0"/>
    <x v="3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b86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17"/>
    <n v="0.5"/>
    <x v="0"/>
    <s v="24274782088511154"/>
    <x v="0"/>
    <s v="01D1-CHWR-06"/>
    <x v="5"/>
    <x v="0"/>
    <x v="0"/>
    <x v="7"/>
    <x v="0"/>
    <s v="14.28 lbm"/>
    <x v="0"/>
    <x v="0"/>
    <x v="0"/>
    <x v="0"/>
    <x v="0"/>
    <x v="2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bd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R-06"/>
    <x v="5"/>
    <x v="0"/>
    <x v="0"/>
    <x v="11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c2c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6"/>
    <x v="5"/>
    <x v="0"/>
    <x v="0"/>
    <x v="2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c7c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7"/>
    <x v="21"/>
    <x v="0"/>
    <x v="0"/>
    <x v="2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ca8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8"/>
    <x v="11"/>
    <x v="0"/>
    <x v="0"/>
    <x v="3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d0f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9"/>
    <x v="10"/>
    <x v="0"/>
    <x v="0"/>
    <x v="4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d22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8"/>
    <x v="24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d86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2-CHWS-07"/>
    <x v="15"/>
    <x v="0"/>
    <x v="0"/>
    <x v="28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d96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2-CHWR-07"/>
    <x v="14"/>
    <x v="0"/>
    <x v="0"/>
    <x v="16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24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R-06"/>
    <x v="5"/>
    <x v="0"/>
    <x v="0"/>
    <x v="12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4f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R-05"/>
    <x v="12"/>
    <x v="0"/>
    <x v="0"/>
    <x v="13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6a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5"/>
    <x v="12"/>
    <x v="0"/>
    <x v="0"/>
    <x v="3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8d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S-06"/>
    <x v="13"/>
    <x v="0"/>
    <x v="0"/>
    <x v="12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b7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S-07"/>
    <x v="4"/>
    <x v="0"/>
    <x v="0"/>
    <x v="13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ec8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6"/>
    <x v="13"/>
    <x v="0"/>
    <x v="0"/>
    <x v="6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44b6864e-314a-464b-9e35-c26dfe3c171c-004f0f0c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R-04"/>
    <x v="46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f28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2"/>
    <x v="1"/>
    <x v="1"/>
    <x v="0"/>
    <x v="0"/>
    <x v="2"/>
    <x v="0"/>
    <x v="0"/>
    <x v="16"/>
    <n v="21"/>
    <x v="0"/>
    <s v="24274782088511154"/>
    <x v="0"/>
    <s v="01D1-CHWS-05"/>
    <x v="47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44b6864e-314a-464b-9e35-c26dfe3c171c-004f0f66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R-05"/>
    <x v="12"/>
    <x v="0"/>
    <x v="0"/>
    <x v="15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0f8f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2"/>
    <x v="1"/>
    <x v="1"/>
    <x v="0"/>
    <x v="0"/>
    <x v="2"/>
    <x v="0"/>
    <x v="0"/>
    <x v="8"/>
    <n v="5.2083329999999999E-3"/>
    <x v="0"/>
    <s v="241010655977931154"/>
    <x v="0"/>
    <s v="01D1-CHWS-06"/>
    <x v="13"/>
    <x v="0"/>
    <x v="0"/>
    <x v="15"/>
    <x v="0"/>
    <s v="0.00 lbm"/>
    <x v="0"/>
    <x v="0"/>
    <x v="0"/>
    <x v="0"/>
    <x v="0"/>
    <x v="2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44b6864e-314a-464b-9e35-c26dfe3c171c-004f10f6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4"/>
    <x v="46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42be59b-ff7f-46ce-84f0-3eb536b8ea7b-004f1191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5"/>
    <x v="47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40"/>
    <x v="0"/>
    <x v="0"/>
    <x v="1"/>
    <x v="0"/>
    <x v="0"/>
    <x v="0"/>
    <x v="0"/>
    <x v="0"/>
    <x v="1"/>
    <x v="1"/>
    <x v="0"/>
    <x v="1"/>
    <x v="1"/>
    <x v="10"/>
    <x v="10"/>
    <x v="0"/>
    <x v="1"/>
    <x v="1"/>
    <x v="0"/>
    <x v="0"/>
    <x v="0"/>
    <x v="2"/>
    <x v="1"/>
    <x v="1"/>
    <x v="0"/>
    <x v="0"/>
    <x v="2"/>
    <x v="0"/>
    <x v="0"/>
    <x v="16"/>
    <n v="21"/>
    <x v="0"/>
    <s v="24274762087511154"/>
    <x v="0"/>
    <s v="01D1-CHWS-04"/>
    <x v="48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50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4"/>
    <x v="48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68"/>
    <x v="0"/>
    <x v="0"/>
    <x v="0"/>
    <x v="0"/>
    <x v="0"/>
    <x v="0"/>
    <x v="0"/>
    <x v="0"/>
    <x v="1"/>
    <x v="1"/>
    <x v="0"/>
    <x v="0"/>
    <x v="0"/>
    <x v="10"/>
    <x v="10"/>
    <x v="0"/>
    <x v="1"/>
    <x v="1"/>
    <x v="0"/>
    <x v="0"/>
    <x v="0"/>
    <x v="2"/>
    <x v="1"/>
    <x v="1"/>
    <x v="0"/>
    <x v="0"/>
    <x v="2"/>
    <x v="0"/>
    <x v="0"/>
    <x v="16"/>
    <n v="21"/>
    <x v="0"/>
    <s v="24274762087511154"/>
    <x v="0"/>
    <s v="01D1-CHWR-03"/>
    <x v="49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74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3"/>
    <x v="49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99"/>
    <x v="0"/>
    <x v="0"/>
    <x v="0"/>
    <x v="0"/>
    <x v="0"/>
    <x v="0"/>
    <x v="0"/>
    <x v="0"/>
    <x v="1"/>
    <x v="1"/>
    <x v="0"/>
    <x v="0"/>
    <x v="0"/>
    <x v="10"/>
    <x v="10"/>
    <x v="0"/>
    <x v="1"/>
    <x v="1"/>
    <x v="0"/>
    <x v="0"/>
    <x v="0"/>
    <x v="2"/>
    <x v="1"/>
    <x v="1"/>
    <x v="0"/>
    <x v="0"/>
    <x v="2"/>
    <x v="0"/>
    <x v="0"/>
    <x v="16"/>
    <n v="21"/>
    <x v="0"/>
    <s v="24274762087511154"/>
    <x v="0"/>
    <s v="01D1-CHWR-02"/>
    <x v="50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a5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R-02"/>
    <x v="50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c7"/>
    <x v="0"/>
    <x v="0"/>
    <x v="1"/>
    <x v="0"/>
    <x v="0"/>
    <x v="0"/>
    <x v="0"/>
    <x v="0"/>
    <x v="1"/>
    <x v="1"/>
    <x v="0"/>
    <x v="1"/>
    <x v="1"/>
    <x v="10"/>
    <x v="10"/>
    <x v="0"/>
    <x v="1"/>
    <x v="1"/>
    <x v="0"/>
    <x v="0"/>
    <x v="0"/>
    <x v="2"/>
    <x v="1"/>
    <x v="1"/>
    <x v="0"/>
    <x v="0"/>
    <x v="2"/>
    <x v="0"/>
    <x v="0"/>
    <x v="16"/>
    <n v="21"/>
    <x v="0"/>
    <s v="24274762087511154"/>
    <x v="0"/>
    <s v="01D1-CHWS-03"/>
    <x v="51"/>
    <x v="0"/>
    <x v="0"/>
    <x v="1"/>
    <x v="0"/>
    <s v="599.55 lbm"/>
    <x v="0"/>
    <x v="0"/>
    <x v="0"/>
    <x v="0"/>
    <x v="0"/>
    <x v="2"/>
    <x v="0"/>
    <x v="0"/>
    <x v="0"/>
    <x v="0"/>
    <x v="0"/>
    <x v="1"/>
    <x v="3"/>
    <x v="0"/>
    <x v="0"/>
    <x v="0"/>
    <x v="0"/>
    <x v="0"/>
    <x v="0"/>
    <x v="0"/>
    <x v="0"/>
    <x v="0"/>
    <x v="0"/>
    <x v="0"/>
    <x v="0"/>
    <x v="0"/>
    <x v="0"/>
  </r>
  <r>
    <s v="042be59b-ff7f-46ce-84f0-3eb536b8ea7b-004f12d7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2"/>
    <x v="1"/>
    <x v="1"/>
    <x v="8"/>
    <x v="0"/>
    <x v="2"/>
    <x v="0"/>
    <x v="0"/>
    <x v="52"/>
    <n v="0.22916666699999999"/>
    <x v="0"/>
    <s v="2424137211643271154"/>
    <x v="0"/>
    <s v="01D1-CHWS-03"/>
    <x v="51"/>
    <x v="0"/>
    <x v="0"/>
    <x v="7"/>
    <x v="0"/>
    <s v="16.10 lbm"/>
    <x v="0"/>
    <x v="0"/>
    <x v="0"/>
    <x v="0"/>
    <x v="0"/>
    <x v="2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2a8a906d-f4b5-4c81-b7c9-4e50526568fa-004f4a79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53"/>
    <n v="0.36458333300000001"/>
    <x v="0"/>
    <s v="24274782088511148"/>
    <x v="0"/>
    <s v="01D2-CHWR-04"/>
    <x v="43"/>
    <x v="0"/>
    <x v="0"/>
    <x v="7"/>
    <x v="0"/>
    <s v="2.11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2a8a906d-f4b5-4c81-b7c9-4e50526568fa-004f4c2c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R-10"/>
    <x v="18"/>
    <x v="0"/>
    <x v="0"/>
    <x v="30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a8a906d-f4b5-4c81-b7c9-4e50526568fa-004f4c4f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27"/>
    <n v="0.357188479"/>
    <x v="0"/>
    <s v="24274782088511148"/>
    <x v="0"/>
    <s v="01D2-CHWS-04"/>
    <x v="23"/>
    <x v="0"/>
    <x v="0"/>
    <x v="7"/>
    <x v="0"/>
    <s v="2.07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2a8a906d-f4b5-4c81-b7c9-4e50526568fa-004f4ca8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S-04"/>
    <x v="23"/>
    <x v="0"/>
    <x v="0"/>
    <x v="32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a8a906d-f4b5-4c81-b7c9-4e50526568fa-004f4d25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S-10"/>
    <x v="19"/>
    <x v="0"/>
    <x v="0"/>
    <x v="33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2a8a906d-f4b5-4c81-b7c9-4e50526568fa-004f4d79"/>
    <x v="0"/>
    <x v="0"/>
    <x v="0"/>
    <x v="0"/>
    <x v="0"/>
    <x v="0"/>
    <x v="0"/>
    <x v="0"/>
    <x v="3"/>
    <x v="0"/>
    <x v="0"/>
    <x v="0"/>
    <x v="0"/>
    <x v="6"/>
    <x v="6"/>
    <x v="0"/>
    <x v="6"/>
    <x v="2"/>
    <x v="0"/>
    <x v="1"/>
    <x v="0"/>
    <x v="8"/>
    <x v="1"/>
    <x v="1"/>
    <x v="5"/>
    <x v="6"/>
    <x v="8"/>
    <x v="0"/>
    <x v="0"/>
    <x v="12"/>
    <n v="0.13541666699999999"/>
    <x v="0"/>
    <s v="24226564223720114161"/>
    <x v="0"/>
    <s v="01D1-CHWR-07"/>
    <x v="21"/>
    <x v="0"/>
    <x v="0"/>
    <x v="3"/>
    <x v="0"/>
    <s v="1.94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c8b58683-f4bf-4fcc-936a-3b718ff8a420-004f4ff4"/>
    <x v="0"/>
    <x v="0"/>
    <x v="0"/>
    <x v="0"/>
    <x v="0"/>
    <x v="0"/>
    <x v="0"/>
    <x v="0"/>
    <x v="3"/>
    <x v="0"/>
    <x v="0"/>
    <x v="0"/>
    <x v="0"/>
    <x v="6"/>
    <x v="6"/>
    <x v="0"/>
    <x v="6"/>
    <x v="2"/>
    <x v="0"/>
    <x v="1"/>
    <x v="0"/>
    <x v="12"/>
    <x v="1"/>
    <x v="1"/>
    <x v="7"/>
    <x v="4"/>
    <x v="12"/>
    <x v="0"/>
    <x v="0"/>
    <x v="22"/>
    <n v="0.16666666699999999"/>
    <x v="0"/>
    <s v="2422656422372011760"/>
    <x v="0"/>
    <s v="01D1-CHWR-06"/>
    <x v="5"/>
    <x v="0"/>
    <x v="0"/>
    <x v="6"/>
    <x v="0"/>
    <s v="4.12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c8b58683-f4bf-4fcc-936a-3b718ff8a420-004f5052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1-CHWR-06"/>
    <x v="5"/>
    <x v="0"/>
    <x v="0"/>
    <x v="0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c8b58683-f4bf-4fcc-936a-3b718ff8a420-004f5090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06"/>
    <x v="5"/>
    <x v="0"/>
    <x v="0"/>
    <x v="17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c8b58683-f4bf-4fcc-936a-3b718ff8a420-004f50c1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1"/>
    <x v="31"/>
    <x v="0"/>
    <x v="0"/>
    <x v="1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0d9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R-06"/>
    <x v="5"/>
    <x v="0"/>
    <x v="0"/>
    <x v="16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0de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1-CHWS-07"/>
    <x v="4"/>
    <x v="0"/>
    <x v="0"/>
    <x v="0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1c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07"/>
    <x v="4"/>
    <x v="0"/>
    <x v="0"/>
    <x v="17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45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2"/>
    <x v="32"/>
    <x v="0"/>
    <x v="0"/>
    <x v="18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56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S-07"/>
    <x v="4"/>
    <x v="0"/>
    <x v="0"/>
    <x v="16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67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54"/>
    <n v="1"/>
    <x v="0"/>
    <s v="24274782088511151"/>
    <x v="0"/>
    <s v="01D1-CHWS-12"/>
    <x v="32"/>
    <x v="0"/>
    <x v="0"/>
    <x v="7"/>
    <x v="0"/>
    <s v="10.79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d0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2"/>
    <x v="32"/>
    <x v="0"/>
    <x v="0"/>
    <x v="1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1fb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3"/>
    <x v="33"/>
    <x v="0"/>
    <x v="0"/>
    <x v="2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0e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S-12"/>
    <x v="32"/>
    <x v="0"/>
    <x v="0"/>
    <x v="2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16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54"/>
    <n v="1"/>
    <x v="0"/>
    <s v="24274782088511151"/>
    <x v="0"/>
    <s v="01D1-CHWS-13"/>
    <x v="33"/>
    <x v="0"/>
    <x v="0"/>
    <x v="0"/>
    <x v="0"/>
    <s v="10.79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63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3"/>
    <x v="33"/>
    <x v="0"/>
    <x v="0"/>
    <x v="21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8c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4"/>
    <x v="27"/>
    <x v="0"/>
    <x v="0"/>
    <x v="22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9d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S-13"/>
    <x v="33"/>
    <x v="0"/>
    <x v="0"/>
    <x v="3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b1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17"/>
    <n v="0.5"/>
    <x v="0"/>
    <s v="24274782088511151"/>
    <x v="0"/>
    <s v="01D1-CHWR-11"/>
    <x v="31"/>
    <x v="0"/>
    <x v="0"/>
    <x v="0"/>
    <x v="0"/>
    <s v="5.40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2e8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1"/>
    <x v="31"/>
    <x v="0"/>
    <x v="0"/>
    <x v="19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11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2"/>
    <x v="28"/>
    <x v="0"/>
    <x v="0"/>
    <x v="20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22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R-11"/>
    <x v="31"/>
    <x v="0"/>
    <x v="0"/>
    <x v="3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43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4"/>
    <x v="2"/>
    <x v="2"/>
    <x v="0"/>
    <x v="0"/>
    <x v="4"/>
    <x v="0"/>
    <x v="0"/>
    <x v="29"/>
    <n v="0.83333333300000001"/>
    <x v="0"/>
    <s v="24274782088511151"/>
    <x v="0"/>
    <s v="01D1-CHWS-14"/>
    <x v="27"/>
    <x v="0"/>
    <x v="0"/>
    <x v="0"/>
    <x v="0"/>
    <s v="8.99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8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4"/>
    <x v="27"/>
    <x v="0"/>
    <x v="0"/>
    <x v="23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e1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S-14"/>
    <x v="27"/>
    <x v="0"/>
    <x v="0"/>
    <x v="3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3fa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4"/>
    <x v="2"/>
    <x v="2"/>
    <x v="0"/>
    <x v="0"/>
    <x v="4"/>
    <x v="0"/>
    <x v="0"/>
    <x v="29"/>
    <n v="0.83333333300000001"/>
    <x v="0"/>
    <s v="24274782088511151"/>
    <x v="0"/>
    <s v="01D1-CHWR-12"/>
    <x v="28"/>
    <x v="0"/>
    <x v="0"/>
    <x v="0"/>
    <x v="0"/>
    <s v="8.99 lbm"/>
    <x v="0"/>
    <x v="0"/>
    <x v="0"/>
    <x v="0"/>
    <x v="0"/>
    <x v="3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3a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2"/>
    <x v="28"/>
    <x v="0"/>
    <x v="0"/>
    <x v="21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5d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S-15"/>
    <x v="30"/>
    <x v="0"/>
    <x v="0"/>
    <x v="24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93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4"/>
    <x v="2"/>
    <x v="2"/>
    <x v="7"/>
    <x v="0"/>
    <x v="4"/>
    <x v="0"/>
    <x v="0"/>
    <x v="45"/>
    <n v="0.198333333"/>
    <x v="0"/>
    <s v="2424137211643271151"/>
    <x v="0"/>
    <s v="01D1-CHWR-12"/>
    <x v="28"/>
    <x v="0"/>
    <x v="0"/>
    <x v="3"/>
    <x v="0"/>
    <s v="5.00 lbm"/>
    <x v="0"/>
    <x v="0"/>
    <x v="0"/>
    <x v="0"/>
    <x v="0"/>
    <x v="3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a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1-CHWR-13"/>
    <x v="29"/>
    <x v="0"/>
    <x v="0"/>
    <x v="22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f6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17"/>
    <n v="0.5"/>
    <x v="0"/>
    <s v="24274782088511148"/>
    <x v="0"/>
    <s v="01D1-CHWS-15"/>
    <x v="30"/>
    <x v="0"/>
    <x v="0"/>
    <x v="7"/>
    <x v="0"/>
    <s v="2.90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4fe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17"/>
    <n v="0.5"/>
    <x v="0"/>
    <s v="24274782088511148"/>
    <x v="0"/>
    <s v="01D1-CHWR-13"/>
    <x v="29"/>
    <x v="0"/>
    <x v="0"/>
    <x v="7"/>
    <x v="0"/>
    <s v="2.90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dc948bdb-7998-4416-804a-b5aa2eeed2f7-004f55e3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1-CHWS-15"/>
    <x v="30"/>
    <x v="0"/>
    <x v="0"/>
    <x v="25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dc948bdb-7998-4416-804a-b5aa2eeed2f7-004f55f2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1-CHWR-13"/>
    <x v="29"/>
    <x v="0"/>
    <x v="0"/>
    <x v="23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4724653-1efb-4339-968a-88d369513299-004f5748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R-13"/>
    <x v="29"/>
    <x v="0"/>
    <x v="0"/>
    <x v="34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775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S-15"/>
    <x v="30"/>
    <x v="0"/>
    <x v="0"/>
    <x v="34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8a9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R-14"/>
    <x v="35"/>
    <x v="0"/>
    <x v="0"/>
    <x v="7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8d3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S-16"/>
    <x v="34"/>
    <x v="0"/>
    <x v="0"/>
    <x v="7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992"/>
    <x v="0"/>
    <x v="0"/>
    <x v="0"/>
    <x v="0"/>
    <x v="0"/>
    <x v="0"/>
    <x v="0"/>
    <x v="0"/>
    <x v="4"/>
    <x v="0"/>
    <x v="0"/>
    <x v="0"/>
    <x v="0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R-15"/>
    <x v="37"/>
    <x v="0"/>
    <x v="0"/>
    <x v="4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9a4"/>
    <x v="0"/>
    <x v="0"/>
    <x v="1"/>
    <x v="0"/>
    <x v="0"/>
    <x v="0"/>
    <x v="0"/>
    <x v="0"/>
    <x v="4"/>
    <x v="0"/>
    <x v="0"/>
    <x v="1"/>
    <x v="1"/>
    <x v="9"/>
    <x v="9"/>
    <x v="2"/>
    <x v="9"/>
    <x v="4"/>
    <x v="0"/>
    <x v="3"/>
    <x v="0"/>
    <x v="10"/>
    <x v="3"/>
    <x v="3"/>
    <x v="5"/>
    <x v="0"/>
    <x v="10"/>
    <x v="0"/>
    <x v="0"/>
    <x v="45"/>
    <n v="0.198333333"/>
    <x v="0"/>
    <s v="2424137211643271148"/>
    <x v="0"/>
    <s v="01D1-CHWS-17"/>
    <x v="36"/>
    <x v="0"/>
    <x v="0"/>
    <x v="4"/>
    <x v="0"/>
    <s v="3.30 lbm"/>
    <x v="0"/>
    <x v="0"/>
    <x v="0"/>
    <x v="0"/>
    <x v="0"/>
    <x v="4"/>
    <x v="0"/>
    <x v="0"/>
    <x v="0"/>
    <x v="0"/>
    <x v="0"/>
    <x v="5"/>
    <x v="5"/>
    <x v="0"/>
    <x v="0"/>
    <x v="0"/>
    <x v="0"/>
    <x v="0"/>
    <x v="0"/>
    <x v="0"/>
    <x v="0"/>
    <x v="0"/>
    <x v="0"/>
    <x v="0"/>
    <x v="0"/>
    <x v="0"/>
    <x v="0"/>
  </r>
  <r>
    <s v="e4724653-1efb-4339-968a-88d369513299-004f59b5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1-CHWS-18"/>
    <x v="39"/>
    <x v="0"/>
    <x v="0"/>
    <x v="26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4724653-1efb-4339-968a-88d369513299-004f59c7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1-CHWR-16"/>
    <x v="38"/>
    <x v="0"/>
    <x v="0"/>
    <x v="24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38eaaff6-6d5a-4132-ab61-e3a91014297c-005018e1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2-CHWS-01"/>
    <x v="3"/>
    <x v="0"/>
    <x v="0"/>
    <x v="35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38eaaff6-6d5a-4132-ab61-e3a91014297c-005018f2"/>
    <x v="0"/>
    <x v="0"/>
    <x v="1"/>
    <x v="0"/>
    <x v="0"/>
    <x v="0"/>
    <x v="0"/>
    <x v="0"/>
    <x v="4"/>
    <x v="0"/>
    <x v="0"/>
    <x v="1"/>
    <x v="1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2-CHWS-01"/>
    <x v="3"/>
    <x v="0"/>
    <x v="0"/>
    <x v="36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38eaaff6-6d5a-4132-ab61-e3a91014297c-005019a2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2-CHWR-01"/>
    <x v="1"/>
    <x v="0"/>
    <x v="0"/>
    <x v="31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38eaaff6-6d5a-4132-ab61-e3a91014297c-005019b3"/>
    <x v="0"/>
    <x v="0"/>
    <x v="0"/>
    <x v="0"/>
    <x v="0"/>
    <x v="0"/>
    <x v="0"/>
    <x v="0"/>
    <x v="4"/>
    <x v="0"/>
    <x v="0"/>
    <x v="0"/>
    <x v="0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2-CHWR-01"/>
    <x v="1"/>
    <x v="0"/>
    <x v="0"/>
    <x v="36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38eaaff6-6d5a-4132-ab61-e3a91014297c-005019cb"/>
    <x v="0"/>
    <x v="0"/>
    <x v="0"/>
    <x v="0"/>
    <x v="0"/>
    <x v="0"/>
    <x v="0"/>
    <x v="0"/>
    <x v="4"/>
    <x v="0"/>
    <x v="0"/>
    <x v="0"/>
    <x v="0"/>
    <x v="12"/>
    <x v="12"/>
    <x v="1"/>
    <x v="10"/>
    <x v="5"/>
    <x v="0"/>
    <x v="0"/>
    <x v="0"/>
    <x v="16"/>
    <x v="4"/>
    <x v="4"/>
    <x v="1"/>
    <x v="0"/>
    <x v="16"/>
    <x v="0"/>
    <x v="0"/>
    <x v="26"/>
    <n v="0.33333333300000001"/>
    <x v="0"/>
    <s v="24188790109413561147"/>
    <x v="0"/>
    <s v="01D2-CHWR-01"/>
    <x v="1"/>
    <x v="0"/>
    <x v="0"/>
    <x v="37"/>
    <x v="0"/>
    <s v="1.00 lbm"/>
    <x v="0"/>
    <x v="0"/>
    <x v="0"/>
    <x v="0"/>
    <x v="0"/>
    <x v="5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38eaaff6-6d5a-4132-ab61-e3a91014297c-005019d1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16"/>
    <x v="4"/>
    <x v="4"/>
    <x v="1"/>
    <x v="0"/>
    <x v="16"/>
    <x v="0"/>
    <x v="0"/>
    <x v="30"/>
    <n v="0"/>
    <x v="0"/>
    <s v="2431172941881116"/>
    <x v="0"/>
    <s v="01D2-CHWR-01"/>
    <x v="1"/>
    <x v="0"/>
    <x v="0"/>
    <x v="14"/>
    <x v="0"/>
    <s v="0.00 lbm"/>
    <x v="0"/>
    <x v="0"/>
    <x v="0"/>
    <x v="0"/>
    <x v="0"/>
    <x v="5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8eaaff6-6d5a-4132-ab61-e3a91014297c-00501ad4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23"/>
    <x v="7"/>
    <x v="7"/>
    <x v="2"/>
    <x v="0"/>
    <x v="23"/>
    <x v="0"/>
    <x v="0"/>
    <x v="30"/>
    <n v="0"/>
    <x v="0"/>
    <s v="2431172941881113"/>
    <x v="0"/>
    <s v=""/>
    <x v="1"/>
    <x v="0"/>
    <x v="0"/>
    <x v="14"/>
    <x v="0"/>
    <s v="0.00 lbm"/>
    <x v="0"/>
    <x v="0"/>
    <x v="0"/>
    <x v="0"/>
    <x v="0"/>
    <x v="8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8eaaff6-6d5a-4132-ab61-e3a91014297c-00501f91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5"/>
    <x v="0"/>
    <x v="0"/>
    <x v="4"/>
    <x v="3"/>
    <x v="15"/>
    <x v="0"/>
    <x v="0"/>
    <x v="5"/>
    <n v="5.4291667000000002E-2"/>
    <x v="0"/>
    <s v="2419030330572011743"/>
    <x v="0"/>
    <s v="01D2-CHWR-03"/>
    <x v="42"/>
    <x v="0"/>
    <x v="0"/>
    <x v="0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38eaaff6-6d5a-4132-ab61-e3a91014297c-00501ff1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21"/>
    <x v="5"/>
    <x v="5"/>
    <x v="4"/>
    <x v="0"/>
    <x v="21"/>
    <x v="0"/>
    <x v="0"/>
    <x v="30"/>
    <n v="0"/>
    <x v="0"/>
    <s v="2431172941881115"/>
    <x v="0"/>
    <s v=""/>
    <x v="42"/>
    <x v="0"/>
    <x v="0"/>
    <x v="14"/>
    <x v="0"/>
    <s v="0.00 lbm"/>
    <x v="0"/>
    <x v="0"/>
    <x v="0"/>
    <x v="0"/>
    <x v="0"/>
    <x v="6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8eaaff6-6d5a-4132-ab61-e3a91014297c-005020af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23"/>
    <x v="7"/>
    <x v="7"/>
    <x v="2"/>
    <x v="0"/>
    <x v="23"/>
    <x v="0"/>
    <x v="0"/>
    <x v="30"/>
    <n v="0"/>
    <x v="0"/>
    <s v="2431172941881113"/>
    <x v="0"/>
    <s v=""/>
    <x v="18"/>
    <x v="0"/>
    <x v="0"/>
    <x v="34"/>
    <x v="0"/>
    <s v="0.00 lbm"/>
    <x v="0"/>
    <x v="0"/>
    <x v="0"/>
    <x v="0"/>
    <x v="0"/>
    <x v="8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38eaaff6-6d5a-4132-ab61-e3a91014297c-00502140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2-CHWS-10"/>
    <x v="19"/>
    <x v="0"/>
    <x v="0"/>
    <x v="38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38eaaff6-6d5a-4132-ab61-e3a91014297c-00502151"/>
    <x v="0"/>
    <x v="0"/>
    <x v="1"/>
    <x v="0"/>
    <x v="0"/>
    <x v="0"/>
    <x v="0"/>
    <x v="0"/>
    <x v="4"/>
    <x v="0"/>
    <x v="0"/>
    <x v="1"/>
    <x v="1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2-CHWS-10"/>
    <x v="19"/>
    <x v="0"/>
    <x v="0"/>
    <x v="16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38eaaff6-6d5a-4132-ab61-e3a91014297c-0050225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2-CHWR-10"/>
    <x v="18"/>
    <x v="0"/>
    <x v="0"/>
    <x v="32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38eaaff6-6d5a-4132-ab61-e3a91014297c-0050226e"/>
    <x v="0"/>
    <x v="0"/>
    <x v="0"/>
    <x v="0"/>
    <x v="0"/>
    <x v="0"/>
    <x v="0"/>
    <x v="0"/>
    <x v="4"/>
    <x v="0"/>
    <x v="0"/>
    <x v="0"/>
    <x v="0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2-CHWR-10"/>
    <x v="18"/>
    <x v="0"/>
    <x v="0"/>
    <x v="28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38eaaff6-6d5a-4132-ab61-e3a91014297c-0050234b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R-10"/>
    <x v="18"/>
    <x v="0"/>
    <x v="0"/>
    <x v="33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12c4bd10-6e8c-4358-963e-e2d6f49dce2b-0050259a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7"/>
    <x v="1"/>
    <x v="1"/>
    <x v="1"/>
    <x v="5"/>
    <x v="7"/>
    <x v="0"/>
    <x v="0"/>
    <x v="11"/>
    <n v="6.1958332999999997E-2"/>
    <x v="0"/>
    <s v="24190303305720114166"/>
    <x v="0"/>
    <s v="01D1-CHWR-08"/>
    <x v="24"/>
    <x v="0"/>
    <x v="0"/>
    <x v="0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12c4bd10-6e8c-4358-963e-e2d6f49dce2b-0050265a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3"/>
    <x v="1"/>
    <x v="1"/>
    <x v="4"/>
    <x v="3"/>
    <x v="13"/>
    <x v="0"/>
    <x v="0"/>
    <x v="5"/>
    <n v="5.4291667000000002E-2"/>
    <x v="0"/>
    <s v="24190303305720114540"/>
    <x v="0"/>
    <s v="01D1-CHWR-08"/>
    <x v="24"/>
    <x v="0"/>
    <x v="0"/>
    <x v="4"/>
    <x v="0"/>
    <s v="1.12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12c4bd10-6e8c-4358-963e-e2d6f49dce2b-00502741"/>
    <x v="0"/>
    <x v="0"/>
    <x v="0"/>
    <x v="0"/>
    <x v="0"/>
    <x v="0"/>
    <x v="0"/>
    <x v="0"/>
    <x v="3"/>
    <x v="0"/>
    <x v="0"/>
    <x v="0"/>
    <x v="0"/>
    <x v="6"/>
    <x v="6"/>
    <x v="0"/>
    <x v="6"/>
    <x v="2"/>
    <x v="0"/>
    <x v="1"/>
    <x v="0"/>
    <x v="12"/>
    <x v="1"/>
    <x v="1"/>
    <x v="7"/>
    <x v="4"/>
    <x v="12"/>
    <x v="0"/>
    <x v="0"/>
    <x v="22"/>
    <n v="0.16666666699999999"/>
    <x v="0"/>
    <s v="2422656422372011760"/>
    <x v="0"/>
    <s v="01D2-CHWR-07"/>
    <x v="14"/>
    <x v="0"/>
    <x v="0"/>
    <x v="28"/>
    <x v="0"/>
    <s v="4.12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12c4bd10-6e8c-4358-963e-e2d6f49dce2b-0050278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4"/>
    <x v="2"/>
    <x v="2"/>
    <x v="0"/>
    <x v="0"/>
    <x v="4"/>
    <x v="0"/>
    <x v="0"/>
    <x v="8"/>
    <n v="5.2083329999999999E-3"/>
    <x v="0"/>
    <s v="241010655977931151"/>
    <x v="0"/>
    <s v="01D2-CHWR-07"/>
    <x v="14"/>
    <x v="0"/>
    <x v="0"/>
    <x v="35"/>
    <x v="0"/>
    <s v="0.00 lbm"/>
    <x v="0"/>
    <x v="0"/>
    <x v="0"/>
    <x v="0"/>
    <x v="0"/>
    <x v="3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12c4bd10-6e8c-4358-963e-e2d6f49dce2b-00502839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1"/>
    <x v="0"/>
    <x v="0"/>
    <x v="1"/>
    <x v="5"/>
    <x v="1"/>
    <x v="0"/>
    <x v="0"/>
    <x v="11"/>
    <n v="6.1958332999999997E-2"/>
    <x v="0"/>
    <s v="2419030330572011744"/>
    <x v="0"/>
    <s v="01D2-CHWR-05"/>
    <x v="25"/>
    <x v="0"/>
    <x v="0"/>
    <x v="0"/>
    <x v="0"/>
    <s v="1.66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12c4bd10-6e8c-4358-963e-e2d6f49dce2b-00502a0c"/>
    <x v="0"/>
    <x v="0"/>
    <x v="0"/>
    <x v="0"/>
    <x v="0"/>
    <x v="0"/>
    <x v="0"/>
    <x v="0"/>
    <x v="3"/>
    <x v="0"/>
    <x v="0"/>
    <x v="0"/>
    <x v="0"/>
    <x v="6"/>
    <x v="6"/>
    <x v="0"/>
    <x v="6"/>
    <x v="2"/>
    <x v="0"/>
    <x v="1"/>
    <x v="0"/>
    <x v="14"/>
    <x v="0"/>
    <x v="0"/>
    <x v="5"/>
    <x v="6"/>
    <x v="14"/>
    <x v="0"/>
    <x v="0"/>
    <x v="12"/>
    <n v="0.13541666699999999"/>
    <x v="0"/>
    <s v="2422656422372011745"/>
    <x v="0"/>
    <s v="01D2-CHWR-04"/>
    <x v="43"/>
    <x v="0"/>
    <x v="0"/>
    <x v="0"/>
    <x v="0"/>
    <s v="1.94 lbm"/>
    <x v="0"/>
    <x v="0"/>
    <x v="0"/>
    <x v="0"/>
    <x v="0"/>
    <x v="1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  <x v="0"/>
  </r>
  <r>
    <s v="12c4bd10-6e8c-4358-963e-e2d6f49dce2b-00502af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0"/>
    <x v="3"/>
    <x v="3"/>
    <x v="0"/>
    <x v="0"/>
    <x v="10"/>
    <x v="0"/>
    <x v="0"/>
    <x v="8"/>
    <n v="5.2083329999999999E-3"/>
    <x v="0"/>
    <s v="241010655977931148"/>
    <x v="0"/>
    <s v="01D2-CHWR-04"/>
    <x v="43"/>
    <x v="0"/>
    <x v="0"/>
    <x v="38"/>
    <x v="0"/>
    <s v="0.00 lbm"/>
    <x v="0"/>
    <x v="0"/>
    <x v="0"/>
    <x v="0"/>
    <x v="0"/>
    <x v="4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552f374a-13c0-4115-9341-b92304a2fc7b-00513d59"/>
    <x v="0"/>
    <x v="0"/>
    <x v="0"/>
    <x v="0"/>
    <x v="0"/>
    <x v="0"/>
    <x v="0"/>
    <x v="0"/>
    <x v="3"/>
    <x v="0"/>
    <x v="0"/>
    <x v="0"/>
    <x v="0"/>
    <x v="3"/>
    <x v="3"/>
    <x v="1"/>
    <x v="3"/>
    <x v="2"/>
    <x v="0"/>
    <x v="1"/>
    <x v="0"/>
    <x v="24"/>
    <x v="0"/>
    <x v="0"/>
    <x v="9"/>
    <x v="7"/>
    <x v="24"/>
    <x v="0"/>
    <x v="0"/>
    <x v="56"/>
    <n v="3.8858333000000002E-2"/>
    <x v="0"/>
    <s v="2419030330572011739"/>
    <x v="0"/>
    <s v="01D2-CHWR-01"/>
    <x v="1"/>
    <x v="0"/>
    <x v="0"/>
    <x v="39"/>
    <x v="0"/>
    <s v="0.28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552f374a-13c0-4115-9341-b92304a2fc7b-00513d95"/>
    <x v="0"/>
    <x v="0"/>
    <x v="1"/>
    <x v="0"/>
    <x v="0"/>
    <x v="0"/>
    <x v="0"/>
    <x v="0"/>
    <x v="3"/>
    <x v="0"/>
    <x v="0"/>
    <x v="1"/>
    <x v="1"/>
    <x v="3"/>
    <x v="3"/>
    <x v="1"/>
    <x v="3"/>
    <x v="2"/>
    <x v="0"/>
    <x v="1"/>
    <x v="0"/>
    <x v="24"/>
    <x v="0"/>
    <x v="0"/>
    <x v="9"/>
    <x v="7"/>
    <x v="24"/>
    <x v="0"/>
    <x v="0"/>
    <x v="56"/>
    <n v="3.8858333000000002E-2"/>
    <x v="0"/>
    <s v="2419030330572011739"/>
    <x v="0"/>
    <s v="01D2-CHWS-01"/>
    <x v="3"/>
    <x v="0"/>
    <x v="0"/>
    <x v="37"/>
    <x v="0"/>
    <s v="0.28 lbm"/>
    <x v="0"/>
    <x v="0"/>
    <x v="0"/>
    <x v="0"/>
    <x v="0"/>
    <x v="1"/>
    <x v="0"/>
    <x v="0"/>
    <x v="0"/>
    <x v="0"/>
    <x v="0"/>
    <x v="2"/>
    <x v="1"/>
    <x v="0"/>
    <x v="0"/>
    <x v="0"/>
    <x v="0"/>
    <x v="0"/>
    <x v="0"/>
    <x v="0"/>
    <x v="0"/>
    <x v="0"/>
    <x v="0"/>
    <x v="0"/>
    <x v="0"/>
    <x v="0"/>
    <x v="0"/>
  </r>
  <r>
    <s v="552f374a-13c0-4115-9341-b92304a2fc7b-00513de0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25"/>
    <x v="8"/>
    <x v="8"/>
    <x v="9"/>
    <x v="0"/>
    <x v="25"/>
    <x v="0"/>
    <x v="0"/>
    <x v="30"/>
    <n v="0"/>
    <x v="0"/>
    <s v="243117294188119"/>
    <x v="0"/>
    <s v=""/>
    <x v="3"/>
    <x v="0"/>
    <x v="0"/>
    <x v="14"/>
    <x v="0"/>
    <s v="0.00 lbm"/>
    <x v="0"/>
    <x v="0"/>
    <x v="0"/>
    <x v="0"/>
    <x v="0"/>
    <x v="9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52f374a-13c0-4115-9341-b92304a2fc7b-00513e70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25"/>
    <x v="8"/>
    <x v="8"/>
    <x v="9"/>
    <x v="0"/>
    <x v="25"/>
    <x v="0"/>
    <x v="0"/>
    <x v="30"/>
    <n v="0"/>
    <x v="0"/>
    <s v="243117294188119"/>
    <x v="0"/>
    <s v=""/>
    <x v="1"/>
    <x v="0"/>
    <x v="0"/>
    <x v="14"/>
    <x v="0"/>
    <s v="0.00 lbm"/>
    <x v="0"/>
    <x v="0"/>
    <x v="0"/>
    <x v="0"/>
    <x v="0"/>
    <x v="9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552f374a-13c0-4115-9341-b92304a2fc7b-00513ecb"/>
    <x v="0"/>
    <x v="0"/>
    <x v="0"/>
    <x v="0"/>
    <x v="0"/>
    <x v="0"/>
    <x v="0"/>
    <x v="0"/>
    <x v="5"/>
    <x v="0"/>
    <x v="0"/>
    <x v="0"/>
    <x v="0"/>
    <x v="5"/>
    <x v="5"/>
    <x v="0"/>
    <x v="5"/>
    <x v="0"/>
    <x v="0"/>
    <x v="0"/>
    <x v="0"/>
    <x v="0"/>
    <x v="0"/>
    <x v="0"/>
    <x v="0"/>
    <x v="8"/>
    <x v="0"/>
    <x v="0"/>
    <x v="0"/>
    <x v="57"/>
    <n v="0.56333333299999999"/>
    <x v="0"/>
    <s v="24101043597761180"/>
    <x v="0"/>
    <s v="01D2-CHWR-01"/>
    <x v="1"/>
    <x v="0"/>
    <x v="0"/>
    <x v="40"/>
    <x v="0"/>
    <s v="7.20 lbm"/>
    <x v="0"/>
    <x v="0"/>
    <x v="0"/>
    <x v="0"/>
    <x v="0"/>
    <x v="1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</r>
  <r>
    <s v="552f374a-13c0-4115-9341-b92304a2fc7b-00513ed3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41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552f374a-13c0-4115-9341-b92304a2fc7b-00513ef2"/>
    <x v="0"/>
    <x v="0"/>
    <x v="1"/>
    <x v="0"/>
    <x v="0"/>
    <x v="0"/>
    <x v="0"/>
    <x v="0"/>
    <x v="5"/>
    <x v="0"/>
    <x v="0"/>
    <x v="1"/>
    <x v="1"/>
    <x v="5"/>
    <x v="5"/>
    <x v="0"/>
    <x v="5"/>
    <x v="0"/>
    <x v="0"/>
    <x v="0"/>
    <x v="0"/>
    <x v="0"/>
    <x v="0"/>
    <x v="0"/>
    <x v="0"/>
    <x v="8"/>
    <x v="0"/>
    <x v="0"/>
    <x v="0"/>
    <x v="57"/>
    <n v="0.56333333299999999"/>
    <x v="0"/>
    <s v="24101043597761180"/>
    <x v="0"/>
    <s v="01D2-CHWS-01"/>
    <x v="3"/>
    <x v="0"/>
    <x v="0"/>
    <x v="39"/>
    <x v="0"/>
    <s v="7.20 lbm"/>
    <x v="0"/>
    <x v="0"/>
    <x v="0"/>
    <x v="0"/>
    <x v="0"/>
    <x v="1"/>
    <x v="0"/>
    <x v="0"/>
    <x v="0"/>
    <x v="0"/>
    <x v="0"/>
    <x v="0"/>
    <x v="0"/>
    <x v="1"/>
    <x v="0"/>
    <x v="0"/>
    <x v="0"/>
    <x v="0"/>
    <x v="0"/>
    <x v="0"/>
    <x v="0"/>
    <x v="0"/>
    <x v="0"/>
    <x v="0"/>
    <x v="0"/>
    <x v="0"/>
    <x v="0"/>
  </r>
  <r>
    <s v="552f374a-13c0-4115-9341-b92304a2fc7b-00513ef8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41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552f374a-13c0-4115-9341-b92304a2fc7b-00513f0c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42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552f374a-13c0-4115-9341-b92304a2fc7b-00513f1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42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552f374a-13c0-4115-9341-b92304a2fc7b-005144bd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22"/>
    <x v="6"/>
    <x v="6"/>
    <x v="3"/>
    <x v="0"/>
    <x v="22"/>
    <x v="0"/>
    <x v="0"/>
    <x v="30"/>
    <n v="0"/>
    <x v="0"/>
    <s v="2431172941881114"/>
    <x v="0"/>
    <s v=""/>
    <x v="41"/>
    <x v="1"/>
    <x v="0"/>
    <x v="14"/>
    <x v="0"/>
    <s v="0.00 lbm"/>
    <x v="0"/>
    <x v="0"/>
    <x v="0"/>
    <x v="0"/>
    <x v="0"/>
    <x v="7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a26eb34a-6dbe-454a-8af5-a1401f592775-00514ba5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1-CHWR-16"/>
    <x v="38"/>
    <x v="0"/>
    <x v="0"/>
    <x v="25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a26eb34a-6dbe-454a-8af5-a1401f592775-00514bb7"/>
    <x v="0"/>
    <x v="0"/>
    <x v="0"/>
    <x v="0"/>
    <x v="0"/>
    <x v="0"/>
    <x v="0"/>
    <x v="0"/>
    <x v="4"/>
    <x v="0"/>
    <x v="0"/>
    <x v="0"/>
    <x v="0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1-CHWR-16"/>
    <x v="38"/>
    <x v="0"/>
    <x v="0"/>
    <x v="3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a26eb34a-6dbe-454a-8af5-a1401f592775-00514bdf"/>
    <x v="0"/>
    <x v="0"/>
    <x v="0"/>
    <x v="0"/>
    <x v="0"/>
    <x v="0"/>
    <x v="0"/>
    <x v="0"/>
    <x v="4"/>
    <x v="0"/>
    <x v="1"/>
    <x v="0"/>
    <x v="0"/>
    <x v="8"/>
    <x v="8"/>
    <x v="2"/>
    <x v="8"/>
    <x v="3"/>
    <x v="0"/>
    <x v="2"/>
    <x v="0"/>
    <x v="16"/>
    <x v="4"/>
    <x v="4"/>
    <x v="1"/>
    <x v="0"/>
    <x v="16"/>
    <x v="0"/>
    <x v="0"/>
    <x v="30"/>
    <n v="0"/>
    <x v="0"/>
    <s v="2431172941881116"/>
    <x v="0"/>
    <s v=""/>
    <x v="41"/>
    <x v="0"/>
    <x v="0"/>
    <x v="14"/>
    <x v="0"/>
    <s v="0.00 lbm"/>
    <x v="0"/>
    <x v="0"/>
    <x v="0"/>
    <x v="0"/>
    <x v="0"/>
    <x v="5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52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16"/>
    <x v="4"/>
    <x v="4"/>
    <x v="0"/>
    <x v="0"/>
    <x v="16"/>
    <x v="0"/>
    <x v="0"/>
    <x v="8"/>
    <n v="5.2083329999999999E-3"/>
    <x v="0"/>
    <s v="241010655977931147"/>
    <x v="0"/>
    <s v="01D1-CHWS-18"/>
    <x v="39"/>
    <x v="0"/>
    <x v="0"/>
    <x v="27"/>
    <x v="0"/>
    <s v="0.00 lbm"/>
    <x v="0"/>
    <x v="0"/>
    <x v="0"/>
    <x v="0"/>
    <x v="0"/>
    <x v="5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63"/>
    <x v="0"/>
    <x v="0"/>
    <x v="1"/>
    <x v="0"/>
    <x v="0"/>
    <x v="0"/>
    <x v="0"/>
    <x v="0"/>
    <x v="4"/>
    <x v="0"/>
    <x v="0"/>
    <x v="1"/>
    <x v="1"/>
    <x v="11"/>
    <x v="11"/>
    <x v="1"/>
    <x v="9"/>
    <x v="2"/>
    <x v="0"/>
    <x v="1"/>
    <x v="0"/>
    <x v="16"/>
    <x v="4"/>
    <x v="4"/>
    <x v="1"/>
    <x v="0"/>
    <x v="16"/>
    <x v="0"/>
    <x v="0"/>
    <x v="55"/>
    <n v="7.7791666999999995E-2"/>
    <x v="0"/>
    <s v="24102753053061147"/>
    <x v="0"/>
    <s v="01D1-CHWS-18"/>
    <x v="39"/>
    <x v="0"/>
    <x v="0"/>
    <x v="3"/>
    <x v="0"/>
    <s v="1.50 lbm"/>
    <x v="0"/>
    <x v="0"/>
    <x v="0"/>
    <x v="0"/>
    <x v="0"/>
    <x v="5"/>
    <x v="0"/>
    <x v="0"/>
    <x v="0"/>
    <x v="0"/>
    <x v="0"/>
    <x v="6"/>
    <x v="6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7c"/>
    <x v="0"/>
    <x v="0"/>
    <x v="1"/>
    <x v="0"/>
    <x v="0"/>
    <x v="0"/>
    <x v="0"/>
    <x v="0"/>
    <x v="4"/>
    <x v="0"/>
    <x v="0"/>
    <x v="1"/>
    <x v="1"/>
    <x v="12"/>
    <x v="12"/>
    <x v="1"/>
    <x v="10"/>
    <x v="5"/>
    <x v="0"/>
    <x v="0"/>
    <x v="0"/>
    <x v="16"/>
    <x v="4"/>
    <x v="4"/>
    <x v="1"/>
    <x v="0"/>
    <x v="16"/>
    <x v="0"/>
    <x v="0"/>
    <x v="26"/>
    <n v="0.33333333300000001"/>
    <x v="0"/>
    <s v="24188790109413561147"/>
    <x v="0"/>
    <s v="01D1-CHWS-18"/>
    <x v="39"/>
    <x v="0"/>
    <x v="0"/>
    <x v="6"/>
    <x v="0"/>
    <s v="1.00 lbm"/>
    <x v="0"/>
    <x v="0"/>
    <x v="0"/>
    <x v="0"/>
    <x v="0"/>
    <x v="5"/>
    <x v="0"/>
    <x v="0"/>
    <x v="0"/>
    <x v="0"/>
    <x v="0"/>
    <x v="7"/>
    <x v="7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82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16"/>
    <x v="4"/>
    <x v="4"/>
    <x v="1"/>
    <x v="0"/>
    <x v="16"/>
    <x v="0"/>
    <x v="0"/>
    <x v="30"/>
    <n v="0"/>
    <x v="0"/>
    <s v="2431172941881116"/>
    <x v="0"/>
    <s v="01D1-CHWS-18"/>
    <x v="39"/>
    <x v="0"/>
    <x v="0"/>
    <x v="14"/>
    <x v="0"/>
    <s v="0.00 lbm"/>
    <x v="0"/>
    <x v="0"/>
    <x v="0"/>
    <x v="0"/>
    <x v="0"/>
    <x v="5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8e"/>
    <x v="0"/>
    <x v="0"/>
    <x v="1"/>
    <x v="0"/>
    <x v="0"/>
    <x v="0"/>
    <x v="0"/>
    <x v="0"/>
    <x v="4"/>
    <x v="0"/>
    <x v="0"/>
    <x v="1"/>
    <x v="1"/>
    <x v="13"/>
    <x v="13"/>
    <x v="2"/>
    <x v="11"/>
    <x v="6"/>
    <x v="0"/>
    <x v="4"/>
    <x v="0"/>
    <x v="16"/>
    <x v="4"/>
    <x v="4"/>
    <x v="1"/>
    <x v="0"/>
    <x v="16"/>
    <x v="0"/>
    <x v="0"/>
    <x v="58"/>
    <n v="3.4166666999999998E-2"/>
    <x v="0"/>
    <s v="242176254238251147"/>
    <x v="0"/>
    <s v="01D1-CHWS-18"/>
    <x v="39"/>
    <x v="0"/>
    <x v="0"/>
    <x v="34"/>
    <x v="0"/>
    <s v="0.00 lbm"/>
    <x v="0"/>
    <x v="0"/>
    <x v="0"/>
    <x v="0"/>
    <x v="0"/>
    <x v="5"/>
    <x v="0"/>
    <x v="0"/>
    <x v="0"/>
    <x v="0"/>
    <x v="0"/>
    <x v="8"/>
    <x v="6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9a"/>
    <x v="0"/>
    <x v="0"/>
    <x v="1"/>
    <x v="0"/>
    <x v="0"/>
    <x v="0"/>
    <x v="0"/>
    <x v="0"/>
    <x v="4"/>
    <x v="0"/>
    <x v="1"/>
    <x v="1"/>
    <x v="1"/>
    <x v="8"/>
    <x v="8"/>
    <x v="2"/>
    <x v="8"/>
    <x v="3"/>
    <x v="0"/>
    <x v="2"/>
    <x v="0"/>
    <x v="16"/>
    <x v="4"/>
    <x v="4"/>
    <x v="1"/>
    <x v="0"/>
    <x v="16"/>
    <x v="0"/>
    <x v="0"/>
    <x v="30"/>
    <n v="0"/>
    <x v="0"/>
    <s v="2431172941881116"/>
    <x v="0"/>
    <s v="01D1-CHWS-18"/>
    <x v="39"/>
    <x v="0"/>
    <x v="0"/>
    <x v="14"/>
    <x v="0"/>
    <s v="0.00 lbm"/>
    <x v="0"/>
    <x v="0"/>
    <x v="0"/>
    <x v="0"/>
    <x v="0"/>
    <x v="5"/>
    <x v="0"/>
    <x v="0"/>
    <x v="0"/>
    <x v="0"/>
    <x v="0"/>
    <x v="4"/>
    <x v="4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b1"/>
    <x v="0"/>
    <x v="0"/>
    <x v="1"/>
    <x v="0"/>
    <x v="0"/>
    <x v="0"/>
    <x v="0"/>
    <x v="0"/>
    <x v="6"/>
    <x v="0"/>
    <x v="0"/>
    <x v="1"/>
    <x v="1"/>
    <x v="14"/>
    <x v="14"/>
    <x v="2"/>
    <x v="12"/>
    <x v="6"/>
    <x v="0"/>
    <x v="5"/>
    <x v="0"/>
    <x v="26"/>
    <x v="4"/>
    <x v="4"/>
    <x v="4"/>
    <x v="0"/>
    <x v="26"/>
    <x v="0"/>
    <x v="0"/>
    <x v="56"/>
    <n v="4.3833333000000002E-2"/>
    <x v="0"/>
    <s v="24217654423918011732"/>
    <x v="0"/>
    <s v="01D1-CHWS-18"/>
    <x v="39"/>
    <x v="0"/>
    <x v="0"/>
    <x v="16"/>
    <x v="0"/>
    <s v="0.00 lbm"/>
    <x v="0"/>
    <x v="0"/>
    <x v="0"/>
    <x v="0"/>
    <x v="0"/>
    <x v="1"/>
    <x v="0"/>
    <x v="0"/>
    <x v="0"/>
    <x v="0"/>
    <x v="0"/>
    <x v="9"/>
    <x v="8"/>
    <x v="0"/>
    <x v="0"/>
    <x v="0"/>
    <x v="0"/>
    <x v="0"/>
    <x v="0"/>
    <x v="0"/>
    <x v="0"/>
    <x v="0"/>
    <x v="0"/>
    <x v="0"/>
    <x v="0"/>
    <x v="0"/>
    <x v="0"/>
  </r>
  <r>
    <s v="a26eb34a-6dbe-454a-8af5-a1401f592775-00514cb7"/>
    <x v="0"/>
    <x v="0"/>
    <x v="1"/>
    <x v="0"/>
    <x v="0"/>
    <x v="0"/>
    <x v="0"/>
    <x v="0"/>
    <x v="4"/>
    <x v="0"/>
    <x v="1"/>
    <x v="1"/>
    <x v="1"/>
    <x v="15"/>
    <x v="15"/>
    <x v="2"/>
    <x v="8"/>
    <x v="6"/>
    <x v="0"/>
    <x v="5"/>
    <x v="0"/>
    <x v="16"/>
    <x v="4"/>
    <x v="4"/>
    <x v="1"/>
    <x v="0"/>
    <x v="16"/>
    <x v="0"/>
    <x v="0"/>
    <x v="30"/>
    <n v="8.3333300000000004E-5"/>
    <x v="0"/>
    <s v="246268342395321147"/>
    <x v="0"/>
    <s v="01D1-CHWS-18"/>
    <x v="39"/>
    <x v="0"/>
    <x v="0"/>
    <x v="14"/>
    <x v="0"/>
    <s v="0.01 lbm"/>
    <x v="0"/>
    <x v="0"/>
    <x v="0"/>
    <x v="0"/>
    <x v="0"/>
    <x v="5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a26eb34a-6dbe-454a-8af5-a1401f592775-00514d8f"/>
    <x v="0"/>
    <x v="0"/>
    <x v="1"/>
    <x v="0"/>
    <x v="0"/>
    <x v="0"/>
    <x v="0"/>
    <x v="0"/>
    <x v="0"/>
    <x v="0"/>
    <x v="0"/>
    <x v="1"/>
    <x v="1"/>
    <x v="16"/>
    <x v="16"/>
    <x v="2"/>
    <x v="13"/>
    <x v="6"/>
    <x v="0"/>
    <x v="5"/>
    <x v="0"/>
    <x v="21"/>
    <x v="5"/>
    <x v="5"/>
    <x v="0"/>
    <x v="0"/>
    <x v="21"/>
    <x v="0"/>
    <x v="0"/>
    <x v="0"/>
    <m/>
    <x v="0"/>
    <s v="2419351142394661146"/>
    <x v="0"/>
    <s v="01D1-CHWS-18"/>
    <x v="39"/>
    <x v="0"/>
    <x v="0"/>
    <x v="28"/>
    <x v="0"/>
    <s v="0.00 lbm"/>
    <x v="0"/>
    <x v="0"/>
    <x v="0"/>
    <x v="0"/>
    <x v="0"/>
    <x v="6"/>
    <x v="0"/>
    <x v="0"/>
    <x v="0"/>
    <x v="0"/>
    <x v="0"/>
    <x v="8"/>
    <x v="10"/>
    <x v="0"/>
    <x v="0"/>
    <x v="0"/>
    <x v="0"/>
    <x v="0"/>
    <x v="0"/>
    <x v="0"/>
    <x v="0"/>
    <x v="0"/>
    <x v="0"/>
    <x v="0"/>
    <x v="0"/>
    <x v="0"/>
    <x v="0"/>
  </r>
  <r>
    <s v="a26eb34a-6dbe-454a-8af5-a1401f592775-00514d95"/>
    <x v="0"/>
    <x v="0"/>
    <x v="1"/>
    <x v="0"/>
    <x v="0"/>
    <x v="0"/>
    <x v="0"/>
    <x v="0"/>
    <x v="4"/>
    <x v="0"/>
    <x v="1"/>
    <x v="1"/>
    <x v="1"/>
    <x v="15"/>
    <x v="15"/>
    <x v="2"/>
    <x v="8"/>
    <x v="6"/>
    <x v="0"/>
    <x v="5"/>
    <x v="0"/>
    <x v="21"/>
    <x v="5"/>
    <x v="5"/>
    <x v="4"/>
    <x v="0"/>
    <x v="21"/>
    <x v="0"/>
    <x v="0"/>
    <x v="30"/>
    <n v="8.3333300000000004E-5"/>
    <x v="0"/>
    <s v="246268342395321146"/>
    <x v="0"/>
    <s v="01D1-CHWS-18"/>
    <x v="39"/>
    <x v="0"/>
    <x v="0"/>
    <x v="14"/>
    <x v="0"/>
    <s v="0.01 lbm"/>
    <x v="0"/>
    <x v="0"/>
    <x v="0"/>
    <x v="0"/>
    <x v="0"/>
    <x v="6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a26eb34a-6dbe-454a-8af5-a1401f592775-00514dc4"/>
    <x v="0"/>
    <x v="0"/>
    <x v="1"/>
    <x v="0"/>
    <x v="0"/>
    <x v="0"/>
    <x v="0"/>
    <x v="0"/>
    <x v="4"/>
    <x v="0"/>
    <x v="1"/>
    <x v="1"/>
    <x v="1"/>
    <x v="15"/>
    <x v="15"/>
    <x v="2"/>
    <x v="8"/>
    <x v="6"/>
    <x v="0"/>
    <x v="5"/>
    <x v="0"/>
    <x v="21"/>
    <x v="5"/>
    <x v="5"/>
    <x v="4"/>
    <x v="0"/>
    <x v="21"/>
    <x v="0"/>
    <x v="0"/>
    <x v="30"/>
    <n v="8.3333300000000004E-5"/>
    <x v="0"/>
    <s v="246268342395321146"/>
    <x v="0"/>
    <s v="01D1-CHWS-18"/>
    <x v="39"/>
    <x v="0"/>
    <x v="0"/>
    <x v="14"/>
    <x v="0"/>
    <s v="0.01 lbm"/>
    <x v="0"/>
    <x v="0"/>
    <x v="0"/>
    <x v="0"/>
    <x v="0"/>
    <x v="6"/>
    <x v="0"/>
    <x v="0"/>
    <x v="0"/>
    <x v="0"/>
    <x v="0"/>
    <x v="10"/>
    <x v="9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59"/>
    <x v="0"/>
    <x v="0"/>
    <x v="0"/>
    <x v="0"/>
    <x v="0"/>
    <x v="0"/>
    <x v="0"/>
    <x v="0"/>
    <x v="7"/>
    <x v="0"/>
    <x v="0"/>
    <x v="0"/>
    <x v="0"/>
    <x v="17"/>
    <x v="17"/>
    <x v="3"/>
    <x v="14"/>
    <x v="7"/>
    <x v="0"/>
    <x v="6"/>
    <x v="0"/>
    <x v="0"/>
    <x v="0"/>
    <x v="0"/>
    <x v="6"/>
    <x v="0"/>
    <x v="0"/>
    <x v="0"/>
    <x v="0"/>
    <x v="59"/>
    <n v="8.0833332999999993E-2"/>
    <x v="0"/>
    <s v="2474063503441149"/>
    <x v="0"/>
    <s v="01D2-CHWR-01"/>
    <x v="1"/>
    <x v="0"/>
    <x v="0"/>
    <x v="43"/>
    <x v="0"/>
    <s v="0.00 lbm"/>
    <x v="0"/>
    <x v="0"/>
    <x v="0"/>
    <x v="0"/>
    <x v="0"/>
    <x v="1"/>
    <x v="0"/>
    <x v="0"/>
    <x v="0"/>
    <x v="0"/>
    <x v="0"/>
    <x v="11"/>
    <x v="11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5e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44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60"/>
    <x v="0"/>
    <x v="0"/>
    <x v="0"/>
    <x v="0"/>
    <x v="0"/>
    <x v="0"/>
    <x v="0"/>
    <x v="0"/>
    <x v="4"/>
    <x v="0"/>
    <x v="2"/>
    <x v="0"/>
    <x v="0"/>
    <x v="18"/>
    <x v="18"/>
    <x v="0"/>
    <x v="15"/>
    <x v="0"/>
    <x v="0"/>
    <x v="0"/>
    <x v="0"/>
    <x v="0"/>
    <x v="0"/>
    <x v="0"/>
    <x v="0"/>
    <x v="0"/>
    <x v="0"/>
    <x v="0"/>
    <x v="0"/>
    <x v="52"/>
    <n v="0.22916666699999999"/>
    <x v="0"/>
    <s v="2410104859776531149"/>
    <x v="0"/>
    <s v="01D2-CHWR-01"/>
    <x v="1"/>
    <x v="0"/>
    <x v="0"/>
    <x v="45"/>
    <x v="0"/>
    <s v="11.50 lbm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63"/>
    <x v="0"/>
    <x v="0"/>
    <x v="0"/>
    <x v="0"/>
    <x v="0"/>
    <x v="0"/>
    <x v="0"/>
    <x v="0"/>
    <x v="4"/>
    <x v="0"/>
    <x v="0"/>
    <x v="0"/>
    <x v="0"/>
    <x v="19"/>
    <x v="19"/>
    <x v="1"/>
    <x v="16"/>
    <x v="1"/>
    <x v="0"/>
    <x v="7"/>
    <x v="0"/>
    <x v="0"/>
    <x v="0"/>
    <x v="0"/>
    <x v="0"/>
    <x v="0"/>
    <x v="0"/>
    <x v="0"/>
    <x v="0"/>
    <x v="30"/>
    <n v="8.3333300000000004E-5"/>
    <x v="0"/>
    <s v="248097750036191118"/>
    <x v="0"/>
    <s v="01D2-CHWR-01"/>
    <x v="1"/>
    <x v="0"/>
    <x v="0"/>
    <x v="46"/>
    <x v="0"/>
    <s v="0.00 lbm"/>
    <x v="0"/>
    <x v="0"/>
    <x v="0"/>
    <x v="0"/>
    <x v="0"/>
    <x v="0"/>
    <x v="0"/>
    <x v="0"/>
    <x v="0"/>
    <x v="0"/>
    <x v="0"/>
    <x v="12"/>
    <x v="13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6e"/>
    <x v="0"/>
    <x v="0"/>
    <x v="1"/>
    <x v="0"/>
    <x v="0"/>
    <x v="0"/>
    <x v="0"/>
    <x v="0"/>
    <x v="7"/>
    <x v="0"/>
    <x v="0"/>
    <x v="1"/>
    <x v="1"/>
    <x v="17"/>
    <x v="17"/>
    <x v="3"/>
    <x v="14"/>
    <x v="7"/>
    <x v="0"/>
    <x v="6"/>
    <x v="0"/>
    <x v="0"/>
    <x v="0"/>
    <x v="0"/>
    <x v="6"/>
    <x v="0"/>
    <x v="0"/>
    <x v="0"/>
    <x v="0"/>
    <x v="59"/>
    <n v="8.0833332999999993E-2"/>
    <x v="0"/>
    <s v="2474063503441149"/>
    <x v="0"/>
    <s v="01D2-CHWS-01"/>
    <x v="3"/>
    <x v="0"/>
    <x v="0"/>
    <x v="40"/>
    <x v="0"/>
    <s v="0.00 lbm"/>
    <x v="0"/>
    <x v="0"/>
    <x v="0"/>
    <x v="0"/>
    <x v="0"/>
    <x v="1"/>
    <x v="0"/>
    <x v="0"/>
    <x v="0"/>
    <x v="0"/>
    <x v="0"/>
    <x v="11"/>
    <x v="11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72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44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74"/>
    <x v="0"/>
    <x v="0"/>
    <x v="1"/>
    <x v="0"/>
    <x v="0"/>
    <x v="0"/>
    <x v="0"/>
    <x v="0"/>
    <x v="4"/>
    <x v="0"/>
    <x v="2"/>
    <x v="1"/>
    <x v="1"/>
    <x v="18"/>
    <x v="18"/>
    <x v="0"/>
    <x v="15"/>
    <x v="0"/>
    <x v="0"/>
    <x v="0"/>
    <x v="0"/>
    <x v="0"/>
    <x v="0"/>
    <x v="0"/>
    <x v="0"/>
    <x v="0"/>
    <x v="0"/>
    <x v="0"/>
    <x v="0"/>
    <x v="52"/>
    <n v="0.22916666699999999"/>
    <x v="0"/>
    <s v="2410104859776531149"/>
    <x v="0"/>
    <s v="01D2-CHWS-01"/>
    <x v="3"/>
    <x v="0"/>
    <x v="0"/>
    <x v="43"/>
    <x v="0"/>
    <s v="11.50 lbm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77"/>
    <x v="0"/>
    <x v="0"/>
    <x v="1"/>
    <x v="0"/>
    <x v="0"/>
    <x v="0"/>
    <x v="0"/>
    <x v="0"/>
    <x v="4"/>
    <x v="0"/>
    <x v="0"/>
    <x v="1"/>
    <x v="1"/>
    <x v="19"/>
    <x v="19"/>
    <x v="1"/>
    <x v="16"/>
    <x v="1"/>
    <x v="0"/>
    <x v="7"/>
    <x v="0"/>
    <x v="0"/>
    <x v="0"/>
    <x v="0"/>
    <x v="0"/>
    <x v="0"/>
    <x v="0"/>
    <x v="0"/>
    <x v="0"/>
    <x v="30"/>
    <n v="8.3333300000000004E-5"/>
    <x v="0"/>
    <s v="248097750036191118"/>
    <x v="0"/>
    <s v="01D2-CHWS-01"/>
    <x v="3"/>
    <x v="0"/>
    <x v="0"/>
    <x v="45"/>
    <x v="0"/>
    <s v="0.00 lbm"/>
    <x v="0"/>
    <x v="0"/>
    <x v="0"/>
    <x v="0"/>
    <x v="0"/>
    <x v="0"/>
    <x v="0"/>
    <x v="0"/>
    <x v="0"/>
    <x v="0"/>
    <x v="0"/>
    <x v="12"/>
    <x v="13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85"/>
    <x v="0"/>
    <x v="0"/>
    <x v="1"/>
    <x v="0"/>
    <x v="0"/>
    <x v="0"/>
    <x v="0"/>
    <x v="0"/>
    <x v="4"/>
    <x v="0"/>
    <x v="2"/>
    <x v="1"/>
    <x v="1"/>
    <x v="18"/>
    <x v="18"/>
    <x v="0"/>
    <x v="15"/>
    <x v="0"/>
    <x v="0"/>
    <x v="0"/>
    <x v="0"/>
    <x v="0"/>
    <x v="0"/>
    <x v="0"/>
    <x v="0"/>
    <x v="0"/>
    <x v="0"/>
    <x v="0"/>
    <x v="0"/>
    <x v="52"/>
    <n v="0.22916666699999999"/>
    <x v="0"/>
    <s v="2410104859776531149"/>
    <x v="0"/>
    <s v="01D2-CHWS-01"/>
    <x v="3"/>
    <x v="0"/>
    <x v="0"/>
    <x v="43"/>
    <x v="0"/>
    <s v="11.50 lbm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8b"/>
    <x v="0"/>
    <x v="0"/>
    <x v="1"/>
    <x v="0"/>
    <x v="0"/>
    <x v="0"/>
    <x v="0"/>
    <x v="0"/>
    <x v="4"/>
    <x v="0"/>
    <x v="0"/>
    <x v="1"/>
    <x v="1"/>
    <x v="19"/>
    <x v="19"/>
    <x v="1"/>
    <x v="16"/>
    <x v="1"/>
    <x v="0"/>
    <x v="7"/>
    <x v="0"/>
    <x v="0"/>
    <x v="0"/>
    <x v="0"/>
    <x v="0"/>
    <x v="0"/>
    <x v="0"/>
    <x v="0"/>
    <x v="0"/>
    <x v="30"/>
    <n v="8.3333300000000004E-5"/>
    <x v="0"/>
    <s v="248097750036191118"/>
    <x v="0"/>
    <s v="01D2-CHWS-01"/>
    <x v="3"/>
    <x v="0"/>
    <x v="0"/>
    <x v="46"/>
    <x v="0"/>
    <s v="0.00 lbm"/>
    <x v="0"/>
    <x v="0"/>
    <x v="0"/>
    <x v="0"/>
    <x v="0"/>
    <x v="0"/>
    <x v="0"/>
    <x v="0"/>
    <x v="0"/>
    <x v="0"/>
    <x v="0"/>
    <x v="12"/>
    <x v="13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99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0"/>
    <x v="0"/>
    <x v="0"/>
    <x v="0"/>
    <x v="0"/>
    <x v="0"/>
    <x v="0"/>
    <x v="0"/>
    <x v="26"/>
    <n v="0.33333333300000001"/>
    <x v="0"/>
    <s v="24274782088511149"/>
    <x v="0"/>
    <s v="01D2-CHWS-01"/>
    <x v="3"/>
    <x v="0"/>
    <x v="0"/>
    <x v="4"/>
    <x v="0"/>
    <s v="2.53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a7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47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c5"/>
    <x v="0"/>
    <x v="0"/>
    <x v="1"/>
    <x v="0"/>
    <x v="0"/>
    <x v="0"/>
    <x v="0"/>
    <x v="0"/>
    <x v="8"/>
    <x v="0"/>
    <x v="0"/>
    <x v="1"/>
    <x v="1"/>
    <x v="20"/>
    <x v="20"/>
    <x v="0"/>
    <x v="17"/>
    <x v="0"/>
    <x v="0"/>
    <x v="0"/>
    <x v="0"/>
    <x v="0"/>
    <x v="0"/>
    <x v="0"/>
    <x v="0"/>
    <x v="0"/>
    <x v="0"/>
    <x v="0"/>
    <x v="0"/>
    <x v="0"/>
    <m/>
    <x v="0"/>
    <s v="241010385977201118"/>
    <x v="0"/>
    <s v="01D2-CHWS-01"/>
    <x v="3"/>
    <x v="0"/>
    <x v="0"/>
    <x v="48"/>
    <x v="0"/>
    <s v="1.70 lbm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c9"/>
    <x v="0"/>
    <x v="0"/>
    <x v="1"/>
    <x v="0"/>
    <x v="0"/>
    <x v="0"/>
    <x v="0"/>
    <x v="0"/>
    <x v="4"/>
    <x v="0"/>
    <x v="1"/>
    <x v="1"/>
    <x v="1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S-01"/>
    <x v="3"/>
    <x v="0"/>
    <x v="0"/>
    <x v="49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d5"/>
    <x v="0"/>
    <x v="0"/>
    <x v="0"/>
    <x v="0"/>
    <x v="0"/>
    <x v="0"/>
    <x v="0"/>
    <x v="0"/>
    <x v="4"/>
    <x v="0"/>
    <x v="2"/>
    <x v="0"/>
    <x v="0"/>
    <x v="18"/>
    <x v="18"/>
    <x v="0"/>
    <x v="15"/>
    <x v="0"/>
    <x v="0"/>
    <x v="0"/>
    <x v="0"/>
    <x v="0"/>
    <x v="0"/>
    <x v="0"/>
    <x v="0"/>
    <x v="0"/>
    <x v="0"/>
    <x v="0"/>
    <x v="0"/>
    <x v="52"/>
    <n v="0.22916666699999999"/>
    <x v="0"/>
    <s v="2410104859776531149"/>
    <x v="0"/>
    <s v="01D2-CHWR-01"/>
    <x v="1"/>
    <x v="0"/>
    <x v="0"/>
    <x v="45"/>
    <x v="0"/>
    <s v="11.50 lbm"/>
    <x v="0"/>
    <x v="0"/>
    <x v="0"/>
    <x v="0"/>
    <x v="0"/>
    <x v="0"/>
    <x v="0"/>
    <x v="0"/>
    <x v="0"/>
    <x v="0"/>
    <x v="0"/>
    <x v="0"/>
    <x v="1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dd"/>
    <x v="0"/>
    <x v="0"/>
    <x v="0"/>
    <x v="0"/>
    <x v="0"/>
    <x v="0"/>
    <x v="0"/>
    <x v="0"/>
    <x v="4"/>
    <x v="0"/>
    <x v="0"/>
    <x v="0"/>
    <x v="0"/>
    <x v="19"/>
    <x v="19"/>
    <x v="1"/>
    <x v="16"/>
    <x v="1"/>
    <x v="0"/>
    <x v="7"/>
    <x v="0"/>
    <x v="0"/>
    <x v="0"/>
    <x v="0"/>
    <x v="0"/>
    <x v="0"/>
    <x v="0"/>
    <x v="0"/>
    <x v="0"/>
    <x v="30"/>
    <n v="8.3333300000000004E-5"/>
    <x v="0"/>
    <s v="248097750036191118"/>
    <x v="0"/>
    <s v="01D2-CHWR-01"/>
    <x v="1"/>
    <x v="0"/>
    <x v="0"/>
    <x v="48"/>
    <x v="0"/>
    <s v="0.00 lbm"/>
    <x v="0"/>
    <x v="0"/>
    <x v="0"/>
    <x v="0"/>
    <x v="0"/>
    <x v="0"/>
    <x v="0"/>
    <x v="0"/>
    <x v="0"/>
    <x v="0"/>
    <x v="0"/>
    <x v="12"/>
    <x v="13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eb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0"/>
    <x v="0"/>
    <x v="0"/>
    <x v="0"/>
    <x v="0"/>
    <x v="0"/>
    <x v="0"/>
    <x v="0"/>
    <x v="26"/>
    <n v="0.33333333300000001"/>
    <x v="0"/>
    <s v="24274782088511149"/>
    <x v="0"/>
    <s v="01D2-CHWR-01"/>
    <x v="1"/>
    <x v="0"/>
    <x v="0"/>
    <x v="4"/>
    <x v="0"/>
    <s v="2.53 lbm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  <x v="0"/>
  </r>
  <r>
    <s v="9e5b30ea-2f11-46d7-a4d2-820e6f08b4b7-005152f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47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9e5b30ea-2f11-46d7-a4d2-820e6f08b4b7-00515319"/>
    <x v="0"/>
    <x v="0"/>
    <x v="0"/>
    <x v="0"/>
    <x v="0"/>
    <x v="0"/>
    <x v="0"/>
    <x v="0"/>
    <x v="8"/>
    <x v="0"/>
    <x v="0"/>
    <x v="0"/>
    <x v="0"/>
    <x v="20"/>
    <x v="20"/>
    <x v="0"/>
    <x v="17"/>
    <x v="0"/>
    <x v="0"/>
    <x v="0"/>
    <x v="0"/>
    <x v="0"/>
    <x v="0"/>
    <x v="0"/>
    <x v="0"/>
    <x v="0"/>
    <x v="0"/>
    <x v="0"/>
    <x v="0"/>
    <x v="0"/>
    <m/>
    <x v="0"/>
    <s v="241010385977201118"/>
    <x v="0"/>
    <s v="01D2-CHWR-01"/>
    <x v="1"/>
    <x v="0"/>
    <x v="0"/>
    <x v="50"/>
    <x v="0"/>
    <s v="1.70 lbm"/>
    <x v="0"/>
    <x v="0"/>
    <x v="0"/>
    <x v="0"/>
    <x v="0"/>
    <x v="0"/>
    <x v="0"/>
    <x v="0"/>
    <x v="0"/>
    <x v="0"/>
    <x v="0"/>
    <x v="0"/>
    <x v="14"/>
    <x v="0"/>
    <x v="0"/>
    <x v="0"/>
    <x v="0"/>
    <x v="0"/>
    <x v="0"/>
    <x v="0"/>
    <x v="0"/>
    <x v="0"/>
    <x v="0"/>
    <x v="0"/>
    <x v="0"/>
    <x v="0"/>
    <x v="0"/>
  </r>
  <r>
    <s v="9e5b30ea-2f11-46d7-a4d2-820e6f08b4b7-0051531d"/>
    <x v="0"/>
    <x v="0"/>
    <x v="0"/>
    <x v="0"/>
    <x v="0"/>
    <x v="0"/>
    <x v="0"/>
    <x v="0"/>
    <x v="4"/>
    <x v="0"/>
    <x v="1"/>
    <x v="0"/>
    <x v="0"/>
    <x v="4"/>
    <x v="4"/>
    <x v="0"/>
    <x v="4"/>
    <x v="0"/>
    <x v="0"/>
    <x v="0"/>
    <x v="0"/>
    <x v="0"/>
    <x v="0"/>
    <x v="0"/>
    <x v="0"/>
    <x v="0"/>
    <x v="0"/>
    <x v="0"/>
    <x v="0"/>
    <x v="8"/>
    <n v="5.2083329999999999E-3"/>
    <x v="0"/>
    <s v="241010655977931149"/>
    <x v="0"/>
    <s v="01D2-CHWR-01"/>
    <x v="1"/>
    <x v="0"/>
    <x v="0"/>
    <x v="49"/>
    <x v="0"/>
    <s v="0.00 lbm"/>
    <x v="0"/>
    <x v="0"/>
    <x v="0"/>
    <x v="0"/>
    <x v="0"/>
    <x v="0"/>
    <x v="0"/>
    <x v="0"/>
    <x v="0"/>
    <x v="0"/>
    <x v="0"/>
    <x v="3"/>
    <x v="2"/>
    <x v="0"/>
    <x v="0"/>
    <x v="0"/>
    <x v="0"/>
    <x v="0"/>
    <x v="0"/>
    <x v="0"/>
    <x v="0"/>
    <x v="0"/>
    <x v="0"/>
    <x v="0"/>
    <x v="0"/>
    <x v="0"/>
    <x v="0"/>
  </r>
  <r>
    <s v="e50f9ccd-3139-4649-b290-eb308b21dc2f-00543664"/>
    <x v="0"/>
    <x v="0"/>
    <x v="0"/>
    <x v="0"/>
    <x v="0"/>
    <x v="0"/>
    <x v="0"/>
    <x v="0"/>
    <x v="1"/>
    <x v="1"/>
    <x v="0"/>
    <x v="0"/>
    <x v="0"/>
    <x v="1"/>
    <x v="1"/>
    <x v="0"/>
    <x v="1"/>
    <x v="1"/>
    <x v="0"/>
    <x v="0"/>
    <x v="0"/>
    <x v="10"/>
    <x v="3"/>
    <x v="3"/>
    <x v="0"/>
    <x v="0"/>
    <x v="10"/>
    <x v="0"/>
    <x v="0"/>
    <x v="17"/>
    <n v="0.5"/>
    <x v="0"/>
    <s v="24274782088511148"/>
    <x v="0"/>
    <s v="01D1-CHWR-07"/>
    <x v="21"/>
    <x v="0"/>
    <x v="0"/>
    <x v="0"/>
    <x v="0"/>
    <s v="2.90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e50f9ccd-3139-4649-b290-eb308b21dc2f-005437e5"/>
    <x v="0"/>
    <x v="0"/>
    <x v="1"/>
    <x v="0"/>
    <x v="0"/>
    <x v="0"/>
    <x v="0"/>
    <x v="0"/>
    <x v="1"/>
    <x v="1"/>
    <x v="0"/>
    <x v="1"/>
    <x v="1"/>
    <x v="1"/>
    <x v="1"/>
    <x v="0"/>
    <x v="1"/>
    <x v="1"/>
    <x v="0"/>
    <x v="0"/>
    <x v="0"/>
    <x v="10"/>
    <x v="3"/>
    <x v="3"/>
    <x v="0"/>
    <x v="0"/>
    <x v="10"/>
    <x v="0"/>
    <x v="0"/>
    <x v="17"/>
    <n v="0.5"/>
    <x v="0"/>
    <s v="24274782088511148"/>
    <x v="0"/>
    <s v="01D1-CHWS-08"/>
    <x v="11"/>
    <x v="0"/>
    <x v="0"/>
    <x v="0"/>
    <x v="0"/>
    <s v="2.90 lbm"/>
    <x v="0"/>
    <x v="0"/>
    <x v="0"/>
    <x v="0"/>
    <x v="0"/>
    <x v="4"/>
    <x v="0"/>
    <x v="0"/>
    <x v="0"/>
    <x v="0"/>
    <x v="0"/>
    <x v="0"/>
    <x v="3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  <r>
    <s v=""/>
    <x v="1"/>
    <x v="1"/>
    <x v="2"/>
    <x v="0"/>
    <x v="1"/>
    <x v="1"/>
    <x v="0"/>
    <x v="0"/>
    <x v="9"/>
    <x v="2"/>
    <x v="0"/>
    <x v="2"/>
    <x v="2"/>
    <x v="21"/>
    <x v="17"/>
    <x v="3"/>
    <x v="8"/>
    <x v="7"/>
    <x v="1"/>
    <x v="6"/>
    <x v="0"/>
    <x v="27"/>
    <x v="9"/>
    <x v="9"/>
    <x v="0"/>
    <x v="9"/>
    <x v="27"/>
    <x v="0"/>
    <x v="0"/>
    <x v="0"/>
    <m/>
    <x v="1"/>
    <s v=""/>
    <x v="0"/>
    <s v=""/>
    <x v="41"/>
    <x v="2"/>
    <x v="1"/>
    <x v="14"/>
    <x v="0"/>
    <s v=""/>
    <x v="1"/>
    <x v="1"/>
    <x v="0"/>
    <x v="0"/>
    <x v="0"/>
    <x v="10"/>
    <x v="0"/>
    <x v="1"/>
    <x v="0"/>
    <x v="1"/>
    <x v="1"/>
    <x v="13"/>
    <x v="14"/>
    <x v="0"/>
    <x v="0"/>
    <x v="0"/>
    <x v="0"/>
    <x v="0"/>
    <x v="0"/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7787FB-F500-4F84-B510-0B8480333B1C}" name="PivotTable6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J5:FN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20">
      <pivotArea outline="0" fieldPosition="0">
        <references count="1">
          <reference field="4294967294" count="1" selected="0">
            <x v="0"/>
          </reference>
        </references>
      </pivotArea>
    </format>
    <format dxfId="91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1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38CEF-9C3D-4F86-B89F-36AFDCEB6CF8}" name="PivotTable1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U5:C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23">
      <pivotArea outline="0" fieldPosition="0">
        <references count="1">
          <reference field="4294967294" count="1" selected="0">
            <x v="0"/>
          </reference>
        </references>
      </pivotArea>
    </format>
    <format dxfId="9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2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6B94A-2A94-4260-8589-080FF2FE8421}" name="PivotTable35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IH5:IK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26">
      <pivotArea outline="0" fieldPosition="0">
        <references count="1">
          <reference field="4294967294" count="1" selected="0">
            <x v="0"/>
          </reference>
        </references>
      </pivotArea>
    </format>
    <format dxfId="92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2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C929-746D-4B93-BB9B-CAD9D13588B2}" name="PivotTable46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L5:MQ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29">
      <pivotArea outline="0" fieldPosition="0">
        <references count="1">
          <reference field="4294967294" count="1" selected="0">
            <x v="0"/>
          </reference>
        </references>
      </pivotArea>
    </format>
    <format dxfId="9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2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A0585-B018-4465-922B-373E25562867}" name="PivotTable38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L5:H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32">
      <pivotArea outline="0" fieldPosition="0">
        <references count="1">
          <reference field="4294967294" count="1" selected="0">
            <x v="0"/>
          </reference>
        </references>
      </pivotArea>
    </format>
    <format dxfId="93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FBA2F7-0449-49D0-884A-FFC43F40972E}" name="PivotTable8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U5:O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35">
      <pivotArea outline="0" fieldPosition="0">
        <references count="1">
          <reference field="4294967294" count="1" selected="0">
            <x v="0"/>
          </reference>
        </references>
      </pivotArea>
    </format>
    <format dxfId="9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D6DDE-06A1-44D6-87EF-F77A5284C9CC}" name="PivotTable7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A5:K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38">
      <pivotArea outline="0" fieldPosition="0">
        <references count="1">
          <reference field="4294967294" count="1" selected="0">
            <x v="0"/>
          </reference>
        </references>
      </pivotArea>
    </format>
    <format dxfId="93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ABAC23-8F2B-47FF-8FFF-08CB95AFE9F7}" name="PivotTable5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H5:QL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41">
      <pivotArea outline="0" fieldPosition="0">
        <references count="1">
          <reference field="4294967294" count="1" selected="0">
            <x v="0"/>
          </reference>
        </references>
      </pivotArea>
    </format>
    <format dxfId="94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3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6DA70E-F137-4848-A0A8-79ABC1D2BFDB}" name="PivotTable8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O5:O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44">
      <pivotArea outline="0" fieldPosition="0">
        <references count="1">
          <reference field="4294967294" count="1" selected="0">
            <x v="0"/>
          </reference>
        </references>
      </pivotArea>
    </format>
    <format dxfId="9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7CCF1-FC3C-49EE-9207-CC37ACCE11AD}" name="PivotTable11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V5:SA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12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95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48">
      <pivotArea outline="0" fieldPosition="0">
        <references count="1">
          <reference field="4294967294" count="1">
            <x v="1"/>
          </reference>
        </references>
      </pivotArea>
    </format>
    <format dxfId="947">
      <pivotArea outline="0" fieldPosition="0">
        <references count="1">
          <reference field="4294967294" count="1" selected="0">
            <x v="0"/>
          </reference>
        </references>
      </pivotArea>
    </format>
    <format dxfId="94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45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2" type="captionContains" evalOrder="-1" id="5" stringValue1="UGG">
      <autoFilter ref="A1">
        <filterColumn colId="0">
          <customFilters>
            <customFilter val="*U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12CB28-1AC0-41BD-8AFA-CCE9DDF2547A}" name="PivotTable4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Z5:HD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53">
      <pivotArea outline="0" fieldPosition="0">
        <references count="1">
          <reference field="4294967294" count="1" selected="0">
            <x v="0"/>
          </reference>
        </references>
      </pivotArea>
    </format>
    <format dxfId="95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D2B41-3D88-4711-A66D-D8F83116C40F}" name="PivotTable34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W5:J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56">
      <pivotArea outline="0" fieldPosition="0">
        <references count="1">
          <reference field="4294967294" count="1" selected="0">
            <x v="0"/>
          </reference>
        </references>
      </pivotArea>
    </format>
    <format dxfId="9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02D19-219D-4E55-B827-F8D4772D16D4}" name="PIPE CS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CC5:CG15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0">
    <i>
      <x v="5"/>
      <x v="175"/>
    </i>
    <i r="2">
      <x v="4"/>
    </i>
    <i r="1">
      <x v="176"/>
    </i>
    <i r="2">
      <x v="4"/>
    </i>
    <i r="1">
      <x v="307"/>
    </i>
    <i r="2">
      <x v="4"/>
    </i>
    <i r="1">
      <x v="592"/>
    </i>
    <i r="2">
      <x v="4"/>
    </i>
    <i t="default"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96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6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60">
      <pivotArea outline="0" fieldPosition="0">
        <references count="1">
          <reference field="4294967294" count="1">
            <x v="1"/>
          </reference>
        </references>
      </pivotArea>
    </format>
    <format dxfId="959">
      <pivotArea outline="0" fieldPosition="0">
        <references count="1">
          <reference field="4294967294" count="1" selected="0">
            <x v="0"/>
          </reference>
        </references>
      </pivotArea>
    </format>
    <format dxfId="95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57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B970D5-A2FA-4AA2-8580-8A1FB8B6F884}" name="PivotTable24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W5:DZ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65">
      <pivotArea outline="0" fieldPosition="0">
        <references count="1">
          <reference field="4294967294" count="1" selected="0">
            <x v="0"/>
          </reference>
        </references>
      </pivotArea>
    </format>
    <format dxfId="9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828C0E-89EF-4C15-9588-4E40AAB46BE6}" name="PivotTable12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C5:SH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8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2"/>
    <field x="11"/>
    <field x="20"/>
  </rowFields>
  <rowItems count="1">
    <i t="grand">
      <x/>
    </i>
  </rowItems>
  <colItems count="1">
    <i/>
  </colItems>
  <dataFields count="1">
    <dataField name="QTY" fld="32" subtotal="count" baseField="24" baseItem="0"/>
  </dataFields>
  <formats count="3">
    <format dxfId="968">
      <pivotArea outline="0" fieldPosition="0">
        <references count="1">
          <reference field="4294967294" count="1" selected="0">
            <x v="0"/>
          </reference>
        </references>
      </pivotArea>
    </format>
    <format dxfId="9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6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8DFA9E-2ECA-4DB9-873D-F202D89196FE}" name="PivotTable6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V5:FZ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71">
      <pivotArea outline="0" fieldPosition="0">
        <references count="1">
          <reference field="4294967294" count="1" selected="0">
            <x v="0"/>
          </reference>
        </references>
      </pivotArea>
    </format>
    <format dxfId="9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6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B46766-32C2-4419-90D8-DC24BC8409DA}" name="PivotTable1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M5:TQ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m="1" x="9"/>
        <item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x="0"/>
        <item m="1" x="10"/>
        <item m="1" x="12"/>
        <item x="2"/>
        <item x="1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74">
      <pivotArea outline="0" fieldPosition="0">
        <references count="1">
          <reference field="4294967294" count="1" selected="0">
            <x v="0"/>
          </reference>
        </references>
      </pivotArea>
    </format>
    <format dxfId="97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2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C4D094-BA29-4967-994F-503A4187B635}" name="PivotTable56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QB5:QF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77">
      <pivotArea outline="0" fieldPosition="0">
        <references count="1">
          <reference field="4294967294" count="1" selected="0">
            <x v="0"/>
          </reference>
        </references>
      </pivotArea>
    </format>
    <format dxfId="97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Contains" evalOrder="-1" id="11" stringValue1="?GG">
      <autoFilter ref="A1">
        <filterColumn colId="0">
          <customFilters>
            <customFilter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1F3D2-99ED-4B47-9F0C-029E7BEA65CE}" name="PivotTable59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TB5:TE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m="1" x="18"/>
        <item h="1" m="1" x="22"/>
        <item h="1" x="1"/>
        <item h="1" m="1" x="12"/>
        <item h="1" m="1" x="11"/>
        <item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80">
      <pivotArea outline="0" fieldPosition="0">
        <references count="1">
          <reference field="4294967294" count="1" selected="0">
            <x v="0"/>
          </reference>
        </references>
      </pivotArea>
    </format>
    <format dxfId="97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7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32A747-446A-4292-B0B6-F05441972F63}" name="PivotTable13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P5:ST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m="1" x="18"/>
        <item h="1" m="1" x="22"/>
        <item h="1" x="1"/>
        <item h="1" m="1" x="12"/>
        <item h="1" m="1" x="11"/>
        <item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98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84">
      <pivotArea outline="0" fieldPosition="0">
        <references count="1">
          <reference field="4294967294" count="1">
            <x v="1"/>
          </reference>
        </references>
      </pivotArea>
    </format>
    <format dxfId="983">
      <pivotArea outline="0" fieldPosition="0">
        <references count="1">
          <reference field="4294967294" count="1" selected="0">
            <x v="0"/>
          </reference>
        </references>
      </pivotArea>
    </format>
    <format dxfId="98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8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2F8A9-8D45-4FEF-AB3E-FEADFA35FE47}" name="PivotTable3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M5:IP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89">
      <pivotArea outline="0" fieldPosition="0">
        <references count="1">
          <reference field="4294967294" count="1" selected="0">
            <x v="0"/>
          </reference>
        </references>
      </pivotArea>
    </format>
    <format dxfId="9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8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DE2DA-1125-417F-BC69-755F66744766}" name="PivotTable7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S5:KW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2">
      <pivotArea outline="0" fieldPosition="0">
        <references count="1">
          <reference field="4294967294" count="1" selected="0">
            <x v="0"/>
          </reference>
        </references>
      </pivotArea>
    </format>
    <format dxfId="9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A82F5E-1762-41B1-84B4-EBF1D7791181}" name="PivotTable48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Z5:NE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5">
      <pivotArea outline="0" fieldPosition="0">
        <references count="1">
          <reference field="4294967294" count="1" selected="0">
            <x v="0"/>
          </reference>
        </references>
      </pivotArea>
    </format>
    <format dxfId="99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92C9FF-E963-405C-865B-B53D0C2B4B27}" name="PivotTable37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X5:IA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h="1" m="1" x="13"/>
        <item h="1" m="1" x="14"/>
        <item h="1" x="2"/>
        <item h="1" m="1" x="16"/>
        <item h="1" m="1" x="17"/>
        <item h="1" m="1" x="18"/>
        <item h="1" x="1"/>
        <item h="1" m="1" x="19"/>
        <item h="1" x="0"/>
        <item h="1" m="1" x="20"/>
        <item h="1" m="1" x="3"/>
        <item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998">
      <pivotArea outline="0" fieldPosition="0">
        <references count="1">
          <reference field="4294967294" count="1" selected="0">
            <x v="0"/>
          </reference>
        </references>
      </pivotArea>
    </format>
    <format dxfId="9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873FD-A2DB-4D24-8DDB-A23583E46035}" name="PivotTable1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A5:RF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12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100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0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02">
      <pivotArea outline="0" fieldPosition="0">
        <references count="1">
          <reference field="4294967294" count="1">
            <x v="1"/>
          </reference>
        </references>
      </pivotArea>
    </format>
    <format dxfId="1001">
      <pivotArea outline="0" fieldPosition="0">
        <references count="1">
          <reference field="4294967294" count="1" selected="0">
            <x v="0"/>
          </reference>
        </references>
      </pivotArea>
    </format>
    <format dxfId="10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99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47FFC7-B775-4D6A-A3C9-1092D0602626}" name="PivotTable7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OC5:O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07">
      <pivotArea outline="0" fieldPosition="0">
        <references count="1">
          <reference field="4294967294" count="1" selected="0">
            <x v="0"/>
          </reference>
        </references>
      </pivotArea>
    </format>
    <format dxfId="10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E2FF8B-514E-4D65-8C12-F58B1C91E2CE}" name="PivotTable6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S5:TV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m="1" x="9"/>
        <item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0">
      <pivotArea outline="0" fieldPosition="0">
        <references count="1">
          <reference field="4294967294" count="1" selected="0">
            <x v="0"/>
          </reference>
        </references>
      </pivotArea>
    </format>
    <format dxfId="100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0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A274E8-CB25-406F-807E-25D66113E4F2}" name="PivotTable26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R5:E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3">
      <pivotArea outline="0" fieldPosition="0">
        <references count="1">
          <reference field="4294967294" count="1" selected="0">
            <x v="0"/>
          </reference>
        </references>
      </pivotArea>
    </format>
    <format dxfId="101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5AA388-0354-41E9-9F1D-9587A3081FB4}" name="PivotTable4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G5:NJ6" firstHeaderRow="1" firstDataRow="1" firstDataCol="3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h="1" m="1" x="14"/>
        <item h="1" x="2"/>
        <item h="1" m="1" x="16"/>
        <item h="1" m="1" x="17"/>
        <item h="1" m="1" x="18"/>
        <item h="1" x="1"/>
        <item h="1" m="1" x="19"/>
        <item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m="1" x="11"/>
        <item m="1" x="40"/>
        <item m="1" x="41"/>
        <item m="1" x="39"/>
        <item m="1" x="42"/>
        <item m="1" x="27"/>
        <item m="1" x="45"/>
        <item x="9"/>
        <item m="1" x="43"/>
        <item m="1" x="10"/>
        <item m="1" x="44"/>
        <item x="2"/>
        <item x="3"/>
        <item x="4"/>
        <item x="1"/>
        <item x="5"/>
        <item x="6"/>
        <item m="1" x="14"/>
        <item x="7"/>
        <item m="1" x="37"/>
        <item m="1" x="15"/>
        <item m="1" x="13"/>
        <item x="8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1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6">
      <pivotArea outline="0" fieldPosition="0">
        <references count="1">
          <reference field="4294967294" count="1" selected="0">
            <x v="0"/>
          </reference>
        </references>
      </pivotArea>
    </format>
    <format dxfId="101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4">
      <pivotArea field="22" type="button" dataOnly="0" labelOnly="1" outline="0"/>
    </format>
  </formats>
  <pivotTableStyleInfo name="PivotStyleLight16" showRowHeaders="1" showColHeaders="1" showRowStripes="0" showColStripes="0" showLastColumn="1"/>
  <filters count="3">
    <filter fld="15" type="captionContains" evalOrder="-1" id="5" stringValue1="T-Drill">
      <autoFilter ref="A1">
        <filterColumn colId="0">
          <customFilters>
            <customFilter val="*T-Drill*"/>
          </customFilters>
        </filterColumn>
      </autoFilter>
    </filter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0E37D3-FDDD-4AC1-B624-AE3D8798E643}" name="PivotTable76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JU5:JY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19">
      <pivotArea outline="0" fieldPosition="0">
        <references count="1">
          <reference field="4294967294" count="1" selected="0">
            <x v="0"/>
          </reference>
        </references>
      </pivotArea>
    </format>
    <format dxfId="101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1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Gate">
      <autoFilter ref="A1">
        <filterColumn colId="0">
          <customFilters>
            <customFilter val="*Gate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9E5C34-CF4E-4A51-933A-0AE64E17D7D8}" name="PivotTable8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A5:PE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2">
      <pivotArea outline="0" fieldPosition="0">
        <references count="1">
          <reference field="4294967294" count="1" selected="0">
            <x v="0"/>
          </reference>
        </references>
      </pivotArea>
    </format>
    <format dxfId="10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42DD32-4E81-499C-B7DD-49570DCA6ACB}" name="PivotTable3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FD5:FH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5">
      <pivotArea outline="0" fieldPosition="0">
        <references count="1">
          <reference field="4294967294" count="1" selected="0">
            <x v="0"/>
          </reference>
        </references>
      </pivotArea>
    </format>
    <format dxfId="102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BA9238-701B-4F32-B643-651D05474DF3}" name="FTG SS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GT5:GX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28">
      <pivotArea outline="0" fieldPosition="0">
        <references count="1">
          <reference field="4294967294" count="1" selected="0">
            <x v="0"/>
          </reference>
        </references>
      </pivotArea>
    </format>
    <format dxfId="102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6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AEE60-6CDB-49BB-9C94-8C8E3E6B3A44}" name="PIPE SS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N5:GR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1034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3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32">
      <pivotArea outline="0" fieldPosition="0">
        <references count="1">
          <reference field="4294967294" count="1">
            <x v="1"/>
          </reference>
        </references>
      </pivotArea>
    </format>
    <format dxfId="1031">
      <pivotArea outline="0" fieldPosition="0">
        <references count="1">
          <reference field="4294967294" count="1" selected="0">
            <x v="0"/>
          </reference>
        </references>
      </pivotArea>
    </format>
    <format dxfId="103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29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841D67-7E06-445A-AD5B-134BAB100E32}" name="PivotTable3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C5:JG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37">
      <pivotArea outline="0" fieldPosition="0">
        <references count="1">
          <reference field="4294967294" count="1" selected="0">
            <x v="0"/>
          </reference>
        </references>
      </pivotArea>
    </format>
    <format dxfId="103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3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AB5B0-8339-4168-B754-43ED42762E94}" name="PivotTable3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R5:HV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40">
      <pivotArea outline="0" fieldPosition="0">
        <references count="1">
          <reference field="4294967294" count="1" selected="0">
            <x v="0"/>
          </reference>
        </references>
      </pivotArea>
    </format>
    <format dxfId="103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3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1D2F63-D08D-4CB2-9562-FFC4A3F3652D}" name="PivotTable5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T5:QY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43">
      <pivotArea outline="0" fieldPosition="0">
        <references count="1">
          <reference field="4294967294" count="1" selected="0">
            <x v="0"/>
          </reference>
        </references>
      </pivotArea>
    </format>
    <format dxfId="104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BF248E-0E76-4F39-98EA-F758AD0D4957}" name="PivotTable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U5:PZ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46">
      <pivotArea outline="0" fieldPosition="0">
        <references count="1">
          <reference field="4294967294" count="1" selected="0">
            <x v="0"/>
          </reference>
        </references>
      </pivotArea>
    </format>
    <format dxfId="10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Contains" evalOrder="-1" id="13" stringValue1="?GG">
      <autoFilter ref="A1">
        <filterColumn colId="0">
          <customFilters>
            <customFilter val="*?GG*"/>
          </customFilters>
        </filterColumn>
      </autoFilter>
    </filter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D0655-9DE1-479E-97B1-8AC4EBC1D0AB}" name="PivotTable6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FP5:FT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49">
      <pivotArea outline="0" fieldPosition="0">
        <references count="1">
          <reference field="4294967294" count="1" selected="0">
            <x v="0"/>
          </reference>
        </references>
      </pivotArea>
    </format>
    <format dxfId="10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4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EF8514-A037-46CE-9112-D0ADFB111D11}" name="PivotTable2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G5:EJ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3">
        <item x="0"/>
        <item m="1" x="90"/>
        <item m="1" x="91"/>
        <item m="1" x="88"/>
        <item m="1" x="89"/>
        <item m="1" x="87"/>
        <item m="1" x="86"/>
        <item m="1" x="8"/>
        <item m="1" x="85"/>
        <item m="1" x="84"/>
        <item m="1" x="83"/>
        <item m="1" x="71"/>
        <item m="1" x="11"/>
        <item m="1" x="72"/>
        <item m="1" x="70"/>
        <item m="1" x="10"/>
        <item m="1" x="81"/>
        <item m="1" x="76"/>
        <item m="1" x="74"/>
        <item m="1" x="75"/>
        <item m="1" x="73"/>
        <item m="1" x="78"/>
        <item m="1" x="77"/>
        <item m="1" x="80"/>
        <item m="1" x="79"/>
        <item m="1" x="82"/>
        <item m="1" x="63"/>
        <item m="1" x="64"/>
        <item m="1" x="62"/>
        <item m="1" x="65"/>
        <item m="1" x="66"/>
        <item m="1" x="68"/>
        <item m="1" x="69"/>
        <item m="1" x="67"/>
        <item m="1" x="59"/>
        <item m="1" x="61"/>
        <item m="1" x="60"/>
        <item m="1" x="54"/>
        <item m="1" x="55"/>
        <item m="1" x="56"/>
        <item m="1" x="57"/>
        <item m="1" x="58"/>
        <item m="1" x="53"/>
        <item m="1" x="7"/>
        <item m="1" x="12"/>
        <item m="1" x="52"/>
        <item m="1" x="51"/>
        <item m="1" x="50"/>
        <item m="1" x="49"/>
        <item m="1" x="46"/>
        <item m="1" x="45"/>
        <item m="1" x="48"/>
        <item m="1" x="47"/>
        <item m="1" x="44"/>
        <item m="1" x="41"/>
        <item m="1" x="42"/>
        <item m="1" x="43"/>
        <item m="1" x="40"/>
        <item m="1" x="39"/>
        <item m="1" x="34"/>
        <item m="1" x="33"/>
        <item m="1" x="35"/>
        <item m="1" x="38"/>
        <item m="1" x="32"/>
        <item m="1" x="31"/>
        <item m="1" x="29"/>
        <item m="1" x="30"/>
        <item m="1" x="36"/>
        <item m="1" x="37"/>
        <item m="1" x="28"/>
        <item m="1" x="27"/>
        <item m="1" x="26"/>
        <item m="1" x="25"/>
        <item m="1" x="21"/>
        <item m="1" x="24"/>
        <item m="1" x="22"/>
        <item m="1" x="23"/>
        <item m="1" x="16"/>
        <item m="1" x="17"/>
        <item m="1" x="14"/>
        <item m="1" x="15"/>
        <item m="1" x="20"/>
        <item m="1" x="18"/>
        <item m="1" x="19"/>
        <item m="1" x="13"/>
        <item m="1" x="9"/>
        <item m="1" x="5"/>
        <item x="1"/>
        <item m="1" x="6"/>
        <item m="1" x="2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2">
      <pivotArea outline="0" fieldPosition="0">
        <references count="1">
          <reference field="4294967294" count="1" selected="0">
            <x v="0"/>
          </reference>
        </references>
      </pivotArea>
    </format>
    <format dxfId="105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A5AD8C-A29A-4A39-B05F-23B9DCD83E50}" name="PivotTable57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RO5:RT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15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5">
      <pivotArea outline="0" fieldPosition="0">
        <references count="1">
          <reference field="4294967294" count="1" selected="0">
            <x v="0"/>
          </reference>
        </references>
      </pivotArea>
    </format>
    <format dxfId="105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15" type="captionContains" evalOrder="-1" id="6" stringValue1="COUP">
      <autoFilter ref="A1">
        <filterColumn colId="0">
          <customFilters>
            <customFilter val="*COUP*"/>
          </customFilters>
        </filterColumn>
      </autoFilter>
    </filter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2226C4-2633-49B6-AF00-92B93A0B669D}" name="PivotTable80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OI5:O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58">
      <pivotArea outline="0" fieldPosition="0">
        <references count="1">
          <reference field="4294967294" count="1" selected="0">
            <x v="0"/>
          </reference>
        </references>
      </pivotArea>
    </format>
    <format dxfId="105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4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8EACF6-5B01-42A5-A0EF-E5AE2CA0A8B9}" name="PivotTable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RH5:RM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1">
      <pivotArea outline="0" fieldPosition="0">
        <references count="1">
          <reference field="4294967294" count="1" selected="0">
            <x v="0"/>
          </reference>
        </references>
      </pivotArea>
    </format>
    <format dxfId="106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9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D">
      <autoFilter ref="A1">
        <filterColumn colId="0">
          <customFilters>
            <customFilter val="*AGD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FEE3A6-F126-4188-84C8-916676957B21}" name="PivotTable49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Z5:MD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4">
      <pivotArea outline="0" fieldPosition="0">
        <references count="1">
          <reference field="4294967294" count="1" selected="0">
            <x v="0"/>
          </reference>
        </references>
      </pivotArea>
    </format>
    <format dxfId="106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D44818-4E59-48F3-9B93-25EB9417B7FB}" name="PivotTable32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I5:JM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67">
      <pivotArea outline="0" fieldPosition="0">
        <references count="1">
          <reference field="4294967294" count="1" selected="0">
            <x v="0"/>
          </reference>
        </references>
      </pivotArea>
    </format>
    <format dxfId="106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8FC5CE-02AD-470E-8866-3EB83F2BB0D9}" name="PivotTable2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G5:DK15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0">
    <i>
      <x v="5"/>
      <x v="175"/>
    </i>
    <i r="2">
      <x v="4"/>
      <x v="430"/>
    </i>
    <i r="1">
      <x v="176"/>
    </i>
    <i r="2">
      <x v="4"/>
      <x v="430"/>
    </i>
    <i r="1">
      <x v="307"/>
    </i>
    <i r="2">
      <x v="4"/>
      <x v="430"/>
    </i>
    <i r="1">
      <x v="592"/>
    </i>
    <i r="2">
      <x v="4"/>
      <x v="430"/>
    </i>
    <i t="default">
      <x v="5"/>
    </i>
    <i t="grand">
      <x/>
    </i>
  </rowItems>
  <colItems count="1">
    <i/>
  </colItems>
  <dataFields count="1">
    <dataField name="QTY" fld="32" subtotal="count" baseField="21" baseItem="1"/>
  </dataFields>
  <formats count="3">
    <format dxfId="1070">
      <pivotArea outline="0" fieldPosition="0">
        <references count="1">
          <reference field="4294967294" count="1" selected="0">
            <x v="0"/>
          </reference>
        </references>
      </pivotArea>
    </format>
    <format dxfId="106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6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052346-897F-4004-98A5-82C8223FDE97}" name="PivotTable8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G5:PL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12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107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7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74">
      <pivotArea outline="0" fieldPosition="0">
        <references count="1">
          <reference field="4294967294" count="1">
            <x v="1"/>
          </reference>
        </references>
      </pivotArea>
    </format>
    <format dxfId="1073">
      <pivotArea outline="0" fieldPosition="0">
        <references count="1">
          <reference field="4294967294" count="1" selected="0">
            <x v="0"/>
          </reference>
        </references>
      </pivotArea>
    </format>
    <format dxfId="107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1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9904D-7CEC-4A22-BFF8-22B2C91C77EF}" name="PivotTable14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V5:SZ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m="1" x="18"/>
        <item h="1" m="1" x="22"/>
        <item h="1" x="1"/>
        <item h="1" m="1" x="12"/>
        <item h="1" m="1" x="11"/>
        <item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79">
      <pivotArea outline="0" fieldPosition="0">
        <references count="1">
          <reference field="4294967294" count="1" selected="0">
            <x v="0"/>
          </reference>
        </references>
      </pivotArea>
    </format>
    <format dxfId="107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7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761050-A200-43AD-959D-CEF7582D85B5}" name="PivotTable78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W5:OA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82">
      <pivotArea outline="0" fieldPosition="0">
        <references count="1">
          <reference field="4294967294" count="1" selected="0">
            <x v="0"/>
          </reference>
        </references>
      </pivotArea>
    </format>
    <format dxfId="108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E0833-AE58-47C0-8DB8-DEA74A0634E1}" name="PivotTable3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R5:IU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3">
        <item x="0"/>
        <item m="1" x="90"/>
        <item m="1" x="91"/>
        <item m="1" x="88"/>
        <item m="1" x="89"/>
        <item m="1" x="87"/>
        <item m="1" x="86"/>
        <item m="1" x="8"/>
        <item m="1" x="85"/>
        <item m="1" x="84"/>
        <item m="1" x="83"/>
        <item m="1" x="71"/>
        <item m="1" x="11"/>
        <item m="1" x="72"/>
        <item m="1" x="70"/>
        <item m="1" x="10"/>
        <item m="1" x="81"/>
        <item m="1" x="76"/>
        <item m="1" x="74"/>
        <item m="1" x="75"/>
        <item m="1" x="73"/>
        <item m="1" x="78"/>
        <item m="1" x="77"/>
        <item m="1" x="80"/>
        <item m="1" x="79"/>
        <item m="1" x="82"/>
        <item m="1" x="63"/>
        <item m="1" x="64"/>
        <item m="1" x="62"/>
        <item m="1" x="65"/>
        <item m="1" x="66"/>
        <item m="1" x="68"/>
        <item m="1" x="69"/>
        <item m="1" x="67"/>
        <item m="1" x="59"/>
        <item m="1" x="61"/>
        <item m="1" x="60"/>
        <item m="1" x="54"/>
        <item m="1" x="55"/>
        <item m="1" x="56"/>
        <item m="1" x="57"/>
        <item m="1" x="58"/>
        <item m="1" x="53"/>
        <item m="1" x="7"/>
        <item m="1" x="12"/>
        <item m="1" x="52"/>
        <item m="1" x="51"/>
        <item m="1" x="50"/>
        <item m="1" x="49"/>
        <item m="1" x="46"/>
        <item m="1" x="45"/>
        <item m="1" x="48"/>
        <item m="1" x="47"/>
        <item m="1" x="44"/>
        <item m="1" x="41"/>
        <item m="1" x="42"/>
        <item m="1" x="43"/>
        <item m="1" x="40"/>
        <item m="1" x="39"/>
        <item m="1" x="34"/>
        <item m="1" x="33"/>
        <item m="1" x="35"/>
        <item m="1" x="38"/>
        <item m="1" x="32"/>
        <item m="1" x="31"/>
        <item m="1" x="29"/>
        <item m="1" x="30"/>
        <item m="1" x="36"/>
        <item m="1" x="37"/>
        <item m="1" x="28"/>
        <item m="1" x="27"/>
        <item m="1" x="26"/>
        <item m="1" x="25"/>
        <item m="1" x="21"/>
        <item m="1" x="24"/>
        <item m="1" x="22"/>
        <item m="1" x="23"/>
        <item m="1" x="16"/>
        <item m="1" x="17"/>
        <item m="1" x="14"/>
        <item m="1" x="15"/>
        <item m="1" x="20"/>
        <item m="1" x="18"/>
        <item m="1" x="19"/>
        <item m="1" x="13"/>
        <item m="1" x="9"/>
        <item m="1" x="5"/>
        <item x="1"/>
        <item m="1" x="6"/>
        <item m="1" x="2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85">
      <pivotArea outline="0" fieldPosition="0">
        <references count="1">
          <reference field="4294967294" count="1" selected="0">
            <x v="0"/>
          </reference>
        </references>
      </pivotArea>
    </format>
    <format dxfId="108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EA6007-4E71-4BAA-A004-1A747D130897}" name="PivotTable64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B5:GF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88">
      <pivotArea outline="0" fieldPosition="0">
        <references count="1">
          <reference field="4294967294" count="1" selected="0">
            <x v="0"/>
          </reference>
        </references>
      </pivotArea>
    </format>
    <format dxfId="10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F2DB3-6DB3-414C-BEF9-4A43BD7B66B3}" name="PivotTable7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PN5:PS6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91">
      <pivotArea outline="0" fieldPosition="0">
        <references count="1">
          <reference field="4294967294" count="1" selected="0">
            <x v="0"/>
          </reference>
        </references>
      </pivotArea>
    </format>
    <format dxfId="109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89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?GG">
      <autoFilter ref="A1">
        <filterColumn colId="0">
          <customFilters>
            <customFilter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73A9DA-9F04-4C1F-A583-B0A0BC2AD5F0}" name="PivotTable74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G5:KK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094">
      <pivotArea outline="0" fieldPosition="0">
        <references count="1">
          <reference field="4294967294" count="1" selected="0">
            <x v="0"/>
          </reference>
        </references>
      </pivotArea>
    </format>
    <format dxfId="109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15" stringValue1="Butterfly">
      <autoFilter ref="A1">
        <filterColumn colId="0">
          <customFilters>
            <customFilter val="*Butterfly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181C6-14AB-445A-A95B-A6E5610F866D}" name="PivotTable16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TG5:TK6" firstHeaderRow="0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h="1" m="1" x="15"/>
        <item h="1" x="4"/>
        <item h="1" x="0"/>
        <item h="1" m="1" x="10"/>
        <item h="1" x="5"/>
        <item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m="1" x="9"/>
        <item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9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110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99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098">
      <pivotArea outline="0" fieldPosition="0">
        <references count="1">
          <reference field="4294967294" count="1">
            <x v="1"/>
          </reference>
        </references>
      </pivotArea>
    </format>
    <format dxfId="1097">
      <pivotArea outline="0" fieldPosition="0">
        <references count="1">
          <reference field="4294967294" count="1" selected="0">
            <x v="0"/>
          </reference>
        </references>
      </pivotArea>
    </format>
    <format dxfId="109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5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1"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D252C7-EA3F-4770-986E-5AEF473E0DA7}" name="PivotTable4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HF5:H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3">
      <pivotArea outline="0" fieldPosition="0">
        <references count="1">
          <reference field="4294967294" count="1" selected="0">
            <x v="0"/>
          </reference>
        </references>
      </pivotArea>
    </format>
    <format dxfId="110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1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3">
    <filter fld="54" type="captionContains" evalOrder="-1" id="7" stringValue1="MPT">
      <autoFilter ref="A1">
        <filterColumn colId="0">
          <customFilters>
            <customFilter val="*MPT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B48E85-F52F-4AEC-88B6-B539E2D29AB7}" name="PivotTable50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MF5:MJ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3">
        <item x="0"/>
        <item m="1" x="90"/>
        <item m="1" x="91"/>
        <item m="1" x="88"/>
        <item m="1" x="89"/>
        <item m="1" x="87"/>
        <item m="1" x="86"/>
        <item m="1" x="8"/>
        <item m="1" x="85"/>
        <item m="1" x="84"/>
        <item m="1" x="83"/>
        <item m="1" x="71"/>
        <item m="1" x="11"/>
        <item m="1" x="72"/>
        <item m="1" x="70"/>
        <item m="1" x="10"/>
        <item m="1" x="81"/>
        <item m="1" x="76"/>
        <item m="1" x="74"/>
        <item m="1" x="75"/>
        <item m="1" x="73"/>
        <item m="1" x="78"/>
        <item m="1" x="77"/>
        <item m="1" x="80"/>
        <item m="1" x="79"/>
        <item m="1" x="82"/>
        <item m="1" x="63"/>
        <item m="1" x="64"/>
        <item m="1" x="62"/>
        <item m="1" x="65"/>
        <item m="1" x="66"/>
        <item m="1" x="68"/>
        <item m="1" x="69"/>
        <item m="1" x="67"/>
        <item m="1" x="59"/>
        <item m="1" x="61"/>
        <item m="1" x="60"/>
        <item m="1" x="54"/>
        <item m="1" x="55"/>
        <item m="1" x="56"/>
        <item m="1" x="57"/>
        <item m="1" x="58"/>
        <item m="1" x="53"/>
        <item m="1" x="7"/>
        <item m="1" x="12"/>
        <item m="1" x="52"/>
        <item m="1" x="51"/>
        <item m="1" x="50"/>
        <item m="1" x="49"/>
        <item m="1" x="46"/>
        <item m="1" x="45"/>
        <item m="1" x="48"/>
        <item m="1" x="47"/>
        <item m="1" x="44"/>
        <item m="1" x="41"/>
        <item m="1" x="42"/>
        <item m="1" x="43"/>
        <item m="1" x="40"/>
        <item m="1" x="39"/>
        <item m="1" x="34"/>
        <item m="1" x="33"/>
        <item m="1" x="35"/>
        <item m="1" x="38"/>
        <item m="1" x="32"/>
        <item m="1" x="31"/>
        <item m="1" x="29"/>
        <item m="1" x="30"/>
        <item m="1" x="36"/>
        <item m="1" x="37"/>
        <item m="1" x="28"/>
        <item m="1" x="27"/>
        <item m="1" x="26"/>
        <item m="1" x="25"/>
        <item m="1" x="21"/>
        <item m="1" x="24"/>
        <item m="1" x="22"/>
        <item m="1" x="23"/>
        <item m="1" x="16"/>
        <item m="1" x="17"/>
        <item m="1" x="14"/>
        <item m="1" x="15"/>
        <item m="1" x="20"/>
        <item m="1" x="18"/>
        <item m="1" x="19"/>
        <item m="1" x="13"/>
        <item m="1" x="9"/>
        <item m="1" x="5"/>
        <item x="1"/>
        <item m="1" x="6"/>
        <item m="1" x="2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6">
      <pivotArea outline="0" fieldPosition="0">
        <references count="1">
          <reference field="4294967294" count="1" selected="0">
            <x v="0"/>
          </reference>
        </references>
      </pivotArea>
    </format>
    <format dxfId="110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939011-62BD-4F6B-9400-49AE88DEBBFC}" name="PivotTable77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JO5:J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09">
      <pivotArea outline="0" fieldPosition="0">
        <references count="1">
          <reference field="4294967294" count="1" selected="0">
            <x v="0"/>
          </reference>
        </references>
      </pivotArea>
    </format>
    <format dxfId="1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07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3" stringValue1="Butterfly">
      <autoFilter ref="A1">
        <filterColumn colId="0">
          <customFilters>
            <customFilter val="*Butterfly*"/>
          </customFilters>
        </filterColumn>
      </autoFilter>
    </filter>
    <filter fld="53" type="captionContains" evalOrder="-1" id="12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814A-E426-4497-BF18-CCF81F85C8A8}" name="PivotTable2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A5:DE15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0">
    <i>
      <x v="5"/>
      <x v="175"/>
    </i>
    <i r="2">
      <x v="4"/>
      <x v="402"/>
    </i>
    <i r="1">
      <x v="176"/>
    </i>
    <i r="2">
      <x v="4"/>
      <x v="402"/>
    </i>
    <i r="1">
      <x v="307"/>
    </i>
    <i r="2">
      <x v="4"/>
      <x v="402"/>
    </i>
    <i r="1">
      <x v="592"/>
    </i>
    <i r="2">
      <x v="4"/>
      <x v="402"/>
    </i>
    <i t="default">
      <x v="5"/>
    </i>
    <i t="grand">
      <x/>
    </i>
  </rowItems>
  <colItems count="1">
    <i/>
  </colItems>
  <dataFields count="1">
    <dataField name="QTY" fld="32" subtotal="count" baseField="21" baseItem="1"/>
  </dataFields>
  <formats count="3">
    <format dxfId="1112">
      <pivotArea outline="0" fieldPosition="0">
        <references count="1">
          <reference field="4294967294" count="1" selected="0">
            <x v="0"/>
          </reference>
        </references>
      </pivotArea>
    </format>
    <format dxfId="111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0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6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16833-C835-4445-819D-E4E0BB88C12C}" name="PivotTable22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DM5:DP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h="1" m="1" x="13"/>
        <item h="1" m="1" x="14"/>
        <item h="1" x="2"/>
        <item h="1" m="1" x="16"/>
        <item h="1" m="1" x="17"/>
        <item h="1" m="1" x="18"/>
        <item h="1" x="1"/>
        <item h="1" m="1" x="19"/>
        <item h="1" x="0"/>
        <item h="1" m="1" x="20"/>
        <item h="1" m="1" x="3"/>
        <item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15">
      <pivotArea outline="0" fieldPosition="0">
        <references count="1">
          <reference field="4294967294" count="1" selected="0">
            <x v="0"/>
          </reference>
        </references>
      </pivotArea>
    </format>
    <format dxfId="111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D30B73-6F5E-44B2-A421-789F982F9C2E}" name="PivotTable6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GH5:GL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18">
      <pivotArea outline="0" fieldPosition="0">
        <references count="1">
          <reference field="4294967294" count="1" selected="0">
            <x v="0"/>
          </reference>
        </references>
      </pivotArea>
    </format>
    <format dxfId="11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3" type="captionContains" evalOrder="-1" id="20" stringValue1="Flange">
      <autoFilter ref="A1">
        <filterColumn colId="0">
          <customFilters>
            <customFilter val="*Flange*"/>
          </customFilters>
        </filterColumn>
      </autoFilter>
    </filter>
    <filter fld="15" type="captionContains" evalOrder="-1" id="19" stringValue1="Strainer">
      <autoFilter ref="A1">
        <filterColumn colId="0">
          <customFilters>
            <customFilter val="*Strainer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365F1F-A484-4094-9B0B-AEA99EBAFC4F}" name="PivotTable5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QN5:QR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m="1" x="67"/>
        <item m="1" x="68"/>
        <item m="1" x="69"/>
        <item m="1" x="84"/>
        <item m="1" x="66"/>
        <item m="1" x="54"/>
        <item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93">
        <item x="0"/>
        <item m="1" x="90"/>
        <item m="1" x="91"/>
        <item m="1" x="88"/>
        <item m="1" x="89"/>
        <item m="1" x="87"/>
        <item m="1" x="86"/>
        <item m="1" x="8"/>
        <item m="1" x="85"/>
        <item m="1" x="84"/>
        <item m="1" x="83"/>
        <item m="1" x="71"/>
        <item m="1" x="11"/>
        <item m="1" x="72"/>
        <item m="1" x="70"/>
        <item m="1" x="10"/>
        <item m="1" x="81"/>
        <item m="1" x="76"/>
        <item m="1" x="74"/>
        <item m="1" x="75"/>
        <item m="1" x="73"/>
        <item m="1" x="78"/>
        <item m="1" x="77"/>
        <item m="1" x="80"/>
        <item m="1" x="79"/>
        <item m="1" x="82"/>
        <item m="1" x="63"/>
        <item m="1" x="64"/>
        <item m="1" x="62"/>
        <item m="1" x="65"/>
        <item m="1" x="66"/>
        <item m="1" x="68"/>
        <item m="1" x="69"/>
        <item m="1" x="67"/>
        <item m="1" x="59"/>
        <item m="1" x="61"/>
        <item m="1" x="60"/>
        <item m="1" x="54"/>
        <item m="1" x="55"/>
        <item m="1" x="56"/>
        <item m="1" x="57"/>
        <item m="1" x="58"/>
        <item m="1" x="53"/>
        <item m="1" x="7"/>
        <item m="1" x="12"/>
        <item m="1" x="52"/>
        <item m="1" x="51"/>
        <item m="1" x="50"/>
        <item m="1" x="49"/>
        <item m="1" x="46"/>
        <item m="1" x="45"/>
        <item m="1" x="48"/>
        <item m="1" x="47"/>
        <item m="1" x="44"/>
        <item m="1" x="41"/>
        <item m="1" x="42"/>
        <item m="1" x="43"/>
        <item m="1" x="40"/>
        <item m="1" x="39"/>
        <item m="1" x="34"/>
        <item m="1" x="33"/>
        <item m="1" x="35"/>
        <item m="1" x="38"/>
        <item m="1" x="32"/>
        <item m="1" x="31"/>
        <item m="1" x="29"/>
        <item m="1" x="30"/>
        <item m="1" x="36"/>
        <item m="1" x="37"/>
        <item m="1" x="28"/>
        <item m="1" x="27"/>
        <item m="1" x="26"/>
        <item m="1" x="25"/>
        <item m="1" x="21"/>
        <item m="1" x="24"/>
        <item m="1" x="22"/>
        <item m="1" x="23"/>
        <item m="1" x="16"/>
        <item m="1" x="17"/>
        <item m="1" x="14"/>
        <item m="1" x="15"/>
        <item m="1" x="20"/>
        <item m="1" x="18"/>
        <item m="1" x="19"/>
        <item m="1" x="13"/>
        <item m="1" x="9"/>
        <item m="1" x="5"/>
        <item x="1"/>
        <item m="1" x="6"/>
        <item m="1" x="2"/>
        <item m="1" x="3"/>
        <item m="1" x="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21">
      <pivotArea outline="0" fieldPosition="0">
        <references count="1">
          <reference field="4294967294" count="1" selected="0">
            <x v="0"/>
          </reference>
        </references>
      </pivotArea>
    </format>
    <format dxfId="11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19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6">
    <filter fld="22" type="captionContains" evalOrder="-1" id="12" stringValue1="?GG">
      <autoFilter ref="A1">
        <filterColumn colId="0">
          <customFilters>
            <customFilter val="*?GG*"/>
          </customFilters>
        </filterColumn>
      </autoFilter>
    </filter>
    <filter fld="12" type="captionNotContains" evalOrder="-1" id="11" stringValue1="?GG">
      <autoFilter ref="A1">
        <filterColumn colId="0">
          <customFilters>
            <customFilter operator="notEqual" val="*?GG*"/>
          </customFilters>
        </filterColumn>
      </autoFilter>
    </filter>
    <filter fld="55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AFDCE7-D07E-4B1A-B983-049BAB789A3F}" name="PivotTable44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L5:NO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24">
      <pivotArea outline="0" fieldPosition="0">
        <references count="1">
          <reference field="4294967294" count="1" selected="0">
            <x v="0"/>
          </reference>
        </references>
      </pivotArea>
    </format>
    <format dxfId="112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2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2D8BE8-1556-472F-81CA-4AF92A326759}" name="PivotTable27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X5:FB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27">
      <pivotArea outline="0" fieldPosition="0">
        <references count="1">
          <reference field="4294967294" count="1" selected="0">
            <x v="0"/>
          </reference>
        </references>
      </pivotArea>
    </format>
    <format dxfId="1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4B470-6FFB-46F6-9A0C-2C7464619272}" name="PivotTable4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NQ5:NU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20"/>
    <field x="15"/>
    <field x="54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30">
      <pivotArea outline="0" fieldPosition="0">
        <references count="1">
          <reference field="4294967294" count="1" selected="0">
            <x v="0"/>
          </reference>
        </references>
      </pivotArea>
    </format>
    <format dxfId="11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28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54" type="captionContains" evalOrder="-1" id="10" stringValue1="Groove">
      <autoFilter ref="A1">
        <filterColumn colId="0">
          <customFilters>
            <customFilter val="*Groove*"/>
          </customFilters>
        </filterColumn>
      </autoFilter>
    </filter>
    <filter fld="15" type="captionContains" evalOrder="-1" id="9" stringValue1="Coup">
      <autoFilter ref="A1">
        <filterColumn colId="0">
          <customFilters>
            <customFilter val="*Coup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A544B-D62B-4884-99E0-EAAAD4EB5433}" name="FTG CS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I5:CM33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m="1" x="10"/>
        <item m="1" x="12"/>
        <item x="0"/>
        <item x="1"/>
        <item x="2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4"/>
    <field x="9"/>
    <field x="11"/>
    <field x="20"/>
  </rowFields>
  <rowItems count="28">
    <i>
      <x v="9"/>
    </i>
    <i r="1">
      <x v="19"/>
      <x v="9"/>
      <x v="4"/>
    </i>
    <i r="3">
      <x v="12"/>
    </i>
    <i>
      <x v="12"/>
    </i>
    <i r="1">
      <x v="11"/>
      <x v="9"/>
      <x v="4"/>
    </i>
    <i r="1">
      <x v="19"/>
      <x v="9"/>
      <x v="9"/>
    </i>
    <i r="1">
      <x v="20"/>
      <x v="9"/>
      <x v="4"/>
    </i>
    <i r="1">
      <x v="24"/>
      <x v="9"/>
      <x v="12"/>
    </i>
    <i>
      <x v="15"/>
    </i>
    <i r="1">
      <x v="8"/>
      <x v="9"/>
      <x v="4"/>
    </i>
    <i r="1">
      <x v="10"/>
      <x v="9"/>
      <x v="4"/>
    </i>
    <i r="1">
      <x v="11"/>
      <x v="9"/>
      <x v="4"/>
    </i>
    <i r="1">
      <x v="19"/>
      <x v="3"/>
      <x v="4"/>
    </i>
    <i r="2">
      <x v="9"/>
      <x v="9"/>
    </i>
    <i r="1">
      <x v="20"/>
      <x v="9"/>
      <x v="4"/>
    </i>
    <i r="1">
      <x v="24"/>
      <x v="9"/>
      <x v="12"/>
    </i>
    <i>
      <x v="16"/>
    </i>
    <i r="1">
      <x v="11"/>
      <x v="9"/>
      <x v="4"/>
    </i>
    <i r="1">
      <x v="19"/>
      <x v="9"/>
      <x v="9"/>
    </i>
    <i r="1">
      <x v="20"/>
      <x v="9"/>
      <x v="4"/>
    </i>
    <i r="1">
      <x v="24"/>
      <x v="9"/>
      <x v="12"/>
    </i>
    <i>
      <x v="17"/>
    </i>
    <i r="1">
      <x v="8"/>
      <x v="9"/>
      <x v="4"/>
    </i>
    <i r="1">
      <x v="11"/>
      <x v="9"/>
      <x v="4"/>
    </i>
    <i r="1">
      <x v="19"/>
      <x v="9"/>
      <x v="9"/>
    </i>
    <i r="1">
      <x v="20"/>
      <x v="9"/>
      <x v="4"/>
    </i>
    <i r="1">
      <x v="24"/>
      <x v="9"/>
      <x v="12"/>
    </i>
    <i t="grand">
      <x/>
    </i>
  </rowItems>
  <colItems count="1">
    <i/>
  </colItems>
  <dataFields count="1">
    <dataField name="QTY" fld="32" subtotal="count" baseField="21" baseItem="1"/>
  </dataFields>
  <formats count="3">
    <format dxfId="1133">
      <pivotArea outline="0" fieldPosition="0">
        <references count="1">
          <reference field="4294967294" count="1" selected="0">
            <x v="0"/>
          </reference>
        </references>
      </pivotArea>
    </format>
    <format dxfId="113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1">
      <pivotArea field="22" type="button" dataOnly="0" labelOnly="1" outline="0"/>
    </format>
  </formats>
  <pivotTableStyleInfo name="PivotStyleLight16" showRowHeaders="1" showColHeaders="1" showRowStripes="0" showColStripes="0" showLastColumn="1"/>
  <filters count="1"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ED38F8-617E-4B89-8DC7-08DECCB092DB}" name="PivotTable28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B5:EE8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48">
        <item x="14"/>
        <item m="1" x="406"/>
        <item m="1" x="410"/>
        <item m="1" x="409"/>
        <item m="1" x="407"/>
        <item m="1" x="408"/>
        <item m="1" x="404"/>
        <item m="1" x="405"/>
        <item m="1" x="42"/>
        <item m="1" x="403"/>
        <item m="1" x="398"/>
        <item m="1" x="401"/>
        <item m="1" x="399"/>
        <item m="1" x="402"/>
        <item m="1" x="400"/>
        <item m="1" x="396"/>
        <item m="1" x="397"/>
        <item m="1" x="394"/>
        <item m="1" x="392"/>
        <item m="1" x="395"/>
        <item m="1" x="391"/>
        <item m="1" x="393"/>
        <item m="1" x="30"/>
        <item m="1" x="381"/>
        <item m="1" x="383"/>
        <item m="1" x="384"/>
        <item m="1" x="385"/>
        <item m="1" x="386"/>
        <item m="1" x="382"/>
        <item m="1" x="387"/>
        <item m="1" x="389"/>
        <item m="1" x="390"/>
        <item m="1" x="388"/>
        <item m="1" x="380"/>
        <item m="1" x="373"/>
        <item m="1" x="374"/>
        <item m="1" x="364"/>
        <item m="1" x="366"/>
        <item m="1" x="379"/>
        <item m="1" x="369"/>
        <item m="1" x="368"/>
        <item m="1" x="370"/>
        <item m="1" x="365"/>
        <item m="1" x="372"/>
        <item m="1" x="371"/>
        <item m="1" x="378"/>
        <item m="1" x="367"/>
        <item m="1" x="376"/>
        <item m="1" x="377"/>
        <item m="1" x="375"/>
        <item m="1" x="363"/>
        <item m="1" x="362"/>
        <item m="1" x="361"/>
        <item m="1" x="359"/>
        <item m="1" x="358"/>
        <item m="1" x="360"/>
        <item m="1" x="354"/>
        <item m="1" x="356"/>
        <item m="1" x="355"/>
        <item m="1" x="357"/>
        <item m="1" x="352"/>
        <item m="1" x="351"/>
        <item m="1" x="353"/>
        <item m="1" x="350"/>
        <item m="1" x="349"/>
        <item m="1" x="321"/>
        <item m="1" x="319"/>
        <item m="1" x="317"/>
        <item m="1" x="41"/>
        <item m="1" x="320"/>
        <item m="1" x="322"/>
        <item m="1" x="40"/>
        <item m="1" x="318"/>
        <item m="1" x="347"/>
        <item m="1" x="324"/>
        <item m="1" x="330"/>
        <item m="1" x="331"/>
        <item m="1" x="325"/>
        <item m="1" x="328"/>
        <item m="1" x="323"/>
        <item m="1" x="327"/>
        <item m="1" x="326"/>
        <item m="1" x="329"/>
        <item m="1" x="332"/>
        <item m="1" x="338"/>
        <item m="1" x="335"/>
        <item m="1" x="337"/>
        <item m="1" x="340"/>
        <item m="1" x="334"/>
        <item m="1" x="336"/>
        <item m="1" x="339"/>
        <item m="1" x="346"/>
        <item m="1" x="342"/>
        <item m="1" x="344"/>
        <item m="1" x="345"/>
        <item m="1" x="341"/>
        <item m="1" x="343"/>
        <item m="1" x="348"/>
        <item m="1" x="333"/>
        <item m="1" x="308"/>
        <item m="1" x="315"/>
        <item m="1" x="307"/>
        <item m="1" x="309"/>
        <item m="1" x="312"/>
        <item m="1" x="310"/>
        <item m="1" x="311"/>
        <item m="1" x="316"/>
        <item m="1" x="314"/>
        <item m="1" x="313"/>
        <item m="1" x="305"/>
        <item m="1" x="306"/>
        <item m="1" x="304"/>
        <item m="1" x="303"/>
        <item m="1" x="43"/>
        <item m="1" x="302"/>
        <item m="1" x="432"/>
        <item m="1" x="431"/>
        <item m="1" x="433"/>
        <item m="1" x="33"/>
        <item m="1" x="446"/>
        <item m="1" x="26"/>
        <item m="1" x="444"/>
        <item m="1" x="35"/>
        <item m="1" x="46"/>
        <item m="1" x="412"/>
        <item m="1" x="413"/>
        <item m="1" x="414"/>
        <item m="1" x="439"/>
        <item m="1" x="29"/>
        <item m="1" x="440"/>
        <item m="1" x="443"/>
        <item m="1" x="24"/>
        <item m="1" x="434"/>
        <item m="1" x="418"/>
        <item m="1" x="287"/>
        <item m="1" x="419"/>
        <item m="1" x="415"/>
        <item m="1" x="445"/>
        <item m="1" x="420"/>
        <item m="1" x="70"/>
        <item m="1" x="49"/>
        <item m="1" x="438"/>
        <item m="1" x="71"/>
        <item m="1" x="435"/>
        <item m="1" x="436"/>
        <item m="1" x="421"/>
        <item m="1" x="416"/>
        <item m="1" x="422"/>
        <item m="1" x="417"/>
        <item m="1" x="411"/>
        <item m="1" x="437"/>
        <item m="1" x="28"/>
        <item m="1" x="441"/>
        <item m="1" x="442"/>
        <item m="1" x="424"/>
        <item m="1" x="423"/>
        <item m="1" x="428"/>
        <item m="1" x="427"/>
        <item m="1" x="426"/>
        <item m="1" x="425"/>
        <item m="1" x="430"/>
        <item m="1" x="429"/>
        <item m="1" x="31"/>
        <item m="1" x="276"/>
        <item m="1" x="279"/>
        <item m="1" x="280"/>
        <item m="1" x="281"/>
        <item m="1" x="298"/>
        <item m="1" x="277"/>
        <item m="1" x="301"/>
        <item m="1" x="282"/>
        <item m="1" x="283"/>
        <item m="1" x="288"/>
        <item m="1" x="285"/>
        <item m="1" x="278"/>
        <item m="1" x="291"/>
        <item m="1" x="289"/>
        <item m="1" x="286"/>
        <item m="1" x="284"/>
        <item m="1" x="290"/>
        <item m="1" x="299"/>
        <item m="1" x="293"/>
        <item m="1" x="294"/>
        <item m="1" x="296"/>
        <item m="1" x="295"/>
        <item m="1" x="300"/>
        <item m="1" x="292"/>
        <item m="1" x="297"/>
        <item m="1" x="275"/>
        <item m="1" x="273"/>
        <item m="1" x="274"/>
        <item m="1" x="272"/>
        <item m="1" x="270"/>
        <item m="1" x="271"/>
        <item m="1" x="265"/>
        <item m="1" x="266"/>
        <item m="1" x="267"/>
        <item m="1" x="269"/>
        <item m="1" x="268"/>
        <item m="1" x="235"/>
        <item m="1" x="236"/>
        <item m="1" x="237"/>
        <item m="1" x="234"/>
        <item m="1" x="247"/>
        <item m="1" x="242"/>
        <item m="1" x="246"/>
        <item m="1" x="249"/>
        <item m="1" x="244"/>
        <item m="1" x="263"/>
        <item m="1" x="264"/>
        <item m="1" x="245"/>
        <item m="1" x="250"/>
        <item m="1" x="251"/>
        <item m="1" x="254"/>
        <item m="1" x="255"/>
        <item m="1" x="243"/>
        <item m="1" x="257"/>
        <item m="1" x="256"/>
        <item m="1" x="260"/>
        <item m="1" x="261"/>
        <item m="1" x="259"/>
        <item m="1" x="258"/>
        <item m="1" x="252"/>
        <item m="1" x="248"/>
        <item m="1" x="253"/>
        <item m="1" x="262"/>
        <item m="1" x="239"/>
        <item m="1" x="240"/>
        <item m="1" x="238"/>
        <item m="1" x="241"/>
        <item m="1" x="232"/>
        <item m="1" x="233"/>
        <item m="1" x="231"/>
        <item m="1" x="230"/>
        <item m="1" x="221"/>
        <item m="1" x="222"/>
        <item m="1" x="224"/>
        <item m="1" x="223"/>
        <item m="1" x="225"/>
        <item m="1" x="226"/>
        <item m="1" x="25"/>
        <item m="1" x="213"/>
        <item m="1" x="27"/>
        <item m="1" x="229"/>
        <item m="1" x="219"/>
        <item m="1" x="228"/>
        <item m="1" x="39"/>
        <item m="1" x="214"/>
        <item m="1" x="227"/>
        <item m="1" x="37"/>
        <item m="1" x="32"/>
        <item m="1" x="212"/>
        <item m="1" x="217"/>
        <item m="1" x="220"/>
        <item m="1" x="45"/>
        <item m="1" x="216"/>
        <item m="1" x="218"/>
        <item m="1" x="36"/>
        <item m="1" x="215"/>
        <item m="1" x="211"/>
        <item m="1" x="210"/>
        <item x="1"/>
        <item m="1" x="207"/>
        <item m="1" x="208"/>
        <item m="1" x="209"/>
        <item m="1" x="205"/>
        <item m="1" x="206"/>
        <item m="1" x="203"/>
        <item m="1" x="204"/>
        <item m="1" x="38"/>
        <item m="1" x="199"/>
        <item m="1" x="201"/>
        <item m="1" x="202"/>
        <item m="1" x="200"/>
        <item m="1" x="198"/>
        <item m="1" x="185"/>
        <item m="1" x="183"/>
        <item m="1" x="187"/>
        <item m="1" x="180"/>
        <item m="1" x="186"/>
        <item m="1" x="188"/>
        <item m="1" x="181"/>
        <item m="1" x="196"/>
        <item m="1" x="182"/>
        <item m="1" x="184"/>
        <item m="1" x="192"/>
        <item m="1" x="194"/>
        <item m="1" x="189"/>
        <item m="1" x="193"/>
        <item m="1" x="191"/>
        <item m="1" x="195"/>
        <item m="1" x="190"/>
        <item m="1" x="197"/>
        <item m="1" x="174"/>
        <item m="1" x="178"/>
        <item m="1" x="179"/>
        <item m="1" x="177"/>
        <item m="1" x="175"/>
        <item m="1" x="176"/>
        <item m="1" x="171"/>
        <item m="1" x="173"/>
        <item m="1" x="172"/>
        <item m="1" x="169"/>
        <item m="1" x="170"/>
        <item m="1" x="165"/>
        <item m="1" x="160"/>
        <item m="1" x="161"/>
        <item m="1" x="162"/>
        <item m="1" x="167"/>
        <item m="1" x="164"/>
        <item m="1" x="166"/>
        <item m="1" x="163"/>
        <item m="1" x="168"/>
        <item m="1" x="153"/>
        <item m="1" x="154"/>
        <item m="1" x="149"/>
        <item m="1" x="157"/>
        <item m="1" x="158"/>
        <item m="1" x="148"/>
        <item m="1" x="152"/>
        <item m="1" x="150"/>
        <item m="1" x="151"/>
        <item m="1" x="159"/>
        <item m="1" x="156"/>
        <item m="1" x="155"/>
        <item m="1" x="147"/>
        <item m="1" x="146"/>
        <item m="1" x="142"/>
        <item m="1" x="134"/>
        <item m="1" x="141"/>
        <item m="1" x="140"/>
        <item m="1" x="145"/>
        <item m="1" x="136"/>
        <item m="1" x="135"/>
        <item m="1" x="137"/>
        <item m="1" x="138"/>
        <item m="1" x="133"/>
        <item m="1" x="139"/>
        <item m="1" x="143"/>
        <item m="1" x="144"/>
        <item m="1" x="132"/>
        <item m="1" x="131"/>
        <item m="1" x="97"/>
        <item m="1" x="98"/>
        <item m="1" x="99"/>
        <item m="1" x="103"/>
        <item m="1" x="104"/>
        <item m="1" x="105"/>
        <item m="1" x="106"/>
        <item m="1" x="107"/>
        <item m="1" x="101"/>
        <item m="1" x="117"/>
        <item m="1" x="108"/>
        <item m="1" x="109"/>
        <item m="1" x="110"/>
        <item m="1" x="111"/>
        <item m="1" x="112"/>
        <item m="1" x="113"/>
        <item m="1" x="95"/>
        <item m="1" x="96"/>
        <item m="1" x="102"/>
        <item m="1" x="89"/>
        <item m="1" x="93"/>
        <item m="1" x="91"/>
        <item m="1" x="114"/>
        <item m="1" x="94"/>
        <item m="1" x="100"/>
        <item m="1" x="115"/>
        <item m="1" x="116"/>
        <item m="1" x="90"/>
        <item m="1" x="88"/>
        <item m="1" x="118"/>
        <item m="1" x="92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73"/>
        <item m="1" x="78"/>
        <item m="1" x="79"/>
        <item m="1" x="75"/>
        <item m="1" x="77"/>
        <item m="1" x="74"/>
        <item m="1" x="72"/>
        <item m="1" x="76"/>
        <item m="1" x="84"/>
        <item m="1" x="87"/>
        <item m="1" x="82"/>
        <item m="1" x="85"/>
        <item m="1" x="83"/>
        <item m="1" x="81"/>
        <item m="1" x="80"/>
        <item m="1" x="86"/>
        <item m="1" x="68"/>
        <item m="1" x="69"/>
        <item m="1" x="67"/>
        <item m="1" x="66"/>
        <item m="1" x="54"/>
        <item m="1" x="56"/>
        <item m="1" x="62"/>
        <item m="1" x="64"/>
        <item m="1" x="55"/>
        <item m="1" x="63"/>
        <item m="1" x="57"/>
        <item m="1" x="65"/>
        <item m="1" x="52"/>
        <item m="1" x="59"/>
        <item m="1" x="34"/>
        <item m="1" x="51"/>
        <item m="1" x="53"/>
        <item m="1" x="44"/>
        <item m="1" x="58"/>
        <item m="1" x="60"/>
        <item m="1" x="61"/>
        <item m="1" x="47"/>
        <item m="1" x="50"/>
        <item m="1" x="48"/>
        <item x="0"/>
        <item x="2"/>
        <item x="12"/>
        <item x="4"/>
        <item m="1" x="19"/>
        <item x="3"/>
        <item x="5"/>
        <item x="6"/>
        <item x="7"/>
        <item m="1" x="20"/>
        <item m="1" x="21"/>
        <item m="1" x="22"/>
        <item m="1" x="23"/>
        <item x="10"/>
        <item x="8"/>
        <item x="9"/>
        <item m="1" x="15"/>
        <item m="1" x="16"/>
        <item m="1" x="17"/>
        <item m="1" x="18"/>
        <item x="11"/>
        <item x="1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2"/>
    <field x="20"/>
    <field x="54"/>
  </rowFields>
  <rowItems count="3">
    <i>
      <x v="176"/>
    </i>
    <i r="1">
      <x v="4"/>
      <x v="427"/>
    </i>
    <i t="grand">
      <x/>
    </i>
  </rowItems>
  <colItems count="1">
    <i/>
  </colItems>
  <dataFields count="1">
    <dataField name="QTY" fld="32" subtotal="count" baseField="21" baseItem="1"/>
  </dataFields>
  <formats count="3">
    <format dxfId="1136">
      <pivotArea outline="0" fieldPosition="0">
        <references count="1">
          <reference field="4294967294" count="1" selected="0">
            <x v="0"/>
          </reference>
        </references>
      </pivotArea>
    </format>
    <format dxfId="113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3">
    <filter fld="54" type="captionContains" evalOrder="-1" id="10" stringValue1="Flange">
      <autoFilter ref="A1">
        <filterColumn colId="0">
          <customFilters>
            <customFilter val="*Flange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26EB7-F1BD-4E94-8C9C-61FC383A9A3A}" name="PivotTable2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DR5:DU20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1"/>
        <item m="1" x="40"/>
        <item m="1" x="41"/>
        <item m="1" x="39"/>
        <item m="1" x="42"/>
        <item m="1" x="27"/>
        <item m="1" x="45"/>
        <item x="9"/>
        <item m="1" x="43"/>
        <item m="1" x="10"/>
        <item m="1" x="44"/>
        <item x="2"/>
        <item x="3"/>
        <item x="4"/>
        <item x="1"/>
        <item x="5"/>
        <item x="6"/>
        <item m="1" x="14"/>
        <item x="7"/>
        <item m="1" x="37"/>
        <item m="1" x="15"/>
        <item m="1" x="13"/>
        <item x="8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1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5">
    <i>
      <x v="7"/>
    </i>
    <i r="1">
      <x v="12"/>
      <x v="2587"/>
    </i>
    <i>
      <x v="11"/>
    </i>
    <i r="1">
      <x v="12"/>
      <x v="2587"/>
    </i>
    <i>
      <x v="12"/>
    </i>
    <i r="1">
      <x v="12"/>
      <x v="2587"/>
    </i>
    <i>
      <x v="13"/>
    </i>
    <i r="1">
      <x v="12"/>
      <x v="2587"/>
    </i>
    <i>
      <x v="14"/>
    </i>
    <i r="1">
      <x v="12"/>
      <x v="2587"/>
    </i>
    <i>
      <x v="15"/>
    </i>
    <i r="1">
      <x v="12"/>
      <x v="2595"/>
    </i>
    <i>
      <x v="18"/>
    </i>
    <i r="1">
      <x v="12"/>
      <x v="2595"/>
    </i>
    <i t="grand">
      <x/>
    </i>
  </rowItems>
  <colItems count="1">
    <i/>
  </colItems>
  <dataFields count="1">
    <dataField name="QTY" fld="32" subtotal="count" baseField="21" baseItem="1"/>
  </dataFields>
  <formats count="3">
    <format dxfId="1139">
      <pivotArea outline="0" fieldPosition="0">
        <references count="1">
          <reference field="4294967294" count="1" selected="0">
            <x v="0"/>
          </reference>
        </references>
      </pivotArea>
    </format>
    <format dxfId="113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37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ACF9EE-B636-4D6A-B99E-601995D07278}" name="PivotTable73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M5:KQ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5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2">
      <pivotArea outline="0" fieldPosition="0">
        <references count="1">
          <reference field="4294967294" count="1" selected="0">
            <x v="0"/>
          </reference>
        </references>
      </pivotArea>
    </format>
    <format dxfId="114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0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17" stringValue1="Check">
      <autoFilter ref="A1">
        <filterColumn colId="0">
          <customFilters>
            <customFilter val="*Check*"/>
          </customFilters>
        </filterColumn>
      </autoFilter>
    </filter>
    <filter fld="53" type="captionContains" evalOrder="-1" id="16" stringValue1="Groove">
      <autoFilter ref="A1">
        <filterColumn colId="0">
          <customFilters>
            <customFilter val="*Groov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DFF71-5AC7-4967-A3E1-3B07D3AACE31}" name="PivotTable1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M5:LR6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defaultSubtotal="0">
      <items count="25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33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5">
      <pivotArea outline="0" fieldPosition="0">
        <references count="1">
          <reference field="4294967294" count="1" selected="0">
            <x v="0"/>
          </reference>
        </references>
      </pivotArea>
    </format>
    <format dxfId="11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3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5" type="captionNotContains" evalOrder="-1" id="12" stringValue1="pRESS">
      <autoFilter ref="A1">
        <filterColumn colId="0">
          <customFilters>
            <customFilter operator="notEqual" val="*pRESS*"/>
          </customFilters>
        </filterColumn>
      </autoFilter>
    </filter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A78DA3-F1C6-4A0A-A244-24FFE87C6783}" name="PivotTable4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T5:LX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48">
      <pivotArea outline="0" fieldPosition="0">
        <references count="1">
          <reference field="4294967294" count="1" selected="0">
            <x v="0"/>
          </reference>
        </references>
      </pivotArea>
    </format>
    <format dxfId="11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6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53" type="captionContains" evalOrder="-1" id="9" stringValue1="Flange">
      <autoFilter ref="A1">
        <filterColumn colId="0">
          <customFilters>
            <customFilter val="*Flange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956D-B17D-4892-9759-1E5DD26827CD}" name="PivotTable36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IC5:IF6" firstHeaderRow="1" firstDataRow="1" firstDataCol="3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h="1" x="0"/>
        <item h="1"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48">
        <item m="1" x="11"/>
        <item m="1" x="40"/>
        <item m="1" x="41"/>
        <item m="1" x="39"/>
        <item m="1" x="42"/>
        <item m="1" x="27"/>
        <item m="1" x="45"/>
        <item x="9"/>
        <item m="1" x="43"/>
        <item m="1" x="10"/>
        <item m="1" x="44"/>
        <item x="2"/>
        <item x="3"/>
        <item x="4"/>
        <item x="1"/>
        <item x="5"/>
        <item x="6"/>
        <item m="1" x="14"/>
        <item x="7"/>
        <item m="1" x="37"/>
        <item m="1" x="15"/>
        <item m="1" x="13"/>
        <item x="8"/>
        <item m="1" x="16"/>
        <item m="1" x="17"/>
        <item m="1" x="18"/>
        <item m="1" x="46"/>
        <item m="1" x="19"/>
        <item m="1" x="20"/>
        <item m="1" x="21"/>
        <item m="1" x="28"/>
        <item m="1" x="22"/>
        <item m="1" x="29"/>
        <item m="1" x="30"/>
        <item m="1" x="23"/>
        <item m="1" x="31"/>
        <item m="1" x="24"/>
        <item m="1" x="33"/>
        <item m="1" x="32"/>
        <item m="1" x="25"/>
        <item m="1" x="34"/>
        <item m="1" x="26"/>
        <item m="1" x="35"/>
        <item m="1" x="36"/>
        <item m="1" x="38"/>
        <item m="1" x="1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5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51">
      <pivotArea outline="0" fieldPosition="0">
        <references count="1">
          <reference field="4294967294" count="1" selected="0">
            <x v="0"/>
          </reference>
        </references>
      </pivotArea>
    </format>
    <format dxfId="115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49">
      <pivotArea field="22" type="button" dataOnly="0" labelOnly="1" outline="0"/>
    </format>
  </formats>
  <pivotTableStyleInfo name="PivotStyleLight16" showRowHeaders="1" showColHeaders="1" showRowStripes="0" showColStripes="0" showLastColumn="1"/>
  <filters count="4">
    <filter fld="15" type="captionContains" evalOrder="-1" id="10" stringValue1="let">
      <autoFilter ref="A1">
        <filterColumn colId="0">
          <customFilters>
            <customFilter val="*let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3BE605-C59F-40FD-ABD1-2CDB234C9F29}" name="FTG CU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LF5:LK11" firstHeaderRow="1" firstDataRow="1" firstDataCol="5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m="1" x="14"/>
        <item x="2"/>
        <item m="1" x="16"/>
        <item h="1" m="1" x="17"/>
        <item m="1" x="18"/>
        <item h="1" x="1"/>
        <item m="1" x="19"/>
        <item x="0"/>
        <item m="1" x="20"/>
        <item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 sortType="ascending" sumSubtotal="1">
      <items count="19">
        <item x="9"/>
        <item x="7"/>
        <item m="1" x="15"/>
        <item m="1" x="17"/>
        <item m="1" x="13"/>
        <item x="8"/>
        <item m="1" x="14"/>
        <item x="5"/>
        <item x="6"/>
        <item x="4"/>
        <item m="1" x="11"/>
        <item m="1" x="16"/>
        <item x="3"/>
        <item x="0"/>
        <item m="1" x="10"/>
        <item m="1" x="12"/>
        <item x="2"/>
        <item x="1"/>
        <item t="sum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4"/>
    <field x="9"/>
    <field x="12"/>
    <field x="11"/>
    <field x="20"/>
  </rowFields>
  <rowItems count="6">
    <i>
      <x v="7"/>
    </i>
    <i r="1">
      <x v="20"/>
      <x v="16"/>
      <x v="9"/>
      <x v="6"/>
    </i>
    <i>
      <x v="9"/>
    </i>
    <i r="1">
      <x v="9"/>
      <x v="16"/>
      <x v="9"/>
      <x v="6"/>
    </i>
    <i r="1">
      <x v="19"/>
      <x v="16"/>
      <x v="9"/>
      <x v="3"/>
    </i>
    <i t="grand">
      <x/>
    </i>
  </rowItems>
  <colItems count="1">
    <i/>
  </colItems>
  <dataFields count="1">
    <dataField name="QTY" fld="32" subtotal="count" baseField="21" baseItem="1"/>
  </dataFields>
  <formats count="3">
    <format dxfId="1154">
      <pivotArea outline="0" fieldPosition="0">
        <references count="1">
          <reference field="4294967294" count="1" selected="0">
            <x v="0"/>
          </reference>
        </references>
      </pivotArea>
    </format>
    <format dxfId="115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2">
      <pivotArea field="22" type="button" dataOnly="0" labelOnly="1" outline="0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AFA837-F30E-48BC-8FE0-708399C3E591}" name="PivotTable25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EL5:EP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1"/>
    <field x="20"/>
    <field x="15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57">
      <pivotArea outline="0" fieldPosition="0">
        <references count="1">
          <reference field="4294967294" count="1" selected="0">
            <x v="0"/>
          </reference>
        </references>
      </pivotArea>
    </format>
    <format dxfId="11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5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4">
    <filter fld="15" type="captionContains" evalOrder="-1" id="9" stringValue1="Thread">
      <autoFilter ref="A1">
        <filterColumn colId="0">
          <customFilters>
            <customFilter val="*Thread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AE23A-71A8-4620-8082-85F4CACC4911}" name="PivotTable17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CO5:CS6" firstHeaderRow="1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h="1" m="1" x="15"/>
        <item h="1" x="4"/>
        <item x="0"/>
        <item h="1" m="1" x="10"/>
        <item h="1" x="5"/>
        <item h="1" m="1" x="19"/>
        <item h="1" m="1" x="17"/>
        <item x="3"/>
        <item h="1" m="1" x="18"/>
        <item h="1" m="1" x="22"/>
        <item x="1"/>
        <item m="1" x="12"/>
        <item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419">
        <item m="1" x="377"/>
        <item m="1" x="378"/>
        <item m="1" x="375"/>
        <item m="1" x="376"/>
        <item m="1" x="38"/>
        <item m="1" x="374"/>
        <item m="1" x="371"/>
        <item m="1" x="372"/>
        <item m="1" x="373"/>
        <item m="1" x="33"/>
        <item m="1" x="369"/>
        <item m="1" x="354"/>
        <item m="1" x="367"/>
        <item m="1" x="370"/>
        <item m="1" x="368"/>
        <item m="1" x="356"/>
        <item m="1" x="355"/>
        <item m="1" x="357"/>
        <item m="1" x="28"/>
        <item m="1" x="362"/>
        <item m="1" x="360"/>
        <item m="1" x="363"/>
        <item m="1" x="361"/>
        <item m="1" x="364"/>
        <item m="1" x="366"/>
        <item m="1" x="365"/>
        <item m="1" x="359"/>
        <item m="1" x="358"/>
        <item m="1" x="347"/>
        <item m="1" x="348"/>
        <item m="1" x="341"/>
        <item m="1" x="343"/>
        <item m="1" x="353"/>
        <item m="1" x="345"/>
        <item m="1" x="342"/>
        <item m="1" x="346"/>
        <item m="1" x="352"/>
        <item m="1" x="344"/>
        <item m="1" x="350"/>
        <item m="1" x="351"/>
        <item m="1" x="349"/>
        <item m="1" x="337"/>
        <item m="1" x="336"/>
        <item m="1" x="339"/>
        <item m="1" x="338"/>
        <item m="1" x="340"/>
        <item m="1" x="329"/>
        <item m="1" x="334"/>
        <item m="1" x="335"/>
        <item m="1" x="327"/>
        <item m="1" x="330"/>
        <item m="1" x="328"/>
        <item m="1" x="332"/>
        <item m="1" x="333"/>
        <item m="1" x="331"/>
        <item m="1" x="325"/>
        <item m="1" x="324"/>
        <item m="1" x="326"/>
        <item m="1" x="323"/>
        <item m="1" x="39"/>
        <item m="1" x="298"/>
        <item m="1" x="37"/>
        <item m="1" x="299"/>
        <item m="1" x="300"/>
        <item m="1" x="36"/>
        <item m="1" x="297"/>
        <item m="1" x="317"/>
        <item m="1" x="318"/>
        <item m="1" x="319"/>
        <item m="1" x="320"/>
        <item m="1" x="322"/>
        <item m="1" x="302"/>
        <item m="1" x="303"/>
        <item m="1" x="301"/>
        <item m="1" x="305"/>
        <item m="1" x="308"/>
        <item m="1" x="304"/>
        <item m="1" x="310"/>
        <item m="1" x="312"/>
        <item m="1" x="309"/>
        <item m="1" x="311"/>
        <item m="1" x="314"/>
        <item m="1" x="316"/>
        <item m="1" x="313"/>
        <item m="1" x="315"/>
        <item m="1" x="307"/>
        <item m="1" x="306"/>
        <item m="1" x="321"/>
        <item m="1" x="288"/>
        <item m="1" x="295"/>
        <item m="1" x="287"/>
        <item m="1" x="289"/>
        <item m="1" x="292"/>
        <item m="1" x="290"/>
        <item m="1" x="291"/>
        <item m="1" x="296"/>
        <item m="1" x="294"/>
        <item m="1" x="293"/>
        <item m="1" x="285"/>
        <item m="1" x="284"/>
        <item m="1" x="286"/>
        <item m="1" x="283"/>
        <item m="1" x="40"/>
        <item m="1" x="282"/>
        <item m="1" x="401"/>
        <item m="1" x="400"/>
        <item m="1" x="402"/>
        <item m="1" x="416"/>
        <item m="1" x="45"/>
        <item m="1" x="30"/>
        <item m="1" x="124"/>
        <item m="1" x="410"/>
        <item m="1" x="24"/>
        <item m="1" x="379"/>
        <item m="1" x="414"/>
        <item m="1" x="32"/>
        <item m="1" x="381"/>
        <item m="1" x="382"/>
        <item m="1" x="42"/>
        <item m="1" x="383"/>
        <item m="1" x="384"/>
        <item m="1" x="385"/>
        <item m="1" x="386"/>
        <item m="1" x="387"/>
        <item m="1" x="408"/>
        <item m="1" x="27"/>
        <item m="1" x="409"/>
        <item m="1" x="413"/>
        <item m="1" x="22"/>
        <item m="1" x="403"/>
        <item m="1" x="391"/>
        <item m="1" x="270"/>
        <item m="1" x="392"/>
        <item m="1" x="388"/>
        <item m="1" x="417"/>
        <item m="1" x="393"/>
        <item m="1" x="65"/>
        <item m="1" x="415"/>
        <item m="1" x="407"/>
        <item m="1" x="66"/>
        <item m="1" x="404"/>
        <item m="1" x="405"/>
        <item m="1" x="394"/>
        <item m="1" x="389"/>
        <item m="1" x="395"/>
        <item m="1" x="390"/>
        <item m="1" x="380"/>
        <item m="1" x="406"/>
        <item m="1" x="26"/>
        <item m="1" x="411"/>
        <item m="1" x="412"/>
        <item m="1" x="396"/>
        <item m="1" x="398"/>
        <item m="1" x="397"/>
        <item m="1" x="399"/>
        <item m="1" x="29"/>
        <item m="1" x="259"/>
        <item m="1" x="262"/>
        <item m="1" x="266"/>
        <item m="1" x="265"/>
        <item m="1" x="263"/>
        <item m="1" x="267"/>
        <item m="1" x="279"/>
        <item m="1" x="260"/>
        <item m="1" x="264"/>
        <item m="1" x="268"/>
        <item m="1" x="261"/>
        <item m="1" x="272"/>
        <item m="1" x="269"/>
        <item m="1" x="273"/>
        <item m="1" x="271"/>
        <item m="1" x="280"/>
        <item m="1" x="276"/>
        <item m="1" x="258"/>
        <item m="1" x="275"/>
        <item m="1" x="281"/>
        <item m="1" x="274"/>
        <item m="1" x="277"/>
        <item m="1" x="278"/>
        <item m="1" x="257"/>
        <item m="1" x="255"/>
        <item m="1" x="256"/>
        <item m="1" x="254"/>
        <item m="1" x="252"/>
        <item m="1" x="253"/>
        <item m="1" x="246"/>
        <item m="1" x="247"/>
        <item m="1" x="248"/>
        <item m="1" x="249"/>
        <item m="1" x="251"/>
        <item m="1" x="250"/>
        <item m="1" x="222"/>
        <item m="1" x="223"/>
        <item m="1" x="224"/>
        <item m="1" x="221"/>
        <item m="1" x="230"/>
        <item m="1" x="245"/>
        <item m="1" x="229"/>
        <item m="1" x="232"/>
        <item m="1" x="234"/>
        <item m="1" x="236"/>
        <item m="1" x="237"/>
        <item m="1" x="238"/>
        <item m="1" x="240"/>
        <item m="1" x="233"/>
        <item m="1" x="243"/>
        <item m="1" x="242"/>
        <item m="1" x="241"/>
        <item m="1" x="239"/>
        <item m="1" x="235"/>
        <item m="1" x="231"/>
        <item m="1" x="244"/>
        <item m="1" x="226"/>
        <item m="1" x="227"/>
        <item m="1" x="225"/>
        <item m="1" x="228"/>
        <item m="1" x="219"/>
        <item m="1" x="220"/>
        <item m="1" x="218"/>
        <item m="1" x="217"/>
        <item m="1" x="210"/>
        <item m="1" x="211"/>
        <item m="1" x="214"/>
        <item m="1" x="212"/>
        <item m="1" x="23"/>
        <item m="1" x="202"/>
        <item m="1" x="216"/>
        <item m="1" x="25"/>
        <item m="1" x="207"/>
        <item m="1" x="208"/>
        <item m="1" x="215"/>
        <item m="1" x="213"/>
        <item m="1" x="201"/>
        <item m="1" x="205"/>
        <item m="1" x="209"/>
        <item m="1" x="41"/>
        <item m="1" x="204"/>
        <item m="1" x="206"/>
        <item m="1" x="34"/>
        <item m="1" x="203"/>
        <item m="1" x="200"/>
        <item m="1" x="199"/>
        <item x="6"/>
        <item m="1" x="196"/>
        <item m="1" x="197"/>
        <item m="1" x="198"/>
        <item m="1" x="195"/>
        <item m="1" x="193"/>
        <item m="1" x="194"/>
        <item m="1" x="190"/>
        <item m="1" x="191"/>
        <item m="1" x="192"/>
        <item m="1" x="35"/>
        <item m="1" x="186"/>
        <item m="1" x="185"/>
        <item m="1" x="187"/>
        <item m="1" x="183"/>
        <item m="1" x="182"/>
        <item m="1" x="184"/>
        <item m="1" x="189"/>
        <item m="1" x="188"/>
        <item m="1" x="161"/>
        <item m="1" x="162"/>
        <item m="1" x="163"/>
        <item m="1" x="165"/>
        <item m="1" x="168"/>
        <item m="1" x="160"/>
        <item m="1" x="164"/>
        <item m="1" x="169"/>
        <item m="1" x="166"/>
        <item m="1" x="167"/>
        <item m="1" x="180"/>
        <item m="1" x="171"/>
        <item m="1" x="173"/>
        <item m="1" x="175"/>
        <item m="1" x="178"/>
        <item m="1" x="170"/>
        <item m="1" x="172"/>
        <item m="1" x="174"/>
        <item m="1" x="179"/>
        <item m="1" x="176"/>
        <item m="1" x="177"/>
        <item m="1" x="181"/>
        <item m="1" x="156"/>
        <item m="1" x="159"/>
        <item m="1" x="158"/>
        <item m="1" x="157"/>
        <item m="1" x="153"/>
        <item m="1" x="155"/>
        <item m="1" x="154"/>
        <item m="1" x="151"/>
        <item m="1" x="152"/>
        <item m="1" x="147"/>
        <item m="1" x="142"/>
        <item m="1" x="143"/>
        <item m="1" x="144"/>
        <item m="1" x="149"/>
        <item m="1" x="146"/>
        <item m="1" x="148"/>
        <item m="1" x="145"/>
        <item m="1" x="150"/>
        <item m="1" x="138"/>
        <item m="1" x="141"/>
        <item m="1" x="140"/>
        <item m="1" x="137"/>
        <item m="1" x="136"/>
        <item m="1" x="135"/>
        <item m="1" x="134"/>
        <item m="1" x="133"/>
        <item m="1" x="139"/>
        <item m="1" x="132"/>
        <item m="1" x="131"/>
        <item m="1" x="123"/>
        <item m="1" x="125"/>
        <item m="1" x="126"/>
        <item m="1" x="130"/>
        <item m="1" x="127"/>
        <item m="1" x="128"/>
        <item m="1" x="129"/>
        <item m="1" x="122"/>
        <item m="1" x="121"/>
        <item m="1" x="89"/>
        <item m="1" x="90"/>
        <item m="1" x="91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87"/>
        <item m="1" x="88"/>
        <item m="1" x="81"/>
        <item m="1" x="85"/>
        <item m="1" x="86"/>
        <item m="1" x="83"/>
        <item m="1" x="93"/>
        <item m="1" x="92"/>
        <item m="1" x="104"/>
        <item m="1" x="82"/>
        <item m="1" x="80"/>
        <item m="1" x="84"/>
        <item m="1" x="105"/>
        <item m="1" x="107"/>
        <item m="1" x="108"/>
        <item m="1" x="109"/>
        <item m="1" x="110"/>
        <item m="1" x="111"/>
        <item m="1" x="112"/>
        <item m="1" x="113"/>
        <item m="1" x="116"/>
        <item m="1" x="117"/>
        <item m="1" x="106"/>
        <item m="1" x="119"/>
        <item m="1" x="114"/>
        <item m="1" x="120"/>
        <item m="1" x="115"/>
        <item m="1" x="118"/>
        <item m="1" x="73"/>
        <item m="1" x="70"/>
        <item m="1" x="68"/>
        <item m="1" x="72"/>
        <item m="1" x="69"/>
        <item m="1" x="67"/>
        <item m="1" x="71"/>
        <item m="1" x="75"/>
        <item m="1" x="79"/>
        <item m="1" x="76"/>
        <item m="1" x="77"/>
        <item m="1" x="74"/>
        <item m="1" x="78"/>
        <item m="1" x="64"/>
        <item m="1" x="62"/>
        <item m="1" x="61"/>
        <item m="1" x="63"/>
        <item m="1" x="60"/>
        <item m="1" x="51"/>
        <item m="1" x="52"/>
        <item m="1" x="49"/>
        <item m="1" x="50"/>
        <item m="1" x="57"/>
        <item m="1" x="58"/>
        <item m="1" x="46"/>
        <item m="1" x="54"/>
        <item m="1" x="47"/>
        <item m="1" x="55"/>
        <item m="1" x="43"/>
        <item m="1" x="53"/>
        <item m="1" x="31"/>
        <item m="1" x="48"/>
        <item m="1" x="56"/>
        <item m="1" x="59"/>
        <item m="1" x="44"/>
        <item x="0"/>
        <item x="3"/>
        <item x="2"/>
        <item x="4"/>
        <item m="1" x="17"/>
        <item x="1"/>
        <item x="5"/>
        <item x="7"/>
        <item x="13"/>
        <item m="1" x="18"/>
        <item m="1" x="19"/>
        <item m="1" x="20"/>
        <item m="1" x="21"/>
        <item x="9"/>
        <item x="8"/>
        <item x="10"/>
        <item m="1" x="14"/>
        <item m="1" x="15"/>
        <item m="1" x="16"/>
        <item x="11"/>
        <item x="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22"/>
    <field x="20"/>
    <field x="53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60">
      <pivotArea outline="0" fieldPosition="0">
        <references count="1">
          <reference field="4294967294" count="1" selected="0">
            <x v="0"/>
          </reference>
        </references>
      </pivotArea>
    </format>
    <format dxfId="115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58">
      <pivotArea field="22" type="button" dataOnly="0" labelOnly="1" outline="0" axis="axisRow" fieldPosition="1"/>
    </format>
  </formats>
  <pivotTableStyleInfo name="PivotStyleLight16" showRowHeaders="1" showColHeaders="1" showRowStripes="0" showColStripes="0" showLastColumn="1"/>
  <filters count="2">
    <filter fld="53" type="captionContains" evalOrder="-1" id="5" stringValue1="MPT">
      <autoFilter ref="A1">
        <filterColumn colId="0">
          <customFilters>
            <customFilter val="*MPT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467909-469F-4AD3-BA16-C1365FA6FA63}" name="PivotTable58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SJ5:SN6" firstHeaderRow="1" firstDataRow="1" firstDataCol="4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h="1" m="1" x="10"/>
        <item h="1" m="1" x="13"/>
        <item h="1" m="1" x="14"/>
        <item h="1" x="2"/>
        <item h="1" m="1" x="16"/>
        <item m="1" x="17"/>
        <item h="1" m="1" x="18"/>
        <item h="1"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3">
        <item h="1" x="6"/>
        <item h="1" m="1" x="14"/>
        <item h="1" m="1" x="15"/>
        <item h="1" x="4"/>
        <item h="1" x="0"/>
        <item m="1" x="10"/>
        <item h="1"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2"/>
    <field x="12"/>
    <field x="11"/>
    <field x="20"/>
  </rowFields>
  <rowItems count="1">
    <i t="grand">
      <x/>
    </i>
  </rowItems>
  <colItems count="1">
    <i/>
  </colItems>
  <dataFields count="1">
    <dataField name="QTY" fld="32" subtotal="count" baseField="21" baseItem="1"/>
  </dataFields>
  <formats count="3">
    <format dxfId="1163">
      <pivotArea outline="0" fieldPosition="0">
        <references count="1">
          <reference field="4294967294" count="1" selected="0">
            <x v="0"/>
          </reference>
        </references>
      </pivotArea>
    </format>
    <format dxfId="116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1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2">
    <filter fld="12" type="captionContains" evalOrder="-1" id="5" stringValue1="AGG">
      <autoFilter ref="A1">
        <filterColumn colId="0">
          <customFilters>
            <customFilter val="*AGG*"/>
          </customFilters>
        </filterColumn>
      </autoFilter>
    </filter>
    <filter fld="9" type="captionNotContains" evalOrder="-1" id="3" stringValue1="2041">
      <autoFilter ref="A1">
        <filterColumn colId="0">
          <customFilters>
            <customFilter operator="notEqual" val="*2041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3A61C5-CC39-4441-A4B6-B191B6C67DB6}" name="PivotTable47" cacheId="6" applyNumberFormats="0" applyBorderFormats="0" applyFontFormats="0" applyPatternFormats="0" applyAlignmentFormats="0" applyWidthHeightFormats="1" dataCaption="Values" updatedVersion="8" minRefreshableVersion="3" showDrill="0" colGrandTotals="0" itemPrintTitles="1" createdVersion="8" indent="0" compact="0" compactData="0" multipleFieldFilters="0">
  <location ref="MS5:MX12" firstHeaderRow="1" firstDataRow="1" firstDataCol="5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26">
        <item h="1" m="1" x="10"/>
        <item h="1" m="1" x="13"/>
        <item h="1" m="1" x="14"/>
        <item h="1" x="2"/>
        <item h="1" m="1" x="16"/>
        <item h="1" m="1" x="17"/>
        <item h="1" m="1" x="18"/>
        <item x="1"/>
        <item h="1" m="1" x="19"/>
        <item h="1" x="0"/>
        <item h="1" m="1" x="20"/>
        <item h="1" m="1" x="3"/>
        <item h="1" m="1" x="21"/>
        <item h="1" m="1" x="4"/>
        <item h="1" m="1" x="6"/>
        <item h="1" m="1" x="23"/>
        <item h="1" m="1" x="22"/>
        <item h="1" m="1" x="8"/>
        <item h="1" m="1" x="5"/>
        <item h="1" m="1" x="7"/>
        <item h="1" m="1" x="15"/>
        <item h="1" m="1" x="12"/>
        <item h="1" m="1" x="24"/>
        <item h="1" m="1" x="9"/>
        <item h="1" m="1" x="1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634">
        <item x="17"/>
        <item m="1" x="1141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82"/>
        <item m="1" x="1656"/>
        <item m="1" x="1783"/>
        <item m="1" x="1784"/>
        <item m="1" x="1785"/>
        <item m="1" x="1786"/>
        <item m="1" x="1787"/>
        <item m="1" x="875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77"/>
        <item m="1" x="1613"/>
        <item m="1" x="1650"/>
        <item m="1" x="1614"/>
        <item m="1" x="1788"/>
        <item m="1" x="1789"/>
        <item m="1" x="91"/>
        <item m="1" x="99"/>
        <item m="1" x="92"/>
        <item m="1" x="100"/>
        <item m="1" x="1450"/>
        <item m="1" x="1451"/>
        <item m="1" x="1452"/>
        <item m="1" x="1453"/>
        <item m="1" x="1454"/>
        <item m="1" x="1578"/>
        <item m="1" x="1579"/>
        <item m="1" x="1455"/>
        <item m="1" x="1456"/>
        <item m="1" x="1457"/>
        <item m="1" x="1458"/>
        <item m="1" x="1459"/>
        <item m="1" x="1460"/>
        <item m="1" x="1461"/>
        <item m="1" x="1462"/>
        <item m="1" x="1463"/>
        <item m="1" x="1790"/>
        <item m="1" x="765"/>
        <item m="1" x="766"/>
        <item m="1" x="1791"/>
        <item m="1" x="1464"/>
        <item m="1" x="1465"/>
        <item m="1" x="1466"/>
        <item m="1" x="1467"/>
        <item m="1" x="1468"/>
        <item m="1" x="1469"/>
        <item m="1" x="1470"/>
        <item m="1" x="1471"/>
        <item m="1" x="1472"/>
        <item m="1" x="873"/>
        <item m="1" x="1473"/>
        <item m="1" x="1474"/>
        <item m="1" x="1475"/>
        <item m="1" x="1476"/>
        <item m="1" x="1477"/>
        <item m="1" x="762"/>
        <item m="1" x="763"/>
        <item m="1" x="1580"/>
        <item m="1" x="1478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92"/>
        <item m="1" x="265"/>
        <item m="1" x="266"/>
        <item m="1" x="267"/>
        <item m="1" x="268"/>
        <item m="1" x="269"/>
        <item m="1" x="293"/>
        <item m="1" x="294"/>
        <item m="1" x="270"/>
        <item m="1" x="271"/>
        <item m="1" x="272"/>
        <item m="1" x="273"/>
        <item m="1" x="274"/>
        <item m="1" x="275"/>
        <item m="1" x="276"/>
        <item m="1" x="277"/>
        <item m="1" x="1227"/>
        <item m="1" x="1228"/>
        <item m="1" x="1229"/>
        <item m="1" x="876"/>
        <item m="1" x="878"/>
        <item m="1" x="874"/>
        <item m="1" x="879"/>
        <item m="1" x="1126"/>
        <item m="1" x="1835"/>
        <item m="1" x="1836"/>
        <item m="1" x="1837"/>
        <item m="1" x="1759"/>
        <item m="1" x="1760"/>
        <item m="1" x="1761"/>
        <item m="1" x="1762"/>
        <item m="1" x="1763"/>
        <item m="1" x="1756"/>
        <item m="1" x="1757"/>
        <item m="1" x="1758"/>
        <item m="1" x="1838"/>
        <item m="1" x="1764"/>
        <item m="1" x="1772"/>
        <item m="1" x="1773"/>
        <item m="1" x="1774"/>
        <item m="1" x="1775"/>
        <item m="1" x="1776"/>
        <item m="1" x="1765"/>
        <item m="1" x="1766"/>
        <item m="1" x="1767"/>
        <item m="1" x="1768"/>
        <item m="1" x="1769"/>
        <item m="1" x="1770"/>
        <item m="1" x="1771"/>
        <item m="1" x="1777"/>
        <item m="1" x="1778"/>
        <item m="1" x="1779"/>
        <item m="1" x="1780"/>
        <item m="1" x="1781"/>
        <item m="1" x="1142"/>
        <item m="1" x="767"/>
        <item m="1" x="1589"/>
        <item m="1" x="93"/>
        <item m="1" x="101"/>
        <item m="1" x="1143"/>
        <item m="1" x="73"/>
        <item m="1" x="102"/>
        <item m="1" x="1144"/>
        <item m="1" x="768"/>
        <item m="1" x="1183"/>
        <item m="1" x="1219"/>
        <item m="1" x="1184"/>
        <item m="1" x="1145"/>
        <item m="1" x="1185"/>
        <item m="1" x="1182"/>
        <item m="1" x="1218"/>
        <item m="1" x="164"/>
        <item m="1" x="199"/>
        <item m="1" x="165"/>
        <item m="1" x="166"/>
        <item m="1" x="200"/>
        <item m="1" x="167"/>
        <item m="1" x="168"/>
        <item m="1" x="201"/>
        <item m="1" x="169"/>
        <item m="1" x="170"/>
        <item m="1" x="171"/>
        <item m="1" x="202"/>
        <item m="1" x="203"/>
        <item m="1" x="172"/>
        <item m="1" x="173"/>
        <item m="1" x="204"/>
        <item m="1" x="205"/>
        <item m="1" x="174"/>
        <item m="1" x="206"/>
        <item m="1" x="175"/>
        <item m="1" x="176"/>
        <item m="1" x="207"/>
        <item m="1" x="208"/>
        <item m="1" x="177"/>
        <item m="1" x="178"/>
        <item m="1" x="209"/>
        <item m="1" x="210"/>
        <item m="1" x="179"/>
        <item m="1" x="211"/>
        <item m="1" x="180"/>
        <item m="1" x="212"/>
        <item m="1" x="181"/>
        <item m="1" x="182"/>
        <item m="1" x="162"/>
        <item m="1" x="1108"/>
        <item m="1" x="1130"/>
        <item m="1" x="1131"/>
        <item m="1" x="1127"/>
        <item m="1" x="1129"/>
        <item m="1" x="1128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615"/>
        <item m="1" x="196"/>
        <item m="1" x="197"/>
        <item m="1" x="198"/>
        <item m="1" x="163"/>
        <item m="1" x="1617"/>
        <item m="1" x="1618"/>
        <item m="1" x="1616"/>
        <item m="1" x="950"/>
        <item m="1" x="951"/>
        <item m="1" x="952"/>
        <item m="1" x="54"/>
        <item m="1" x="953"/>
        <item m="1" x="74"/>
        <item m="1" x="954"/>
        <item m="1" x="68"/>
        <item m="1" x="955"/>
        <item m="1" x="61"/>
        <item m="1" x="956"/>
        <item m="1" x="62"/>
        <item m="1" x="957"/>
        <item m="1" x="958"/>
        <item m="1" x="959"/>
        <item m="1" x="960"/>
        <item m="1" x="52"/>
        <item m="1" x="961"/>
        <item m="1" x="962"/>
        <item m="1" x="1657"/>
        <item m="1" x="1654"/>
        <item m="1" x="963"/>
        <item m="1" x="56"/>
        <item m="1" x="964"/>
        <item m="1" x="1655"/>
        <item m="1" x="965"/>
        <item m="1" x="966"/>
        <item m="1" x="967"/>
        <item m="1" x="968"/>
        <item m="1" x="969"/>
        <item m="1" x="970"/>
        <item m="1" x="1651"/>
        <item m="1" x="971"/>
        <item m="1" x="972"/>
        <item m="1" x="973"/>
        <item m="1" x="213"/>
        <item m="1" x="232"/>
        <item m="1" x="214"/>
        <item m="1" x="215"/>
        <item m="1" x="233"/>
        <item m="1" x="216"/>
        <item m="1" x="217"/>
        <item m="1" x="234"/>
        <item m="1" x="218"/>
        <item m="1" x="219"/>
        <item m="1" x="220"/>
        <item m="1" x="235"/>
        <item m="1" x="236"/>
        <item m="1" x="221"/>
        <item m="1" x="222"/>
        <item m="1" x="237"/>
        <item m="1" x="238"/>
        <item m="1" x="223"/>
        <item m="1" x="239"/>
        <item m="1" x="224"/>
        <item m="1" x="225"/>
        <item m="1" x="240"/>
        <item m="1" x="241"/>
        <item m="1" x="226"/>
        <item m="1" x="227"/>
        <item m="1" x="242"/>
        <item m="1" x="243"/>
        <item m="1" x="228"/>
        <item m="1" x="244"/>
        <item m="1" x="229"/>
        <item m="1" x="245"/>
        <item m="1" x="230"/>
        <item m="1" x="231"/>
        <item m="1" x="974"/>
        <item m="1" x="1619"/>
        <item m="1" x="1620"/>
        <item m="1" x="1621"/>
        <item m="1" x="1622"/>
        <item m="1" x="1623"/>
        <item m="1" x="1624"/>
        <item m="1" x="1625"/>
        <item m="1" x="1626"/>
        <item m="1" x="1627"/>
        <item m="1" x="1628"/>
        <item m="1" x="1629"/>
        <item m="1" x="1630"/>
        <item m="1" x="1631"/>
        <item m="1" x="1632"/>
        <item m="1" x="1633"/>
        <item m="1" x="1634"/>
        <item m="1" x="1635"/>
        <item m="1" x="1636"/>
        <item m="1" x="632"/>
        <item m="1" x="633"/>
        <item m="1" x="1479"/>
        <item m="1" x="1480"/>
        <item m="1" x="1481"/>
        <item m="1" x="1482"/>
        <item m="1" x="1483"/>
        <item m="1" x="1484"/>
        <item m="1" x="1485"/>
        <item m="1" x="1486"/>
        <item m="1" x="1487"/>
        <item m="1" x="1488"/>
        <item m="1" x="1489"/>
        <item m="1" x="1637"/>
        <item m="1" x="1638"/>
        <item m="1" x="1639"/>
        <item m="1" x="1640"/>
        <item m="1" x="1641"/>
        <item m="1" x="1642"/>
        <item m="1" x="1643"/>
        <item m="1" x="1490"/>
        <item m="1" x="1491"/>
        <item m="1" x="1492"/>
        <item m="1" x="1493"/>
        <item m="1" x="1494"/>
        <item m="1" x="1495"/>
        <item m="1" x="1496"/>
        <item m="1" x="1497"/>
        <item m="1" x="1498"/>
        <item m="1" x="1644"/>
        <item m="1" x="1499"/>
        <item m="1" x="1500"/>
        <item m="1" x="1501"/>
        <item m="1" x="1502"/>
        <item m="1" x="1503"/>
        <item m="1" x="1504"/>
        <item m="1" x="1505"/>
        <item m="1" x="1506"/>
        <item m="1" x="1645"/>
        <item m="1" x="1507"/>
        <item m="1" x="1508"/>
        <item m="1" x="1509"/>
        <item m="1" x="1510"/>
        <item m="1" x="769"/>
        <item m="1" x="1590"/>
        <item m="1" x="94"/>
        <item m="1" x="103"/>
        <item m="1" x="63"/>
        <item m="1" x="104"/>
        <item m="1" x="1146"/>
        <item m="1" x="95"/>
        <item m="1" x="105"/>
        <item m="1" x="1147"/>
        <item m="1" x="770"/>
        <item m="1" x="96"/>
        <item m="1" x="106"/>
        <item m="1" x="771"/>
        <item m="1" x="772"/>
        <item m="1" x="933"/>
        <item m="1" x="934"/>
        <item m="1" x="935"/>
        <item m="1" x="976"/>
        <item m="1" x="936"/>
        <item m="1" x="937"/>
        <item m="1" x="938"/>
        <item m="1" x="977"/>
        <item m="1" x="939"/>
        <item m="1" x="940"/>
        <item m="1" x="941"/>
        <item m="1" x="942"/>
        <item m="1" x="943"/>
        <item m="1" x="944"/>
        <item m="1" x="945"/>
        <item m="1" x="946"/>
        <item m="1" x="1652"/>
        <item m="1" x="1653"/>
        <item m="1" x="947"/>
        <item m="1" x="948"/>
        <item m="1" x="949"/>
        <item m="1" x="1792"/>
        <item m="1" x="1793"/>
        <item m="1" x="1794"/>
        <item m="1" x="1839"/>
        <item m="1" x="1782"/>
        <item m="1" x="807"/>
        <item m="1" x="808"/>
        <item m="1" x="809"/>
        <item m="1" x="810"/>
        <item m="1" x="811"/>
        <item m="1" x="812"/>
        <item m="1" x="813"/>
        <item m="1" x="814"/>
        <item m="1" x="1943"/>
        <item m="1" x="673"/>
        <item m="1" x="1132"/>
        <item m="1" x="1217"/>
        <item m="1" x="1148"/>
        <item m="1" x="1658"/>
        <item m="1" x="1659"/>
        <item m="1" x="66"/>
        <item m="1" x="1660"/>
        <item m="1" x="1661"/>
        <item m="1" x="1662"/>
        <item m="1" x="1663"/>
        <item m="1" x="1664"/>
        <item m="1" x="752"/>
        <item m="1" x="753"/>
        <item m="1" x="1795"/>
        <item m="1" x="1796"/>
        <item m="1" x="1797"/>
        <item m="1" x="1798"/>
        <item m="1" x="1799"/>
        <item m="1" x="1800"/>
        <item m="1" x="1801"/>
        <item m="1" x="1802"/>
        <item m="1" x="1803"/>
        <item m="1" x="1840"/>
        <item m="1" x="1841"/>
        <item m="1" x="1842"/>
        <item m="1" x="1804"/>
        <item m="1" x="1843"/>
        <item m="1" x="1805"/>
        <item m="1" x="1806"/>
        <item m="1" x="1807"/>
        <item m="1" x="1808"/>
        <item m="1" x="1809"/>
        <item m="1" x="749"/>
        <item m="1" x="1810"/>
        <item m="1" x="1811"/>
        <item m="1" x="1812"/>
        <item m="1" x="1813"/>
        <item m="1" x="1814"/>
        <item m="1" x="1844"/>
        <item m="1" x="756"/>
        <item m="1" x="1815"/>
        <item m="1" x="1816"/>
        <item m="1" x="1817"/>
        <item m="1" x="1818"/>
        <item m="1" x="1819"/>
        <item m="1" x="1820"/>
        <item m="1" x="1821"/>
        <item m="1" x="1822"/>
        <item m="1" x="1823"/>
        <item m="1" x="1824"/>
        <item m="1" x="1825"/>
        <item m="1" x="1826"/>
        <item m="1" x="1827"/>
        <item m="1" x="1828"/>
        <item m="1" x="1829"/>
        <item m="1" x="1830"/>
        <item m="1" x="1101"/>
        <item m="1" x="1102"/>
        <item m="1" x="1103"/>
        <item m="1" x="1104"/>
        <item m="1" x="1105"/>
        <item m="1" x="1186"/>
        <item m="1" x="1220"/>
        <item m="1" x="1187"/>
        <item m="1" x="1221"/>
        <item m="1" x="1188"/>
        <item m="1" x="696"/>
        <item m="1" x="674"/>
        <item m="1" x="675"/>
        <item m="1" x="697"/>
        <item m="1" x="676"/>
        <item m="1" x="677"/>
        <item m="1" x="698"/>
        <item m="1" x="678"/>
        <item m="1" x="679"/>
        <item m="1" x="699"/>
        <item m="1" x="680"/>
        <item m="1" x="681"/>
        <item m="1" x="773"/>
        <item m="1" x="1149"/>
        <item m="1" x="88"/>
        <item m="1" x="128"/>
        <item m="1" x="113"/>
        <item m="1" x="129"/>
        <item m="1" x="114"/>
        <item m="1" x="130"/>
        <item m="1" x="1150"/>
        <item m="1" x="53"/>
        <item m="1" x="1889"/>
        <item m="1" x="1831"/>
        <item m="1" x="1832"/>
        <item m="1" x="2609"/>
        <item m="1" x="2610"/>
        <item m="1" x="2611"/>
        <item m="1" x="2621"/>
        <item m="1" x="2622"/>
        <item m="1" x="2623"/>
        <item m="1" x="2612"/>
        <item m="1" x="2613"/>
        <item m="1" x="2614"/>
        <item m="1" x="2624"/>
        <item m="1" x="2625"/>
        <item m="1" x="2626"/>
        <item m="1" x="2615"/>
        <item m="1" x="2616"/>
        <item m="1" x="2617"/>
        <item m="1" x="2627"/>
        <item m="1" x="2628"/>
        <item m="1" x="2629"/>
        <item m="1" x="2618"/>
        <item m="1" x="2619"/>
        <item m="1" x="2620"/>
        <item m="1" x="2630"/>
        <item m="1" x="2631"/>
        <item m="1" x="2632"/>
        <item m="1" x="1116"/>
        <item m="1" x="774"/>
        <item m="1" x="775"/>
        <item m="1" x="1591"/>
        <item m="1" x="72"/>
        <item m="1" x="107"/>
        <item m="1" x="1892"/>
        <item m="1" x="1893"/>
        <item m="1" x="87"/>
        <item m="1" x="1894"/>
        <item m="1" x="1895"/>
        <item m="1" x="1896"/>
        <item m="1" x="1897"/>
        <item m="1" x="1950"/>
        <item m="1" x="1951"/>
        <item m="1" x="1952"/>
        <item m="1" x="1953"/>
        <item m="1" x="1954"/>
        <item m="1" x="1955"/>
        <item m="1" x="1956"/>
        <item m="1" x="1957"/>
        <item m="1" x="1958"/>
        <item m="1" x="1959"/>
        <item m="1" x="1960"/>
        <item m="1" x="64"/>
        <item m="1" x="1961"/>
        <item m="1" x="1962"/>
        <item m="1" x="1963"/>
        <item m="1" x="1964"/>
        <item m="1" x="1965"/>
        <item m="1" x="1966"/>
        <item m="1" x="1604"/>
        <item m="1" x="1605"/>
        <item m="1" x="1606"/>
        <item m="1" x="1607"/>
        <item m="1" x="1106"/>
        <item m="1" x="1189"/>
        <item m="1" x="1190"/>
        <item m="1" x="1222"/>
        <item m="1" x="637"/>
        <item m="1" x="714"/>
        <item m="1" x="715"/>
        <item m="1" x="716"/>
        <item m="1" x="1191"/>
        <item m="1" x="1223"/>
        <item m="1" x="1192"/>
        <item m="1" x="1193"/>
        <item m="1" x="1224"/>
        <item m="1" x="1151"/>
        <item m="1" x="1152"/>
        <item m="1" x="1153"/>
        <item m="1" x="97"/>
        <item m="1" x="108"/>
        <item m="1" x="1124"/>
        <item m="1" x="776"/>
        <item m="1" x="1592"/>
        <item m="1" x="1944"/>
        <item m="1" x="1945"/>
        <item m="1" x="700"/>
        <item m="1" x="682"/>
        <item m="1" x="777"/>
        <item m="1" x="1593"/>
        <item m="1" x="743"/>
        <item m="1" x="744"/>
        <item m="1" x="745"/>
        <item m="1" x="1898"/>
        <item m="1" x="1899"/>
        <item m="1" x="1900"/>
        <item m="1" x="1901"/>
        <item m="1" x="1117"/>
        <item m="1" x="638"/>
        <item m="1" x="717"/>
        <item m="1" x="718"/>
        <item m="1" x="639"/>
        <item m="1" x="719"/>
        <item m="1" x="640"/>
        <item m="1" x="778"/>
        <item m="1" x="720"/>
        <item m="1" x="1118"/>
        <item m="1" x="759"/>
        <item m="1" x="1230"/>
        <item m="1" x="701"/>
        <item m="1" x="702"/>
        <item m="1" x="703"/>
        <item m="1" x="1154"/>
        <item m="1" x="1155"/>
        <item m="1" x="779"/>
        <item m="1" x="70"/>
        <item m="1" x="109"/>
        <item m="1" x="641"/>
        <item m="1" x="1133"/>
        <item m="1" x="1134"/>
        <item m="1" x="1156"/>
        <item m="1" x="1157"/>
        <item m="1" x="617"/>
        <item m="1" x="577"/>
        <item m="1" x="578"/>
        <item m="1" x="618"/>
        <item m="1" x="619"/>
        <item m="1" x="620"/>
        <item m="1" x="621"/>
        <item m="1" x="579"/>
        <item m="1" x="580"/>
        <item m="1" x="581"/>
        <item m="1" x="622"/>
        <item m="1" x="623"/>
        <item m="1" x="624"/>
        <item m="1" x="625"/>
        <item m="1" x="626"/>
        <item m="1" x="627"/>
        <item m="1" x="628"/>
        <item m="1" x="629"/>
        <item m="1" x="1110"/>
        <item m="1" x="1109"/>
        <item m="1" x="1111"/>
        <item m="1" x="757"/>
        <item m="1" x="929"/>
        <item m="1" x="754"/>
        <item m="1" x="931"/>
        <item m="1" x="923"/>
        <item m="1" x="750"/>
        <item m="1" x="924"/>
        <item m="1" x="1158"/>
        <item m="1" x="1159"/>
        <item m="1" x="1160"/>
        <item m="1" x="780"/>
        <item m="1" x="1877"/>
        <item m="1" x="1878"/>
        <item m="1" x="1879"/>
        <item m="1" x="1880"/>
        <item m="1" x="1881"/>
        <item m="1" x="1882"/>
        <item m="1" x="58"/>
        <item m="1" x="1679"/>
        <item m="1" x="1678"/>
        <item m="1" x="1680"/>
        <item m="1" x="1681"/>
        <item m="1" x="1682"/>
        <item m="1" x="60"/>
        <item m="1" x="1676"/>
        <item m="1" x="1677"/>
        <item m="1" x="1683"/>
        <item m="1" x="1709"/>
        <item m="1" x="1684"/>
        <item m="1" x="1685"/>
        <item m="1" x="1686"/>
        <item m="1" x="1687"/>
        <item m="1" x="1688"/>
        <item m="1" x="1675"/>
        <item m="1" x="1689"/>
        <item m="1" x="1690"/>
        <item m="1" x="1695"/>
        <item m="1" x="1696"/>
        <item m="1" x="1697"/>
        <item m="1" x="1698"/>
        <item m="1" x="1699"/>
        <item m="1" x="1700"/>
        <item m="1" x="1674"/>
        <item m="1" x="1710"/>
        <item m="1" x="1701"/>
        <item m="1" x="1702"/>
        <item m="1" x="1673"/>
        <item m="1" x="1703"/>
        <item m="1" x="1845"/>
        <item m="1" x="1846"/>
        <item m="1" x="1847"/>
        <item m="1" x="1848"/>
        <item m="1" x="1849"/>
        <item m="1" x="1850"/>
        <item m="1" x="1851"/>
        <item m="1" x="1852"/>
        <item m="1" x="1853"/>
        <item m="1" x="1854"/>
        <item m="1" x="1723"/>
        <item m="1" x="1724"/>
        <item m="1" x="1725"/>
        <item m="1" x="1726"/>
        <item m="1" x="1727"/>
        <item m="1" x="1728"/>
        <item m="1" x="1729"/>
        <item m="1" x="1730"/>
        <item m="1" x="1731"/>
        <item m="1" x="1732"/>
        <item m="1" x="1713"/>
        <item m="1" x="1714"/>
        <item m="1" x="1715"/>
        <item m="1" x="1716"/>
        <item m="1" x="1717"/>
        <item m="1" x="1718"/>
        <item m="1" x="1719"/>
        <item m="1" x="1712"/>
        <item m="1" x="1720"/>
        <item m="1" x="1721"/>
        <item m="1" x="1722"/>
        <item m="1" x="1711"/>
        <item m="1" x="1855"/>
        <item m="1" x="1856"/>
        <item m="1" x="1857"/>
        <item m="1" x="1858"/>
        <item m="1" x="1859"/>
        <item m="1" x="1860"/>
        <item m="1" x="1861"/>
        <item m="1" x="1865"/>
        <item m="1" x="1866"/>
        <item m="1" x="1867"/>
        <item m="1" x="1868"/>
        <item m="1" x="1869"/>
        <item m="1" x="1870"/>
        <item m="1" x="1871"/>
        <item m="1" x="1872"/>
        <item m="1" x="1873"/>
        <item m="1" x="1874"/>
        <item m="1" x="1875"/>
        <item m="1" x="1876"/>
        <item m="1" x="1862"/>
        <item m="1" x="1863"/>
        <item m="1" x="1864"/>
        <item m="1" x="1733"/>
        <item m="1" x="1734"/>
        <item m="1" x="1735"/>
        <item m="1" x="1736"/>
        <item m="1" x="1752"/>
        <item m="1" x="1737"/>
        <item m="1" x="1739"/>
        <item m="1" x="1738"/>
        <item m="1" x="1740"/>
        <item m="1" x="1741"/>
        <item m="1" x="1753"/>
        <item m="1" x="1743"/>
        <item m="1" x="1742"/>
        <item m="1" x="1744"/>
        <item m="1" x="1745"/>
        <item m="1" x="1746"/>
        <item m="1" x="1691"/>
        <item m="1" x="1692"/>
        <item m="1" x="1672"/>
        <item m="1" x="1747"/>
        <item m="1" x="1671"/>
        <item m="1" x="1748"/>
        <item m="1" x="1749"/>
        <item m="1" x="1750"/>
        <item m="1" x="1751"/>
        <item m="1" x="1704"/>
        <item m="1" x="1693"/>
        <item m="1" x="1705"/>
        <item m="1" x="1706"/>
        <item m="1" x="1694"/>
        <item m="1" x="1707"/>
        <item m="1" x="1708"/>
        <item m="1" x="816"/>
        <item m="1" x="817"/>
        <item m="1" x="818"/>
        <item m="1" x="819"/>
        <item m="1" x="820"/>
        <item m="1" x="821"/>
        <item m="1" x="822"/>
        <item m="1" x="823"/>
        <item m="1" x="835"/>
        <item m="1" x="836"/>
        <item m="1" x="837"/>
        <item m="1" x="838"/>
        <item m="1" x="839"/>
        <item m="1" x="840"/>
        <item m="1" x="841"/>
        <item m="1" x="842"/>
        <item m="1" x="826"/>
        <item m="1" x="827"/>
        <item m="1" x="828"/>
        <item m="1" x="829"/>
        <item m="1" x="830"/>
        <item m="1" x="831"/>
        <item m="1" x="832"/>
        <item m="1" x="833"/>
        <item m="1" x="845"/>
        <item m="1" x="846"/>
        <item m="1" x="847"/>
        <item m="1" x="848"/>
        <item m="1" x="849"/>
        <item m="1" x="850"/>
        <item m="1" x="851"/>
        <item m="1" x="852"/>
        <item m="1" x="824"/>
        <item m="1" x="825"/>
        <item m="1" x="843"/>
        <item m="1" x="844"/>
        <item m="1" x="834"/>
        <item m="1" x="853"/>
        <item m="1" x="863"/>
        <item m="1" x="864"/>
        <item m="1" x="865"/>
        <item m="1" x="866"/>
        <item m="1" x="867"/>
        <item m="1" x="868"/>
        <item m="1" x="2606"/>
        <item m="1" x="2607"/>
        <item m="1" x="2608"/>
        <item m="1" x="1194"/>
        <item m="1" x="1231"/>
        <item m="1" x="1135"/>
        <item m="1" x="1232"/>
        <item m="1" x="1161"/>
        <item m="1" x="1162"/>
        <item m="1" x="1163"/>
        <item m="1" x="1164"/>
        <item m="1" x="1136"/>
        <item m="1" x="781"/>
        <item m="1" x="782"/>
        <item m="1" x="1233"/>
        <item m="1" x="1234"/>
        <item m="1" x="783"/>
        <item m="1" x="784"/>
        <item m="1" x="785"/>
        <item m="1" x="786"/>
        <item m="1" x="1165"/>
        <item m="1" x="760"/>
        <item m="1" x="1903"/>
        <item m="1" x="1902"/>
        <item m="1" x="1905"/>
        <item m="1" x="1904"/>
        <item m="1" x="1907"/>
        <item m="1" x="1906"/>
        <item m="1" x="1909"/>
        <item m="1" x="1908"/>
        <item m="1" x="1166"/>
        <item m="1" x="758"/>
        <item m="1" x="755"/>
        <item m="1" x="751"/>
        <item m="1" x="883"/>
        <item m="1" x="145"/>
        <item m="1" x="975"/>
        <item m="1" x="904"/>
        <item m="1" x="905"/>
        <item m="1" x="906"/>
        <item m="1" x="907"/>
        <item m="1" x="908"/>
        <item m="1" x="642"/>
        <item m="1" x="1594"/>
        <item m="1" x="77"/>
        <item m="1" x="761"/>
        <item m="1" x="1167"/>
        <item m="1" x="1195"/>
        <item m="1" x="1595"/>
        <item m="1" x="1168"/>
        <item m="1" x="884"/>
        <item m="1" x="1833"/>
        <item m="1" x="1834"/>
        <item m="1" x="98"/>
        <item m="1" x="110"/>
        <item m="1" x="115"/>
        <item m="1" x="131"/>
        <item m="1" x="116"/>
        <item m="1" x="132"/>
        <item m="1" x="1169"/>
        <item m="1" x="1596"/>
        <item m="1" x="683"/>
        <item m="1" x="147"/>
        <item m="1" x="148"/>
        <item m="1" x="909"/>
        <item m="1" x="910"/>
        <item m="1" x="1646"/>
        <item m="1" x="1647"/>
        <item m="1" x="911"/>
        <item m="1" x="912"/>
        <item m="1" x="913"/>
        <item m="1" x="86"/>
        <item m="1" x="914"/>
        <item m="1" x="915"/>
        <item m="1" x="916"/>
        <item m="1" x="643"/>
        <item m="1" x="644"/>
        <item m="1" x="645"/>
        <item m="1" x="647"/>
        <item m="1" x="646"/>
        <item m="1" x="721"/>
        <item m="1" x="1197"/>
        <item m="1" x="1196"/>
        <item m="1" x="1170"/>
        <item m="1" x="787"/>
        <item m="1" x="1198"/>
        <item m="1" x="1910"/>
        <item m="1" x="155"/>
        <item m="1" x="156"/>
        <item m="1" x="157"/>
        <item m="1" x="158"/>
        <item m="1" x="159"/>
        <item m="1" x="1112"/>
        <item m="1" x="1119"/>
        <item m="1" x="636"/>
        <item m="1" x="1107"/>
        <item m="1" x="1171"/>
        <item m="1" x="990"/>
        <item m="1" x="1608"/>
        <item m="1" x="991"/>
        <item m="1" x="983"/>
        <item m="1" x="1612"/>
        <item m="1" x="984"/>
        <item m="1" x="985"/>
        <item m="1" x="986"/>
        <item m="1" x="987"/>
        <item m="1" x="1609"/>
        <item m="1" x="988"/>
        <item m="1" x="989"/>
        <item m="1" x="1610"/>
        <item m="1" x="1611"/>
        <item m="1" x="1172"/>
        <item m="1" x="149"/>
        <item m="1" x="978"/>
        <item m="1" x="2570"/>
        <item m="1" x="2571"/>
        <item m="1" x="2572"/>
        <item m="1" x="2573"/>
        <item m="1" x="2574"/>
        <item m="1" x="2575"/>
        <item m="1" x="2576"/>
        <item m="1" x="2577"/>
        <item m="1" x="2578"/>
        <item m="1" x="2579"/>
        <item m="1" x="2580"/>
        <item m="1" x="2581"/>
        <item m="1" x="2582"/>
        <item m="1" x="2583"/>
        <item m="1" x="2584"/>
        <item m="1" x="2585"/>
        <item m="1" x="2586"/>
        <item m="1" x="90"/>
        <item m="1" x="2587"/>
        <item m="1" x="2588"/>
        <item m="1" x="2589"/>
        <item m="1" x="2590"/>
        <item m="1" x="2591"/>
        <item m="1" x="2592"/>
        <item m="1" x="2593"/>
        <item m="1" x="871"/>
        <item m="1" x="872"/>
        <item m="1" x="71"/>
        <item m="1" x="1665"/>
        <item m="1" x="1666"/>
        <item m="1" x="1667"/>
        <item m="1" x="1668"/>
        <item m="1" x="1669"/>
        <item m="1" x="1670"/>
        <item m="1" x="1173"/>
        <item m="1" x="2594"/>
        <item m="1" x="2595"/>
        <item m="1" x="2596"/>
        <item m="1" x="2597"/>
        <item m="1" x="2598"/>
        <item m="1" x="2599"/>
        <item m="1" x="2600"/>
        <item m="1" x="2601"/>
        <item m="1" x="2602"/>
        <item m="1" x="2603"/>
        <item m="1" x="2604"/>
        <item m="1" x="2605"/>
        <item m="1" x="315"/>
        <item m="1" x="316"/>
        <item m="1" x="317"/>
        <item m="1" x="318"/>
        <item m="1" x="414"/>
        <item m="1" x="416"/>
        <item m="1" x="357"/>
        <item m="1" x="358"/>
        <item m="1" x="359"/>
        <item m="1" x="325"/>
        <item m="1" x="415"/>
        <item m="1" x="332"/>
        <item m="1" x="417"/>
        <item m="1" x="419"/>
        <item m="1" x="360"/>
        <item m="1" x="361"/>
        <item m="1" x="362"/>
        <item m="1" x="326"/>
        <item m="1" x="418"/>
        <item m="1" x="333"/>
        <item m="1" x="420"/>
        <item m="1" x="363"/>
        <item m="1" x="364"/>
        <item m="1" x="365"/>
        <item m="1" x="334"/>
        <item m="1" x="421"/>
        <item m="1" x="366"/>
        <item m="1" x="367"/>
        <item m="1" x="368"/>
        <item m="1" x="335"/>
        <item m="1" x="369"/>
        <item m="1" x="370"/>
        <item m="1" x="371"/>
        <item m="1" x="372"/>
        <item m="1" x="373"/>
        <item m="1" x="374"/>
        <item m="1" x="422"/>
        <item m="1" x="423"/>
        <item m="1" x="424"/>
        <item m="1" x="425"/>
        <item m="1" x="327"/>
        <item m="1" x="336"/>
        <item m="1" x="426"/>
        <item m="1" x="319"/>
        <item m="1" x="427"/>
        <item m="1" x="328"/>
        <item m="1" x="428"/>
        <item m="1" x="329"/>
        <item m="1" x="429"/>
        <item m="1" x="430"/>
        <item m="1" x="431"/>
        <item m="1" x="337"/>
        <item m="1" x="432"/>
        <item m="1" x="433"/>
        <item m="1" x="338"/>
        <item m="1" x="434"/>
        <item m="1" x="320"/>
        <item m="1" x="339"/>
        <item m="1" x="473"/>
        <item m="1" x="464"/>
        <item m="1" x="540"/>
        <item m="1" x="556"/>
        <item m="1" x="541"/>
        <item m="1" x="557"/>
        <item m="1" x="542"/>
        <item m="1" x="558"/>
        <item m="1" x="543"/>
        <item m="1" x="559"/>
        <item m="1" x="474"/>
        <item m="1" x="544"/>
        <item m="1" x="560"/>
        <item m="1" x="545"/>
        <item m="1" x="561"/>
        <item m="1" x="475"/>
        <item m="1" x="546"/>
        <item m="1" x="562"/>
        <item m="1" x="547"/>
        <item m="1" x="563"/>
        <item m="1" x="548"/>
        <item m="1" x="564"/>
        <item m="1" x="565"/>
        <item m="1" x="549"/>
        <item m="1" x="566"/>
        <item m="1" x="550"/>
        <item m="1" x="567"/>
        <item m="1" x="551"/>
        <item m="1" x="552"/>
        <item m="1" x="553"/>
        <item m="1" x="568"/>
        <item m="1" x="554"/>
        <item m="1" x="569"/>
        <item m="1" x="465"/>
        <item m="1" x="466"/>
        <item m="1" x="555"/>
        <item m="1" x="570"/>
        <item m="1" x="467"/>
        <item m="1" x="468"/>
        <item m="1" x="476"/>
        <item m="1" x="435"/>
        <item m="1" x="330"/>
        <item m="1" x="436"/>
        <item m="1" x="331"/>
        <item m="1" x="437"/>
        <item m="1" x="477"/>
        <item m="1" x="478"/>
        <item m="1" x="479"/>
        <item m="1" x="438"/>
        <item m="1" x="321"/>
        <item m="1" x="439"/>
        <item m="1" x="340"/>
        <item m="1" x="341"/>
        <item m="1" x="342"/>
        <item m="1" x="343"/>
        <item m="1" x="344"/>
        <item m="1" x="322"/>
        <item m="1" x="323"/>
        <item m="1" x="324"/>
        <item m="1" x="345"/>
        <item m="1" x="346"/>
        <item m="1" x="347"/>
        <item m="1" x="440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529"/>
        <item m="1" x="530"/>
        <item m="1" x="409"/>
        <item m="1" x="531"/>
        <item m="1" x="532"/>
        <item m="1" x="410"/>
        <item m="1" x="411"/>
        <item m="1" x="412"/>
        <item m="1" x="533"/>
        <item m="1" x="534"/>
        <item m="1" x="535"/>
        <item m="1" x="536"/>
        <item m="1" x="537"/>
        <item m="1" x="538"/>
        <item m="1" x="404"/>
        <item m="1" x="405"/>
        <item m="1" x="539"/>
        <item m="1" x="413"/>
        <item m="1" x="391"/>
        <item m="1" x="392"/>
        <item m="1" x="393"/>
        <item m="1" x="394"/>
        <item m="1" x="395"/>
        <item m="1" x="396"/>
        <item m="1" x="350"/>
        <item m="1" x="351"/>
        <item m="1" x="352"/>
        <item m="1" x="353"/>
        <item m="1" x="1350"/>
        <item m="1" x="1349"/>
        <item m="1" x="1351"/>
        <item m="1" x="1352"/>
        <item m="1" x="1559"/>
        <item m="1" x="1353"/>
        <item m="1" x="1355"/>
        <item m="1" x="1354"/>
        <item m="1" x="1356"/>
        <item m="1" x="1357"/>
        <item m="1" x="1560"/>
        <item m="1" x="1358"/>
        <item m="1" x="1359"/>
        <item m="1" x="1360"/>
        <item m="1" x="1361"/>
        <item m="1" x="1362"/>
        <item m="1" x="1363"/>
        <item m="1" x="1364"/>
        <item m="1" x="1365"/>
        <item m="1" x="1366"/>
        <item m="1" x="1367"/>
        <item m="1" x="1368"/>
        <item m="1" x="1369"/>
        <item m="1" x="1370"/>
        <item m="1" x="1371"/>
        <item m="1" x="1373"/>
        <item m="1" x="1372"/>
        <item m="1" x="1374"/>
        <item m="1" x="1375"/>
        <item m="1" x="1235"/>
        <item m="1" x="1376"/>
        <item m="1" x="1378"/>
        <item m="1" x="1377"/>
        <item m="1" x="1379"/>
        <item m="1" x="1380"/>
        <item m="1" x="1236"/>
        <item m="1" x="1266"/>
        <item m="1" x="1237"/>
        <item m="1" x="1267"/>
        <item m="1" x="1238"/>
        <item m="1" x="1239"/>
        <item m="1" x="1268"/>
        <item m="1" x="1240"/>
        <item m="1" x="1269"/>
        <item m="1" x="1241"/>
        <item m="1" x="1242"/>
        <item m="1" x="1243"/>
        <item m="1" x="1382"/>
        <item m="1" x="1381"/>
        <item m="1" x="1383"/>
        <item m="1" x="1561"/>
        <item m="1" x="1384"/>
        <item m="1" x="1385"/>
        <item m="1" x="1386"/>
        <item m="1" x="1387"/>
        <item m="1" x="1388"/>
        <item m="1" x="1389"/>
        <item m="1" x="1562"/>
        <item m="1" x="1563"/>
        <item m="1" x="1390"/>
        <item m="1" x="1244"/>
        <item m="1" x="1564"/>
        <item m="1" x="1565"/>
        <item m="1" x="1391"/>
        <item m="1" x="1392"/>
        <item m="1" x="1394"/>
        <item m="1" x="1393"/>
        <item m="1" x="1395"/>
        <item m="1" x="1396"/>
        <item m="1" x="1245"/>
        <item m="1" x="1398"/>
        <item m="1" x="1397"/>
        <item m="1" x="1399"/>
        <item m="1" x="1400"/>
        <item m="1" x="1401"/>
        <item m="1" x="1402"/>
        <item m="1" x="1566"/>
        <item m="1" x="1254"/>
        <item m="1" x="1567"/>
        <item m="1" x="1403"/>
        <item m="1" x="1404"/>
        <item m="1" x="1246"/>
        <item m="1" x="1270"/>
        <item m="1" x="1271"/>
        <item m="1" x="1247"/>
        <item m="1" x="1248"/>
        <item m="1" x="1272"/>
        <item m="1" x="1249"/>
        <item m="1" x="1250"/>
        <item m="1" x="1255"/>
        <item m="1" x="1405"/>
        <item m="1" x="1407"/>
        <item m="1" x="1406"/>
        <item m="1" x="1408"/>
        <item m="1" x="1410"/>
        <item m="1" x="1409"/>
        <item m="1" x="1411"/>
        <item m="1" x="1412"/>
        <item m="1" x="1413"/>
        <item m="1" x="1414"/>
        <item m="1" x="1415"/>
        <item m="1" x="1416"/>
        <item m="1" x="1417"/>
        <item m="1" x="1418"/>
        <item m="1" x="1568"/>
        <item m="1" x="1256"/>
        <item m="1" x="1419"/>
        <item m="1" x="1420"/>
        <item m="1" x="1421"/>
        <item m="1" x="1422"/>
        <item m="1" x="1423"/>
        <item m="1" x="1424"/>
        <item m="1" x="1425"/>
        <item m="1" x="1426"/>
        <item m="1" x="1569"/>
        <item m="1" x="1427"/>
        <item m="1" x="1570"/>
        <item m="1" x="1257"/>
        <item m="1" x="1258"/>
        <item m="1" x="1259"/>
        <item m="1" x="1260"/>
        <item m="1" x="1261"/>
        <item m="1" x="1262"/>
        <item m="1" x="1263"/>
        <item m="1" x="1428"/>
        <item m="1" x="1429"/>
        <item m="1" x="1430"/>
        <item m="1" x="1431"/>
        <item m="1" x="1432"/>
        <item m="1" x="1571"/>
        <item m="1" x="1433"/>
        <item m="1" x="1435"/>
        <item m="1" x="1434"/>
        <item m="1" x="1437"/>
        <item m="1" x="1436"/>
        <item m="1" x="1438"/>
        <item m="1" x="1439"/>
        <item m="1" x="1441"/>
        <item m="1" x="1440"/>
        <item m="1" x="1572"/>
        <item m="1" x="1443"/>
        <item m="1" x="1442"/>
        <item m="1" x="1251"/>
        <item m="1" x="1444"/>
        <item m="1" x="1445"/>
        <item m="1" x="1264"/>
        <item m="1" x="1446"/>
        <item m="1" x="1447"/>
        <item m="1" x="1448"/>
        <item m="1" x="1449"/>
        <item m="1" x="1573"/>
        <item m="1" x="1574"/>
        <item m="1" x="1575"/>
        <item m="1" x="1576"/>
        <item m="1" x="1577"/>
        <item m="1" x="1265"/>
        <item m="1" x="1252"/>
        <item m="1" x="1253"/>
        <item m="1" x="992"/>
        <item m="1" x="993"/>
        <item m="1" x="1089"/>
        <item m="1" x="994"/>
        <item m="1" x="1090"/>
        <item m="1" x="995"/>
        <item m="1" x="996"/>
        <item m="1" x="997"/>
        <item m="1" x="998"/>
        <item m="1" x="999"/>
        <item m="1" x="1000"/>
        <item m="1" x="1001"/>
        <item m="1" x="1002"/>
        <item m="1" x="1024"/>
        <item m="1" x="1095"/>
        <item m="1" x="1096"/>
        <item m="1" x="1097"/>
        <item m="1" x="1025"/>
        <item m="1" x="1026"/>
        <item m="1" x="1027"/>
        <item m="1" x="1028"/>
        <item m="1" x="1029"/>
        <item m="1" x="1030"/>
        <item m="1" x="1031"/>
        <item m="1" x="1098"/>
        <item m="1" x="1032"/>
        <item m="1" x="1033"/>
        <item m="1" x="1034"/>
        <item m="1" x="1035"/>
        <item m="1" x="1036"/>
        <item m="1" x="1037"/>
        <item m="1" x="1038"/>
        <item m="1" x="1039"/>
        <item m="1" x="1040"/>
        <item m="1" x="1099"/>
        <item m="1" x="1041"/>
        <item m="1" x="1042"/>
        <item m="1" x="1100"/>
        <item m="1" x="1043"/>
        <item m="1" x="1044"/>
        <item m="1" x="1045"/>
        <item m="1" x="1003"/>
        <item m="1" x="1004"/>
        <item m="1" x="1005"/>
        <item m="1" x="1006"/>
        <item m="1" x="1007"/>
        <item m="1" x="1008"/>
        <item m="1" x="1009"/>
        <item m="1" x="1010"/>
        <item m="1" x="1011"/>
        <item m="1" x="1012"/>
        <item m="1" x="1013"/>
        <item m="1" x="1014"/>
        <item m="1" x="1091"/>
        <item m="1" x="1092"/>
        <item m="1" x="1544"/>
        <item m="1" x="1545"/>
        <item m="1" x="1307"/>
        <item m="1" x="1308"/>
        <item m="1" x="1309"/>
        <item m="1" x="1310"/>
        <item m="1" x="1311"/>
        <item m="1" x="1312"/>
        <item m="1" x="1313"/>
        <item m="1" x="1546"/>
        <item m="1" x="1015"/>
        <item m="1" x="1314"/>
        <item m="1" x="1315"/>
        <item m="1" x="83"/>
        <item m="1" x="1316"/>
        <item m="1" x="1317"/>
        <item m="1" x="1318"/>
        <item m="1" x="1319"/>
        <item m="1" x="1547"/>
        <item m="1" x="84"/>
        <item m="1" x="1320"/>
        <item m="1" x="1321"/>
        <item m="1" x="1322"/>
        <item m="1" x="1323"/>
        <item m="1" x="1324"/>
        <item m="1" x="1325"/>
        <item m="1" x="1548"/>
        <item m="1" x="79"/>
        <item m="1" x="1326"/>
        <item m="1" x="1327"/>
        <item m="1" x="1328"/>
        <item m="1" x="1549"/>
        <item m="1" x="1329"/>
        <item m="1" x="1550"/>
        <item m="1" x="1330"/>
        <item m="1" x="1551"/>
        <item m="1" x="1331"/>
        <item m="1" x="80"/>
        <item m="1" x="1332"/>
        <item m="1" x="1552"/>
        <item m="1" x="81"/>
        <item m="1" x="1333"/>
        <item m="1" x="76"/>
        <item m="1" x="1334"/>
        <item m="1" x="78"/>
        <item m="1" x="1335"/>
        <item m="1" x="1336"/>
        <item m="1" x="1553"/>
        <item m="1" x="1337"/>
        <item m="1" x="1338"/>
        <item m="1" x="1554"/>
        <item m="1" x="1339"/>
        <item m="1" x="1340"/>
        <item m="1" x="1341"/>
        <item m="1" x="1342"/>
        <item m="1" x="1555"/>
        <item m="1" x="1556"/>
        <item m="1" x="1557"/>
        <item m="1" x="1343"/>
        <item m="1" x="1344"/>
        <item m="1" x="1345"/>
        <item m="1" x="1346"/>
        <item m="1" x="1558"/>
        <item m="1" x="1347"/>
        <item m="1" x="1348"/>
        <item m="1" x="1273"/>
        <item m="1" x="1274"/>
        <item m="1" x="1275"/>
        <item m="1" x="1519"/>
        <item m="1" x="1520"/>
        <item m="1" x="1521"/>
        <item m="1" x="1522"/>
        <item m="1" x="1276"/>
        <item m="1" x="1277"/>
        <item m="1" x="1278"/>
        <item m="1" x="1279"/>
        <item m="1" x="1523"/>
        <item m="1" x="1280"/>
        <item m="1" x="1281"/>
        <item m="1" x="1282"/>
        <item m="1" x="1283"/>
        <item m="1" x="1284"/>
        <item m="1" x="1285"/>
        <item m="1" x="1286"/>
        <item m="1" x="1287"/>
        <item m="1" x="1288"/>
        <item m="1" x="1289"/>
        <item m="1" x="1524"/>
        <item m="1" x="1290"/>
        <item m="1" x="1525"/>
        <item m="1" x="1526"/>
        <item m="1" x="1291"/>
        <item m="1" x="1527"/>
        <item m="1" x="1528"/>
        <item m="1" x="1529"/>
        <item m="1" x="1292"/>
        <item m="1" x="1293"/>
        <item m="1" x="1294"/>
        <item m="1" x="1295"/>
        <item m="1" x="1530"/>
        <item m="1" x="1531"/>
        <item m="1" x="1532"/>
        <item m="1" x="1533"/>
        <item m="1" x="1534"/>
        <item m="1" x="1535"/>
        <item m="1" x="1536"/>
        <item m="1" x="1537"/>
        <item m="1" x="1296"/>
        <item m="1" x="1538"/>
        <item m="1" x="1539"/>
        <item m="1" x="1540"/>
        <item m="1" x="1297"/>
        <item m="1" x="1298"/>
        <item m="1" x="1299"/>
        <item m="1" x="1300"/>
        <item m="1" x="1541"/>
        <item m="1" x="1301"/>
        <item m="1" x="1302"/>
        <item m="1" x="1303"/>
        <item m="1" x="1542"/>
        <item m="1" x="1304"/>
        <item m="1" x="1305"/>
        <item m="1" x="1543"/>
        <item m="1" x="1306"/>
        <item m="1" x="1016"/>
        <item m="1" x="1093"/>
        <item m="1" x="1017"/>
        <item m="1" x="1018"/>
        <item m="1" x="1019"/>
        <item m="1" x="1020"/>
        <item m="1" x="1094"/>
        <item m="1" x="1021"/>
        <item m="1" x="1022"/>
        <item m="1" x="1023"/>
        <item m="1" x="1046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7"/>
        <item m="1" x="1058"/>
        <item m="1" x="1059"/>
        <item m="1" x="1060"/>
        <item m="1" x="1061"/>
        <item m="1" x="1062"/>
        <item m="1" x="1063"/>
        <item m="1" x="1064"/>
        <item m="1" x="1065"/>
        <item m="1" x="1066"/>
        <item m="1" x="1067"/>
        <item m="1" x="1068"/>
        <item m="1" x="1069"/>
        <item m="1" x="1070"/>
        <item m="1" x="1071"/>
        <item m="1" x="1072"/>
        <item m="1" x="1073"/>
        <item m="1" x="1074"/>
        <item m="1" x="1075"/>
        <item m="1" x="1076"/>
        <item m="1" x="704"/>
        <item m="1" x="705"/>
        <item m="1" x="648"/>
        <item m="1" x="881"/>
        <item m="1" x="880"/>
        <item m="1" x="2045"/>
        <item m="1" x="2046"/>
        <item m="1" x="2047"/>
        <item m="1" x="2048"/>
        <item m="1" x="2049"/>
        <item m="1" x="2050"/>
        <item m="1" x="2051"/>
        <item m="1" x="2052"/>
        <item m="1" x="2053"/>
        <item m="1" x="2054"/>
        <item m="1" x="2055"/>
        <item m="1" x="2056"/>
        <item m="1" x="2057"/>
        <item m="1" x="2058"/>
        <item m="1" x="2059"/>
        <item m="1" x="2060"/>
        <item m="1" x="2061"/>
        <item m="1" x="2062"/>
        <item m="1" x="2063"/>
        <item m="1" x="2064"/>
        <item m="1" x="2065"/>
        <item m="1" x="2066"/>
        <item m="1" x="2067"/>
        <item m="1" x="2068"/>
        <item m="1" x="2261"/>
        <item m="1" x="2262"/>
        <item m="1" x="2263"/>
        <item m="1" x="2264"/>
        <item m="1" x="2265"/>
        <item m="1" x="2266"/>
        <item m="1" x="2267"/>
        <item m="1" x="2268"/>
        <item m="1" x="2269"/>
        <item m="1" x="2270"/>
        <item m="1" x="2271"/>
        <item m="1" x="2272"/>
        <item m="1" x="2273"/>
        <item m="1" x="2274"/>
        <item m="1" x="2275"/>
        <item m="1" x="2276"/>
        <item m="1" x="2277"/>
        <item m="1" x="2278"/>
        <item m="1" x="2279"/>
        <item m="1" x="2280"/>
        <item m="1" x="2281"/>
        <item m="1" x="2282"/>
        <item m="1" x="2283"/>
        <item m="1" x="2284"/>
        <item m="1" x="1997"/>
        <item m="1" x="1998"/>
        <item m="1" x="1999"/>
        <item m="1" x="2000"/>
        <item m="1" x="2001"/>
        <item m="1" x="2002"/>
        <item m="1" x="2003"/>
        <item m="1" x="2004"/>
        <item m="1" x="2005"/>
        <item m="1" x="2006"/>
        <item m="1" x="2007"/>
        <item m="1" x="2008"/>
        <item m="1" x="2009"/>
        <item m="1" x="2010"/>
        <item m="1" x="2011"/>
        <item m="1" x="2012"/>
        <item m="1" x="2013"/>
        <item m="1" x="2014"/>
        <item m="1" x="2015"/>
        <item m="1" x="2016"/>
        <item m="1" x="2017"/>
        <item m="1" x="2018"/>
        <item m="1" x="2019"/>
        <item m="1" x="2020"/>
        <item m="1" x="2213"/>
        <item m="1" x="2214"/>
        <item m="1" x="2215"/>
        <item m="1" x="2216"/>
        <item m="1" x="2217"/>
        <item m="1" x="2218"/>
        <item m="1" x="2219"/>
        <item m="1" x="2220"/>
        <item m="1" x="2221"/>
        <item m="1" x="2222"/>
        <item m="1" x="2223"/>
        <item m="1" x="2224"/>
        <item m="1" x="2225"/>
        <item m="1" x="2226"/>
        <item m="1" x="2227"/>
        <item m="1" x="2228"/>
        <item m="1" x="2229"/>
        <item m="1" x="2230"/>
        <item m="1" x="2231"/>
        <item m="1" x="2232"/>
        <item m="1" x="2233"/>
        <item m="1" x="2234"/>
        <item m="1" x="2235"/>
        <item m="1" x="2236"/>
        <item m="1" x="2069"/>
        <item m="1" x="2070"/>
        <item m="1" x="2071"/>
        <item m="1" x="2072"/>
        <item m="1" x="2073"/>
        <item m="1" x="2074"/>
        <item m="1" x="2075"/>
        <item m="1" x="2076"/>
        <item m="1" x="2077"/>
        <item m="1" x="2078"/>
        <item m="1" x="2079"/>
        <item m="1" x="2080"/>
        <item m="1" x="2081"/>
        <item m="1" x="2082"/>
        <item m="1" x="2083"/>
        <item m="1" x="2084"/>
        <item m="1" x="2085"/>
        <item m="1" x="2086"/>
        <item m="1" x="2087"/>
        <item m="1" x="2088"/>
        <item m="1" x="2089"/>
        <item m="1" x="2090"/>
        <item m="1" x="2091"/>
        <item m="1" x="2092"/>
        <item m="1" x="2285"/>
        <item m="1" x="2286"/>
        <item m="1" x="2287"/>
        <item m="1" x="2288"/>
        <item m="1" x="2289"/>
        <item m="1" x="2290"/>
        <item m="1" x="2291"/>
        <item m="1" x="2292"/>
        <item m="1" x="2293"/>
        <item m="1" x="2294"/>
        <item m="1" x="2295"/>
        <item m="1" x="2296"/>
        <item m="1" x="2297"/>
        <item m="1" x="2298"/>
        <item m="1" x="2299"/>
        <item m="1" x="2300"/>
        <item m="1" x="2301"/>
        <item m="1" x="2302"/>
        <item m="1" x="2303"/>
        <item m="1" x="2304"/>
        <item m="1" x="2305"/>
        <item m="1" x="2306"/>
        <item m="1" x="2307"/>
        <item m="1" x="2308"/>
        <item m="1" x="2021"/>
        <item m="1" x="2022"/>
        <item m="1" x="2023"/>
        <item m="1" x="2024"/>
        <item m="1" x="2025"/>
        <item m="1" x="2026"/>
        <item m="1" x="2027"/>
        <item m="1" x="2028"/>
        <item m="1" x="2029"/>
        <item m="1" x="2030"/>
        <item m="1" x="2031"/>
        <item m="1" x="2032"/>
        <item m="1" x="2033"/>
        <item m="1" x="2034"/>
        <item m="1" x="2035"/>
        <item m="1" x="2036"/>
        <item m="1" x="2037"/>
        <item m="1" x="2038"/>
        <item m="1" x="2039"/>
        <item m="1" x="2040"/>
        <item m="1" x="2041"/>
        <item m="1" x="2042"/>
        <item m="1" x="2043"/>
        <item m="1" x="2044"/>
        <item m="1" x="2237"/>
        <item m="1" x="2238"/>
        <item m="1" x="2239"/>
        <item m="1" x="2240"/>
        <item m="1" x="2241"/>
        <item m="1" x="2242"/>
        <item m="1" x="2243"/>
        <item m="1" x="2244"/>
        <item m="1" x="2245"/>
        <item m="1" x="2246"/>
        <item m="1" x="2247"/>
        <item m="1" x="2248"/>
        <item m="1" x="2249"/>
        <item m="1" x="2250"/>
        <item m="1" x="2251"/>
        <item m="1" x="2252"/>
        <item m="1" x="2253"/>
        <item m="1" x="2254"/>
        <item m="1" x="2255"/>
        <item m="1" x="2256"/>
        <item m="1" x="2257"/>
        <item m="1" x="2258"/>
        <item m="1" x="2259"/>
        <item m="1" x="2260"/>
        <item m="1" x="2494"/>
        <item m="1" x="2495"/>
        <item m="1" x="2496"/>
        <item m="1" x="2497"/>
        <item m="1" x="2498"/>
        <item m="1" x="2499"/>
        <item m="1" x="2500"/>
        <item m="1" x="2501"/>
        <item m="1" x="2502"/>
        <item m="1" x="2503"/>
        <item m="1" x="2504"/>
        <item m="1" x="2505"/>
        <item m="1" x="2506"/>
        <item m="1" x="2507"/>
        <item m="1" x="2508"/>
        <item m="1" x="2509"/>
        <item m="1" x="2526"/>
        <item m="1" x="2527"/>
        <item m="1" x="2528"/>
        <item m="1" x="2529"/>
        <item m="1" x="2530"/>
        <item m="1" x="2531"/>
        <item m="1" x="2532"/>
        <item m="1" x="2533"/>
        <item m="1" x="2534"/>
        <item m="1" x="2535"/>
        <item m="1" x="2536"/>
        <item m="1" x="2537"/>
        <item m="1" x="2538"/>
        <item m="1" x="2539"/>
        <item m="1" x="2540"/>
        <item m="1" x="2541"/>
        <item m="1" x="2430"/>
        <item m="1" x="2431"/>
        <item m="1" x="2432"/>
        <item m="1" x="2433"/>
        <item m="1" x="2434"/>
        <item m="1" x="2435"/>
        <item m="1" x="2436"/>
        <item m="1" x="2437"/>
        <item m="1" x="2438"/>
        <item m="1" x="2439"/>
        <item m="1" x="2440"/>
        <item m="1" x="2441"/>
        <item m="1" x="2442"/>
        <item m="1" x="2443"/>
        <item m="1" x="2444"/>
        <item m="1" x="2445"/>
        <item m="1" x="2462"/>
        <item m="1" x="2463"/>
        <item m="1" x="2464"/>
        <item m="1" x="2465"/>
        <item m="1" x="2466"/>
        <item m="1" x="2467"/>
        <item m="1" x="2468"/>
        <item m="1" x="2469"/>
        <item m="1" x="2470"/>
        <item m="1" x="2471"/>
        <item m="1" x="2472"/>
        <item m="1" x="2473"/>
        <item m="1" x="2474"/>
        <item m="1" x="2475"/>
        <item m="1" x="2476"/>
        <item m="1" x="2477"/>
        <item m="1" x="2510"/>
        <item m="1" x="2511"/>
        <item m="1" x="2512"/>
        <item m="1" x="2513"/>
        <item m="1" x="2514"/>
        <item m="1" x="2515"/>
        <item m="1" x="2516"/>
        <item m="1" x="2517"/>
        <item m="1" x="2518"/>
        <item m="1" x="2519"/>
        <item m="1" x="2520"/>
        <item m="1" x="2521"/>
        <item m="1" x="2522"/>
        <item m="1" x="2523"/>
        <item m="1" x="2524"/>
        <item m="1" x="2525"/>
        <item m="1" x="2542"/>
        <item m="1" x="2543"/>
        <item m="1" x="2544"/>
        <item m="1" x="2545"/>
        <item m="1" x="2546"/>
        <item m="1" x="2547"/>
        <item m="1" x="2548"/>
        <item m="1" x="2549"/>
        <item m="1" x="2550"/>
        <item m="1" x="2551"/>
        <item m="1" x="2552"/>
        <item m="1" x="2553"/>
        <item m="1" x="2554"/>
        <item m="1" x="2555"/>
        <item m="1" x="2556"/>
        <item m="1" x="2557"/>
        <item m="1" x="2446"/>
        <item m="1" x="2447"/>
        <item m="1" x="2448"/>
        <item m="1" x="2449"/>
        <item m="1" x="2450"/>
        <item m="1" x="2451"/>
        <item m="1" x="2452"/>
        <item m="1" x="2453"/>
        <item m="1" x="2454"/>
        <item m="1" x="2455"/>
        <item m="1" x="2456"/>
        <item m="1" x="2457"/>
        <item m="1" x="2458"/>
        <item m="1" x="2459"/>
        <item m="1" x="2460"/>
        <item m="1" x="2461"/>
        <item m="1" x="2478"/>
        <item m="1" x="2479"/>
        <item m="1" x="2480"/>
        <item m="1" x="2481"/>
        <item m="1" x="2482"/>
        <item m="1" x="2483"/>
        <item m="1" x="2484"/>
        <item m="1" x="2485"/>
        <item m="1" x="2486"/>
        <item m="1" x="2487"/>
        <item m="1" x="2488"/>
        <item m="1" x="2489"/>
        <item m="1" x="2490"/>
        <item m="1" x="2491"/>
        <item m="1" x="2492"/>
        <item m="1" x="2493"/>
        <item m="1" x="2189"/>
        <item m="1" x="2190"/>
        <item m="1" x="2191"/>
        <item m="1" x="2192"/>
        <item m="1" x="2193"/>
        <item m="1" x="2194"/>
        <item m="1" x="2195"/>
        <item m="1" x="2196"/>
        <item m="1" x="2197"/>
        <item m="1" x="2198"/>
        <item m="1" x="2199"/>
        <item m="1" x="2200"/>
        <item m="1" x="2201"/>
        <item m="1" x="2202"/>
        <item m="1" x="2203"/>
        <item m="1" x="2204"/>
        <item m="1" x="2205"/>
        <item m="1" x="2206"/>
        <item m="1" x="2207"/>
        <item m="1" x="2208"/>
        <item m="1" x="2209"/>
        <item m="1" x="2210"/>
        <item m="1" x="2211"/>
        <item m="1" x="2212"/>
        <item m="1" x="2405"/>
        <item m="1" x="2406"/>
        <item m="1" x="2407"/>
        <item m="1" x="2408"/>
        <item m="1" x="2409"/>
        <item m="1" x="2410"/>
        <item m="1" x="2411"/>
        <item m="1" x="2412"/>
        <item m="1" x="2413"/>
        <item m="1" x="2414"/>
        <item m="1" x="2415"/>
        <item m="1" x="2416"/>
        <item m="1" x="2417"/>
        <item m="1" x="2418"/>
        <item m="1" x="2419"/>
        <item m="1" x="2420"/>
        <item m="1" x="2421"/>
        <item m="1" x="2422"/>
        <item m="1" x="2423"/>
        <item m="1" x="2424"/>
        <item m="1" x="2425"/>
        <item m="1" x="2426"/>
        <item m="1" x="2427"/>
        <item m="1" x="2428"/>
        <item m="1" x="2141"/>
        <item m="1" x="2142"/>
        <item m="1" x="2143"/>
        <item m="1" x="2144"/>
        <item m="1" x="2145"/>
        <item m="1" x="2146"/>
        <item m="1" x="2147"/>
        <item m="1" x="2148"/>
        <item m="1" x="2149"/>
        <item m="1" x="2150"/>
        <item m="1" x="2151"/>
        <item m="1" x="2152"/>
        <item m="1" x="2153"/>
        <item m="1" x="2154"/>
        <item m="1" x="2155"/>
        <item m="1" x="2156"/>
        <item m="1" x="2157"/>
        <item m="1" x="2158"/>
        <item m="1" x="2159"/>
        <item m="1" x="2160"/>
        <item m="1" x="2161"/>
        <item m="1" x="2162"/>
        <item m="1" x="2163"/>
        <item m="1" x="2164"/>
        <item m="1" x="2357"/>
        <item m="1" x="2358"/>
        <item m="1" x="2359"/>
        <item m="1" x="2360"/>
        <item m="1" x="2361"/>
        <item m="1" x="2362"/>
        <item m="1" x="2363"/>
        <item m="1" x="2364"/>
        <item m="1" x="2365"/>
        <item m="1" x="2366"/>
        <item m="1" x="2367"/>
        <item m="1" x="2368"/>
        <item m="1" x="2369"/>
        <item m="1" x="2370"/>
        <item m="1" x="2371"/>
        <item m="1" x="2372"/>
        <item m="1" x="2373"/>
        <item m="1" x="2374"/>
        <item m="1" x="2375"/>
        <item m="1" x="2376"/>
        <item m="1" x="2377"/>
        <item m="1" x="2378"/>
        <item m="1" x="2379"/>
        <item m="1" x="2380"/>
        <item m="1" x="2093"/>
        <item m="1" x="2094"/>
        <item m="1" x="2095"/>
        <item m="1" x="2096"/>
        <item m="1" x="2097"/>
        <item m="1" x="2098"/>
        <item m="1" x="2099"/>
        <item m="1" x="2100"/>
        <item m="1" x="2101"/>
        <item m="1" x="2102"/>
        <item m="1" x="2103"/>
        <item m="1" x="2104"/>
        <item m="1" x="2105"/>
        <item m="1" x="2106"/>
        <item m="1" x="2107"/>
        <item m="1" x="2108"/>
        <item m="1" x="2109"/>
        <item m="1" x="2110"/>
        <item m="1" x="2111"/>
        <item m="1" x="2112"/>
        <item m="1" x="2113"/>
        <item m="1" x="2114"/>
        <item m="1" x="2115"/>
        <item m="1" x="2116"/>
        <item m="1" x="2309"/>
        <item m="1" x="2310"/>
        <item m="1" x="2311"/>
        <item m="1" x="2312"/>
        <item m="1" x="2313"/>
        <item m="1" x="2314"/>
        <item m="1" x="2315"/>
        <item m="1" x="2316"/>
        <item m="1" x="2317"/>
        <item m="1" x="2318"/>
        <item m="1" x="2319"/>
        <item m="1" x="2320"/>
        <item m="1" x="2321"/>
        <item m="1" x="2322"/>
        <item m="1" x="2323"/>
        <item m="1" x="2324"/>
        <item m="1" x="2325"/>
        <item m="1" x="2326"/>
        <item m="1" x="2327"/>
        <item m="1" x="2328"/>
        <item m="1" x="2329"/>
        <item m="1" x="2330"/>
        <item m="1" x="2331"/>
        <item m="1" x="2332"/>
        <item m="1" x="2165"/>
        <item m="1" x="2166"/>
        <item m="1" x="2167"/>
        <item m="1" x="2168"/>
        <item m="1" x="2169"/>
        <item m="1" x="2170"/>
        <item m="1" x="2171"/>
        <item m="1" x="2172"/>
        <item m="1" x="2173"/>
        <item m="1" x="2174"/>
        <item m="1" x="2175"/>
        <item m="1" x="2176"/>
        <item m="1" x="2177"/>
        <item m="1" x="2178"/>
        <item m="1" x="2179"/>
        <item m="1" x="2180"/>
        <item m="1" x="2181"/>
        <item m="1" x="2182"/>
        <item m="1" x="2183"/>
        <item m="1" x="2184"/>
        <item m="1" x="2185"/>
        <item m="1" x="2186"/>
        <item m="1" x="2187"/>
        <item m="1" x="2188"/>
        <item m="1" x="2381"/>
        <item m="1" x="2382"/>
        <item m="1" x="2383"/>
        <item m="1" x="2384"/>
        <item m="1" x="2385"/>
        <item m="1" x="2386"/>
        <item m="1" x="2387"/>
        <item m="1" x="2388"/>
        <item m="1" x="2389"/>
        <item m="1" x="2390"/>
        <item m="1" x="2391"/>
        <item m="1" x="2392"/>
        <item m="1" x="2393"/>
        <item m="1" x="2394"/>
        <item m="1" x="2395"/>
        <item m="1" x="2396"/>
        <item m="1" x="2397"/>
        <item m="1" x="2398"/>
        <item m="1" x="2399"/>
        <item m="1" x="2400"/>
        <item m="1" x="2401"/>
        <item m="1" x="2402"/>
        <item m="1" x="2403"/>
        <item m="1" x="2404"/>
        <item m="1" x="2117"/>
        <item m="1" x="2118"/>
        <item m="1" x="2119"/>
        <item m="1" x="2120"/>
        <item m="1" x="2121"/>
        <item m="1" x="2122"/>
        <item m="1" x="2123"/>
        <item m="1" x="2124"/>
        <item m="1" x="2125"/>
        <item m="1" x="2126"/>
        <item m="1" x="2127"/>
        <item m="1" x="2128"/>
        <item m="1" x="2129"/>
        <item m="1" x="2130"/>
        <item m="1" x="2131"/>
        <item m="1" x="2132"/>
        <item m="1" x="2133"/>
        <item m="1" x="2134"/>
        <item m="1" x="2135"/>
        <item m="1" x="2136"/>
        <item m="1" x="2137"/>
        <item m="1" x="2138"/>
        <item m="1" x="2139"/>
        <item m="1" x="2140"/>
        <item m="1" x="2333"/>
        <item m="1" x="2334"/>
        <item m="1" x="2335"/>
        <item m="1" x="2336"/>
        <item m="1" x="2337"/>
        <item m="1" x="2338"/>
        <item m="1" x="2339"/>
        <item m="1" x="2340"/>
        <item m="1" x="2341"/>
        <item m="1" x="2342"/>
        <item m="1" x="2343"/>
        <item m="1" x="2344"/>
        <item m="1" x="2345"/>
        <item m="1" x="2346"/>
        <item m="1" x="2347"/>
        <item m="1" x="2348"/>
        <item m="1" x="2349"/>
        <item m="1" x="2350"/>
        <item m="1" x="2351"/>
        <item m="1" x="2352"/>
        <item m="1" x="2353"/>
        <item m="1" x="2354"/>
        <item m="1" x="2355"/>
        <item m="1" x="2356"/>
        <item m="1" x="612"/>
        <item m="1" x="613"/>
        <item m="1" x="614"/>
        <item m="1" x="615"/>
        <item m="1" x="616"/>
        <item m="1" x="2558"/>
        <item m="1" x="2559"/>
        <item m="1" x="2560"/>
        <item m="1" x="2561"/>
        <item m="1" x="2562"/>
        <item m="1" x="2563"/>
        <item m="1" x="2564"/>
        <item m="1" x="2565"/>
        <item m="1" x="2566"/>
        <item m="1" x="2567"/>
        <item m="1" x="2568"/>
        <item m="1" x="2569"/>
        <item m="1" x="1755"/>
        <item m="1" x="713"/>
        <item m="1" x="1077"/>
        <item m="1" x="1078"/>
        <item m="1" x="1079"/>
        <item m="1" x="1080"/>
        <item m="1" x="1081"/>
        <item m="1" x="1082"/>
        <item m="1" x="1083"/>
        <item m="1" x="1084"/>
        <item m="1" x="1085"/>
        <item m="1" x="1086"/>
        <item m="1" x="1087"/>
        <item m="1" x="1088"/>
        <item m="1" x="805"/>
        <item m="1" x="575"/>
        <item m="1" x="572"/>
        <item m="1" x="573"/>
        <item m="1" x="574"/>
        <item m="1" x="1581"/>
        <item m="1" x="1582"/>
        <item m="1" x="75"/>
        <item m="1" x="1511"/>
        <item m="1" x="1512"/>
        <item m="1" x="1513"/>
        <item m="1" x="1514"/>
        <item m="1" x="1515"/>
        <item m="1" x="1214"/>
        <item m="1" x="1215"/>
        <item m="1" x="1516"/>
        <item m="1" x="1517"/>
        <item m="1" x="1518"/>
        <item m="1" x="806"/>
        <item m="1" x="1216"/>
        <item m="1" x="1202"/>
        <item m="1" x="650"/>
        <item m="1" x="788"/>
        <item m="1" x="789"/>
        <item m="1" x="1890"/>
        <item m="1" x="1125"/>
        <item m="1" x="605"/>
        <item m="1" x="606"/>
        <item m="1" x="607"/>
        <item m="1" x="608"/>
        <item m="1" x="609"/>
        <item m="1" x="610"/>
        <item m="1" x="611"/>
        <item m="1" x="630"/>
        <item m="1" x="585"/>
        <item m="1" x="587"/>
        <item m="1" x="586"/>
        <item m="1" x="589"/>
        <item m="1" x="590"/>
        <item m="1" x="591"/>
        <item m="1" x="592"/>
        <item m="1" x="594"/>
        <item m="1" x="593"/>
        <item m="1" x="595"/>
        <item m="1" x="596"/>
        <item m="1" x="597"/>
        <item m="1" x="598"/>
        <item m="1" x="599"/>
        <item m="1" x="600"/>
        <item m="1" x="601"/>
        <item m="1" x="588"/>
        <item m="1" x="631"/>
        <item m="1" x="602"/>
        <item m="1" x="603"/>
        <item m="1" x="604"/>
        <item m="1" x="582"/>
        <item m="1" x="583"/>
        <item m="1" x="584"/>
        <item m="1" x="576"/>
        <item m="1" x="160"/>
        <item m="1" x="161"/>
        <item m="1" x="146"/>
        <item m="1" x="649"/>
        <item m="1" x="1199"/>
        <item m="1" x="1225"/>
        <item m="1" x="1200"/>
        <item m="1" x="1201"/>
        <item m="1" x="2429"/>
        <item m="1" x="1946"/>
        <item m="1" x="1947"/>
        <item m="1" x="1948"/>
        <item m="1" x="1949"/>
        <item m="1" x="1891"/>
        <item m="1" x="653"/>
        <item m="1" x="722"/>
        <item m="1" x="723"/>
        <item m="1" x="651"/>
        <item m="1" x="652"/>
        <item m="1" x="654"/>
        <item m="1" x="1174"/>
        <item m="1" x="684"/>
        <item m="1" x="685"/>
        <item m="1" x="1137"/>
        <item m="1" x="1138"/>
        <item m="1" x="790"/>
        <item m="1" x="791"/>
        <item m="1" x="706"/>
        <item m="1" x="707"/>
        <item m="1" x="708"/>
        <item m="1" x="792"/>
        <item m="1" x="709"/>
        <item m="1" x="686"/>
        <item m="1" x="687"/>
        <item m="1" x="793"/>
        <item m="1" x="1597"/>
        <item m="1" x="794"/>
        <item m="1" x="795"/>
        <item m="1" x="796"/>
        <item m="1" x="797"/>
        <item m="1" x="69"/>
        <item m="1" x="111"/>
        <item m="1" x="798"/>
        <item m="1" x="655"/>
        <item m="1" x="1175"/>
        <item m="1" x="1913"/>
        <item m="1" x="1911"/>
        <item m="1" x="1912"/>
        <item m="1" x="1916"/>
        <item m="1" x="1914"/>
        <item m="1" x="1915"/>
        <item m="1" x="1919"/>
        <item m="1" x="1917"/>
        <item m="1" x="1918"/>
        <item m="1" x="1922"/>
        <item m="1" x="1920"/>
        <item m="1" x="1921"/>
        <item m="1" x="1113"/>
        <item m="1" x="925"/>
        <item m="1" x="885"/>
        <item m="1" x="886"/>
        <item m="1" x="887"/>
        <item m="1" x="888"/>
        <item m="1" x="889"/>
        <item m="1" x="890"/>
        <item m="1" x="891"/>
        <item m="1" x="892"/>
        <item m="1" x="893"/>
        <item m="1" x="894"/>
        <item m="1" x="656"/>
        <item m="1" x="724"/>
        <item m="1" x="725"/>
        <item m="1" x="659"/>
        <item m="1" x="726"/>
        <item m="1" x="657"/>
        <item m="1" x="658"/>
        <item m="1" x="727"/>
        <item m="1" x="728"/>
        <item m="1" x="729"/>
        <item m="1" x="730"/>
        <item m="1" x="1176"/>
        <item m="1" x="1177"/>
        <item m="1" x="1204"/>
        <item m="1" x="1205"/>
        <item m="1" x="1206"/>
        <item m="1" x="1203"/>
        <item m="1" x="746"/>
        <item m="1" x="747"/>
        <item m="1" x="748"/>
        <item m="1" x="1754"/>
        <item m="1" x="1583"/>
        <item m="1" x="1584"/>
        <item m="1" x="1585"/>
        <item m="1" x="1586"/>
        <item m="1" x="1587"/>
        <item m="1" x="1588"/>
        <item m="1" x="306"/>
        <item m="1" x="310"/>
        <item m="1" x="571"/>
        <item m="1" x="311"/>
        <item m="1" x="312"/>
        <item m="1" x="295"/>
        <item m="1" x="296"/>
        <item m="1" x="297"/>
        <item m="1" x="298"/>
        <item m="1" x="307"/>
        <item m="1" x="308"/>
        <item m="1" x="313"/>
        <item m="1" x="151"/>
        <item m="1" x="152"/>
        <item m="1" x="153"/>
        <item m="1" x="154"/>
        <item m="1" x="314"/>
        <item m="1" x="299"/>
        <item m="1" x="300"/>
        <item m="1" x="301"/>
        <item m="1" x="309"/>
        <item m="1" x="1942"/>
        <item m="1" x="1941"/>
        <item m="1" x="660"/>
        <item m="1" x="661"/>
        <item m="1" x="662"/>
        <item m="1" x="663"/>
        <item m="1" x="117"/>
        <item m="1" x="133"/>
        <item m="1" x="118"/>
        <item m="1" x="134"/>
        <item m="1" x="1114"/>
        <item m="1" x="119"/>
        <item m="1" x="135"/>
        <item m="1" x="120"/>
        <item m="1" x="136"/>
        <item m="1" x="1600"/>
        <item m="1" x="1601"/>
        <item m="1" x="55"/>
        <item m="1" x="688"/>
        <item m="1" x="689"/>
        <item m="1" x="815"/>
        <item m="1" x="799"/>
        <item m="1" x="1924"/>
        <item m="1" x="1923"/>
        <item m="1" x="1926"/>
        <item m="1" x="1925"/>
        <item m="1" x="1929"/>
        <item m="1" x="1927"/>
        <item m="1" x="1928"/>
        <item m="1" x="1932"/>
        <item m="1" x="1930"/>
        <item m="1" x="1931"/>
        <item m="1" x="882"/>
        <item m="1" x="1115"/>
        <item m="1" x="1967"/>
        <item m="1" x="1968"/>
        <item m="1" x="1969"/>
        <item m="1" x="1970"/>
        <item m="1" x="1975"/>
        <item m="1" x="1971"/>
        <item m="1" x="1972"/>
        <item m="1" x="1973"/>
        <item m="1" x="1974"/>
        <item m="1" x="1976"/>
        <item m="1" x="1977"/>
        <item m="1" x="1978"/>
        <item m="1" x="1979"/>
        <item m="1" x="1980"/>
        <item m="1" x="1981"/>
        <item m="1" x="1982"/>
        <item m="1" x="1983"/>
        <item m="1" x="1984"/>
        <item m="1" x="1985"/>
        <item m="1" x="1990"/>
        <item m="1" x="1986"/>
        <item m="1" x="1987"/>
        <item m="1" x="1988"/>
        <item m="1" x="1989"/>
        <item m="1" x="1991"/>
        <item m="1" x="1992"/>
        <item m="1" x="1993"/>
        <item m="1" x="1994"/>
        <item m="1" x="1995"/>
        <item m="1" x="1996"/>
        <item m="1" x="690"/>
        <item m="1" x="691"/>
        <item m="1" x="664"/>
        <item m="1" x="665"/>
        <item m="1" x="666"/>
        <item m="1" x="667"/>
        <item m="1" x="65"/>
        <item m="1" x="112"/>
        <item m="1" x="1934"/>
        <item m="1" x="1933"/>
        <item m="1" x="1936"/>
        <item m="1" x="1935"/>
        <item m="1" x="1938"/>
        <item m="1" x="1937"/>
        <item m="1" x="1940"/>
        <item m="1" x="1939"/>
        <item m="1" x="446"/>
        <item m="1" x="445"/>
        <item m="1" x="447"/>
        <item m="1" x="448"/>
        <item m="1" x="449"/>
        <item m="1" x="450"/>
        <item m="1" x="451"/>
        <item m="1" x="45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348"/>
        <item m="1" x="349"/>
        <item m="1" x="453"/>
        <item m="1" x="469"/>
        <item m="1" x="470"/>
        <item m="1" x="471"/>
        <item m="1" x="472"/>
        <item m="1" x="454"/>
        <item m="1" x="455"/>
        <item m="1" x="456"/>
        <item m="1" x="457"/>
        <item m="1" x="458"/>
        <item m="1" x="459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634"/>
        <item m="1" x="635"/>
        <item m="1" x="520"/>
        <item m="1" x="460"/>
        <item m="1" x="521"/>
        <item m="1" x="522"/>
        <item m="1" x="523"/>
        <item m="1" x="524"/>
        <item m="1" x="525"/>
        <item m="1" x="526"/>
        <item m="1" x="527"/>
        <item m="1" x="528"/>
        <item m="1" x="441"/>
        <item m="1" x="442"/>
        <item m="1" x="443"/>
        <item m="1" x="444"/>
        <item m="1" x="461"/>
        <item m="1" x="462"/>
        <item m="1" x="463"/>
        <item m="1" x="397"/>
        <item m="1" x="398"/>
        <item m="1" x="399"/>
        <item m="1" x="400"/>
        <item m="1" x="406"/>
        <item m="1" x="407"/>
        <item m="1" x="408"/>
        <item m="1" x="401"/>
        <item m="1" x="402"/>
        <item m="1" x="403"/>
        <item m="1" x="480"/>
        <item m="1" x="481"/>
        <item m="1" x="482"/>
        <item m="1" x="354"/>
        <item m="1" x="355"/>
        <item m="1" x="356"/>
        <item m="1" x="764"/>
        <item m="1" x="1226"/>
        <item m="1" x="930"/>
        <item m="1" x="932"/>
        <item m="1" x="926"/>
        <item m="1" x="895"/>
        <item m="1" x="896"/>
        <item m="1" x="897"/>
        <item m="1" x="67"/>
        <item m="1" x="898"/>
        <item m="1" x="899"/>
        <item m="1" x="900"/>
        <item m="1" x="901"/>
        <item m="1" x="302"/>
        <item m="1" x="303"/>
        <item m="1" x="304"/>
        <item m="1" x="305"/>
        <item m="1" x="692"/>
        <item m="1" x="731"/>
        <item m="1" x="732"/>
        <item m="1" x="693"/>
        <item m="1" x="668"/>
        <item m="1" x="669"/>
        <item m="1" x="670"/>
        <item m="1" x="150"/>
        <item m="1" x="1178"/>
        <item m="1" x="694"/>
        <item m="1" x="710"/>
        <item m="1" x="711"/>
        <item m="1" x="695"/>
        <item m="1" x="800"/>
        <item m="1" x="801"/>
        <item m="1" x="1598"/>
        <item m="1" x="1139"/>
        <item m="1" x="1140"/>
        <item m="1" x="712"/>
        <item m="1" x="121"/>
        <item m="1" x="137"/>
        <item m="1" x="122"/>
        <item m="1" x="138"/>
        <item m="1" x="59"/>
        <item m="1" x="1888"/>
        <item m="1" x="1884"/>
        <item m="1" x="1887"/>
        <item m="1" x="1886"/>
        <item m="1" x="1883"/>
        <item m="1" x="1885"/>
        <item m="1" x="1602"/>
        <item m="1" x="1603"/>
        <item m="1" x="1207"/>
        <item m="1" x="671"/>
        <item m="1" x="733"/>
        <item m="1" x="927"/>
        <item m="1" x="902"/>
        <item m="1" x="928"/>
        <item m="1" x="903"/>
        <item m="1" x="979"/>
        <item m="1" x="980"/>
        <item m="1" x="981"/>
        <item m="1" x="982"/>
        <item m="1" x="1208"/>
        <item m="1" x="1209"/>
        <item m="1" x="1210"/>
        <item m="1" x="1211"/>
        <item m="1" x="1212"/>
        <item m="1" x="1213"/>
        <item m="1" x="1599"/>
        <item m="1" x="802"/>
        <item m="1" x="803"/>
        <item m="1" x="1179"/>
        <item m="1" x="1180"/>
        <item m="1" x="1122"/>
        <item m="1" x="734"/>
        <item m="1" x="1181"/>
        <item m="1" x="1123"/>
        <item m="1" x="1120"/>
        <item m="1" x="1121"/>
        <item m="1" x="869"/>
        <item m="1" x="870"/>
        <item m="1" x="917"/>
        <item m="1" x="918"/>
        <item m="1" x="1648"/>
        <item m="1" x="1649"/>
        <item m="1" x="919"/>
        <item m="1" x="920"/>
        <item m="1" x="921"/>
        <item m="1" x="922"/>
        <item m="1" x="123"/>
        <item m="1" x="139"/>
        <item m="1" x="124"/>
        <item m="1" x="140"/>
        <item m="1" x="125"/>
        <item m="1" x="141"/>
        <item m="1" x="85"/>
        <item m="1" x="142"/>
        <item m="1" x="126"/>
        <item m="1" x="143"/>
        <item m="1" x="127"/>
        <item m="1" x="144"/>
        <item m="1" x="672"/>
        <item m="1" x="804"/>
        <item m="1" x="735"/>
        <item m="1" x="736"/>
        <item m="1" x="737"/>
        <item m="1" x="738"/>
        <item m="1" x="739"/>
        <item m="1" x="740"/>
        <item m="1" x="741"/>
        <item m="1" x="742"/>
        <item m="1" x="51"/>
        <item m="1" x="57"/>
        <item m="1" x="89"/>
        <item m="1" x="49"/>
        <item x="0"/>
        <item x="4"/>
        <item x="18"/>
        <item x="3"/>
        <item x="8"/>
        <item m="1" x="38"/>
        <item x="20"/>
        <item m="1" x="50"/>
        <item x="5"/>
        <item x="2"/>
        <item x="1"/>
        <item x="6"/>
        <item x="7"/>
        <item x="9"/>
        <item x="10"/>
        <item x="11"/>
        <item x="1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21"/>
        <item m="1" x="22"/>
        <item m="1" x="23"/>
        <item x="15"/>
        <item x="14"/>
        <item m="1" x="24"/>
        <item m="1" x="25"/>
        <item m="1" x="26"/>
        <item m="1" x="27"/>
        <item m="1" x="28"/>
        <item m="1" x="29"/>
        <item m="1" x="30"/>
        <item m="1" x="31"/>
        <item m="1" x="32"/>
        <item m="1" x="33"/>
        <item m="1" x="34"/>
        <item m="1" x="35"/>
        <item m="1" x="36"/>
        <item x="16"/>
        <item m="1" x="37"/>
        <item x="13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22"/>
    <field x="12"/>
    <field x="11"/>
    <field x="20"/>
    <field x="15"/>
  </rowFields>
  <rowItems count="7">
    <i>
      <x v="173"/>
    </i>
    <i r="1">
      <x v="16"/>
      <x v="7"/>
    </i>
    <i r="3">
      <x v="6"/>
      <x v="2614"/>
    </i>
    <i>
      <x v="174"/>
    </i>
    <i r="1">
      <x v="16"/>
      <x v="7"/>
    </i>
    <i r="3">
      <x v="6"/>
      <x v="2614"/>
    </i>
    <i t="grand">
      <x/>
    </i>
  </rowItems>
  <colItems count="1">
    <i/>
  </colItems>
  <dataFields count="1">
    <dataField name="QTY" fld="32" subtotal="count" baseField="21" baseItem="1"/>
  </dataFields>
  <formats count="3">
    <format dxfId="1166">
      <pivotArea outline="0" fieldPosition="0">
        <references count="1">
          <reference field="4294967294" count="1" selected="0">
            <x v="0"/>
          </reference>
        </references>
      </pivotArea>
    </format>
    <format dxfId="116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4">
      <pivotArea field="22" type="button" dataOnly="0" labelOnly="1" outline="0" axis="axisRow" fieldPosition="0"/>
    </format>
  </formats>
  <pivotTableStyleInfo name="PivotStyleLight16" showRowHeaders="1" showColHeaders="1" showRowStripes="0" showColStripes="0" showLastColumn="1"/>
  <filters count="5">
    <filter fld="12" type="captionNotContains" evalOrder="-1" id="10" stringValue1="?GG">
      <autoFilter ref="A1">
        <filterColumn colId="0">
          <customFilters>
            <customFilter operator="notEqual" val="*?GG*"/>
          </customFilters>
        </filterColumn>
      </autoFilter>
    </filter>
    <filter fld="15" type="captionContains" evalOrder="-1" id="9" stringValue1="Press">
      <autoFilter ref="A1">
        <filterColumn colId="0">
          <customFilters>
            <customFilter val="*Press*"/>
          </customFilters>
        </filterColumn>
      </autoFilter>
    </filter>
    <filter fld="54" type="captionContains" evalOrder="-1" id="8" stringValue1="Groove">
      <autoFilter ref="A1">
        <filterColumn colId="0">
          <customFilters>
            <customFilter val="*Groove*"/>
          </customFilters>
        </filterColumn>
      </autoFilter>
    </filter>
    <filter fld="53" type="captionContains" evalOrder="-1" id="4" stringValue1="Groove">
      <autoFilter ref="A1">
        <filterColumn colId="0">
          <customFilters>
            <customFilter val="*Groove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E8B0EC-E7CE-4333-8303-89E32C3AB87F}" name="PIPE CU" cacheId="6" applyNumberFormats="0" applyBorderFormats="0" applyFontFormats="0" applyPatternFormats="0" applyAlignmentFormats="0" applyWidthHeightFormats="1" dataCaption="Values" updatedVersion="8" minRefreshableVersion="3" colGrandTotals="0" itemPrintTitles="1" createdVersion="8" indent="0" compact="0" compactData="0" multipleFieldFilters="0">
  <location ref="KY5:LD6" firstHeaderRow="0" firstDataRow="1" firstDataCol="4"/>
  <pivotFields count="69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5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m="1" x="22"/>
        <item m="1" x="21"/>
        <item m="1" x="13"/>
        <item m="1" x="14"/>
        <item m="1" x="15"/>
        <item m="1" x="16"/>
        <item m="1" x="17"/>
        <item m="1" x="18"/>
        <item m="1" x="19"/>
        <item m="1" x="20"/>
        <item m="1" x="12"/>
        <item m="1" x="6"/>
        <item m="1" x="9"/>
        <item m="1" x="10"/>
        <item m="1" x="11"/>
        <item x="0"/>
        <item x="1"/>
        <item x="2"/>
        <item m="1" x="7"/>
        <item m="1" x="8"/>
        <item m="1" x="3"/>
        <item m="1" x="4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4">
        <item h="1" x="6"/>
        <item h="1" m="1" x="14"/>
        <item m="1" x="15"/>
        <item x="4"/>
        <item h="1" x="0"/>
        <item h="1" m="1" x="10"/>
        <item x="5"/>
        <item h="1" m="1" x="19"/>
        <item h="1" m="1" x="17"/>
        <item h="1" x="3"/>
        <item h="1" m="1" x="18"/>
        <item h="1" m="1" x="22"/>
        <item h="1" x="1"/>
        <item h="1" m="1" x="12"/>
        <item h="1" m="1" x="11"/>
        <item h="1" m="1" x="21"/>
        <item h="1" m="1" x="9"/>
        <item h="1" m="1" x="20"/>
        <item h="1" m="1" x="13"/>
        <item h="1" m="1" x="16"/>
        <item h="1" x="2"/>
        <item h="1" m="1" x="8"/>
        <item h="1" x="7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showAll="0">
      <items count="1290">
        <item h="1"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h="1" m="1" x="67"/>
        <item h="1" m="1" x="68"/>
        <item h="1" m="1" x="69"/>
        <item h="1" m="1" x="84"/>
        <item h="1" m="1" x="66"/>
        <item h="1" m="1" x="54"/>
        <item h="1" m="1" x="6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9"/>
    <field x="12"/>
    <field x="22"/>
    <field x="20"/>
  </rowFields>
  <rowItems count="1">
    <i t="grand">
      <x/>
    </i>
  </rowItems>
  <colFields count="1">
    <field x="-2"/>
  </colFields>
  <colItems count="2">
    <i>
      <x/>
    </i>
    <i i="1">
      <x v="1"/>
    </i>
  </colItems>
  <dataFields count="2">
    <dataField name="QTY" fld="32" subtotal="count" baseField="21" baseItem="1"/>
    <dataField name="TOTAL Length (dec ft)" fld="31" baseField="21" baseItem="1" numFmtId="167"/>
  </dataFields>
  <formats count="6">
    <format dxfId="1172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7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70">
      <pivotArea outline="0" fieldPosition="0">
        <references count="1">
          <reference field="4294967294" count="1">
            <x v="1"/>
          </reference>
        </references>
      </pivotArea>
    </format>
    <format dxfId="1169">
      <pivotArea outline="0" fieldPosition="0">
        <references count="1">
          <reference field="4294967294" count="1" selected="0">
            <x v="0"/>
          </reference>
        </references>
      </pivotArea>
    </format>
    <format dxfId="116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167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2" type="captionNotContains" evalOrder="-1" id="4" stringValue1="?GG">
      <autoFilter ref="A1">
        <filterColumn colId="0">
          <customFilters>
            <customFilter operator="notEqual" val="*?GG*"/>
          </customFilters>
        </filterColumn>
      </autoFilter>
    </filter>
    <filter fld="9" type="captionEqual" evalOrder="-1" id="3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527C2-60F3-48E5-99A8-3C6B658C018E}" name="PivotTable5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O5:R58" firstHeaderRow="0" firstDataRow="1" firstDataCol="2" rowPageCount="1" colPageCount="1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 sortType="ascending" sumSubtotal="1">
      <items count="5">
        <item x="2"/>
        <item x="1"/>
        <item x="0"/>
        <item x="3"/>
        <item t="sum"/>
      </items>
    </pivotField>
    <pivotField axis="axisRow" showAll="0" sumSubtotal="1">
      <items count="5">
        <item x="2"/>
        <item x="1"/>
        <item x="0"/>
        <item x="3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23">
        <item x="21"/>
        <item x="19"/>
        <item x="1"/>
        <item x="0"/>
        <item x="13"/>
        <item x="9"/>
        <item x="18"/>
        <item x="8"/>
        <item x="2"/>
        <item x="20"/>
        <item x="12"/>
        <item x="3"/>
        <item x="5"/>
        <item x="6"/>
        <item x="14"/>
        <item x="16"/>
        <item x="10"/>
        <item x="11"/>
        <item x="4"/>
        <item x="7"/>
        <item x="15"/>
        <item x="22"/>
        <item x="17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x="23"/>
        <item x="25"/>
        <item x="21"/>
        <item x="22"/>
        <item x="16"/>
        <item x="3"/>
        <item x="19"/>
        <item x="11"/>
        <item x="18"/>
        <item x="20"/>
        <item x="26"/>
        <item x="0"/>
        <item x="5"/>
        <item x="24"/>
        <item x="15"/>
        <item x="4"/>
        <item x="14"/>
        <item x="2"/>
        <item x="7"/>
        <item x="6"/>
        <item x="17"/>
        <item x="1"/>
        <item x="13"/>
        <item x="8"/>
        <item x="9"/>
        <item x="10"/>
        <item x="1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1"/>
    <field x="15"/>
    <field x="22"/>
  </rowFields>
  <rowItems count="53">
    <i>
      <x/>
    </i>
    <i r="1">
      <x v="6"/>
      <x v="12"/>
    </i>
    <i>
      <x v="1"/>
    </i>
    <i r="1">
      <x v="5"/>
      <x v="1"/>
    </i>
    <i r="2">
      <x v="2"/>
    </i>
    <i r="2">
      <x v="3"/>
    </i>
    <i r="2">
      <x v="4"/>
    </i>
    <i r="2">
      <x v="5"/>
    </i>
    <i r="1">
      <x v="12"/>
      <x v="5"/>
    </i>
    <i r="2">
      <x v="6"/>
    </i>
    <i r="2">
      <x v="12"/>
    </i>
    <i r="2">
      <x v="18"/>
    </i>
    <i r="2">
      <x v="22"/>
    </i>
    <i r="1">
      <x v="20"/>
      <x v="3"/>
    </i>
    <i r="2">
      <x v="5"/>
    </i>
    <i>
      <x v="2"/>
    </i>
    <i r="1">
      <x v="1"/>
      <x v="12"/>
    </i>
    <i r="1">
      <x v="4"/>
      <x v="5"/>
    </i>
    <i r="1">
      <x v="7"/>
      <x v="6"/>
    </i>
    <i r="2">
      <x v="18"/>
    </i>
    <i r="1">
      <x v="8"/>
      <x v="12"/>
    </i>
    <i r="2">
      <x v="18"/>
    </i>
    <i r="2">
      <x v="22"/>
    </i>
    <i r="1">
      <x v="9"/>
      <x v="12"/>
    </i>
    <i r="1">
      <x v="10"/>
      <x v="5"/>
    </i>
    <i r="1">
      <x v="11"/>
      <x v="10"/>
    </i>
    <i r="2">
      <x v="16"/>
    </i>
    <i r="2">
      <x v="21"/>
    </i>
    <i r="2">
      <x v="26"/>
    </i>
    <i r="1">
      <x v="13"/>
      <x v="12"/>
    </i>
    <i r="2">
      <x v="18"/>
    </i>
    <i r="1">
      <x v="14"/>
      <x v="11"/>
    </i>
    <i r="1">
      <x v="15"/>
      <x v="3"/>
    </i>
    <i r="1">
      <x v="16"/>
      <x v="6"/>
    </i>
    <i r="2">
      <x v="12"/>
    </i>
    <i r="2">
      <x v="18"/>
    </i>
    <i r="2">
      <x v="22"/>
    </i>
    <i r="1">
      <x v="17"/>
      <x v="5"/>
    </i>
    <i r="1">
      <x v="18"/>
      <x v="7"/>
    </i>
    <i r="2">
      <x v="8"/>
    </i>
    <i r="2">
      <x v="9"/>
    </i>
    <i r="2">
      <x v="13"/>
    </i>
    <i r="2">
      <x v="14"/>
    </i>
    <i r="2">
      <x v="15"/>
    </i>
    <i r="2">
      <x v="16"/>
    </i>
    <i r="2">
      <x v="19"/>
    </i>
    <i r="2">
      <x v="20"/>
    </i>
    <i r="2">
      <x v="23"/>
    </i>
    <i r="2">
      <x v="24"/>
    </i>
    <i r="1">
      <x v="19"/>
      <x v="17"/>
    </i>
    <i r="2">
      <x v="25"/>
    </i>
    <i r="2">
      <x v="27"/>
    </i>
    <i r="1">
      <x v="22"/>
      <x v="12"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QTY" fld="32" baseField="22" baseItem="12"/>
    <dataField name="TOTAL Length (dec ft)" fld="31" baseField="11" baseItem="2" numFmtId="167"/>
  </dataFields>
  <formats count="13">
    <format dxfId="882">
      <pivotArea field="22" type="button" dataOnly="0" labelOnly="1" outline="0" axis="axisRow" fieldPosition="2"/>
    </format>
    <format dxfId="881">
      <pivotArea outline="0" fieldPosition="0">
        <references count="1">
          <reference field="4294967294" count="1" selected="0">
            <x v="0"/>
          </reference>
        </references>
      </pivotArea>
    </format>
    <format dxfId="880">
      <pivotArea dataOnly="0" labelOnly="1" fieldPosition="0">
        <references count="1">
          <reference field="10" count="1">
            <x v="2"/>
          </reference>
        </references>
      </pivotArea>
    </format>
    <format dxfId="879">
      <pivotArea dataOnly="0" labelOnly="1" fieldPosition="0">
        <references count="2">
          <reference field="10" count="1" selected="0">
            <x v="2"/>
          </reference>
          <reference field="15" count="1">
            <x v="2"/>
          </reference>
        </references>
      </pivotArea>
    </format>
    <format dxfId="878">
      <pivotArea dataOnly="0" labelOnly="1" fieldPosition="0">
        <references count="2">
          <reference field="10" count="1" selected="0">
            <x v="2"/>
          </reference>
          <reference field="15" count="1">
            <x v="3"/>
          </reference>
        </references>
      </pivotArea>
    </format>
    <format dxfId="87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76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875">
      <pivotArea dataOnly="0" labelOnly="1" fieldPosition="0">
        <references count="1">
          <reference field="10" count="1">
            <x v="1"/>
          </reference>
        </references>
      </pivotArea>
    </format>
    <format dxfId="874">
      <pivotArea dataOnly="0" labelOnly="1" fieldPosition="0">
        <references count="1">
          <reference field="10" count="1" sumSubtotal="1">
            <x v="1"/>
          </reference>
        </references>
      </pivotArea>
    </format>
    <format dxfId="873">
      <pivotArea field="22" type="button" dataOnly="0" labelOnly="1" outline="0" axis="axisRow" fieldPosition="2"/>
    </format>
    <format dxfId="872">
      <pivotArea outline="0" fieldPosition="0">
        <references count="1">
          <reference field="4294967294" count="1">
            <x v="1"/>
          </reference>
        </references>
      </pivotArea>
    </format>
    <format dxfId="87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7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610210-3775-4456-BBCB-1D4F3D8ECEED}" name="PivotTable4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J5:M43" firstHeaderRow="1" firstDataRow="1" firstDataCol="3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5">
        <item x="2"/>
        <item x="1"/>
        <item x="0"/>
        <item x="3"/>
        <item t="sum"/>
      </items>
    </pivotField>
    <pivotField axis="axisRow" subtotalTop="0" showAll="0" defaultSubtotal="0">
      <items count="4">
        <item x="2"/>
        <item h="1" x="1"/>
        <item x="0"/>
        <item h="1" x="3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23">
        <item x="21"/>
        <item x="19"/>
        <item x="1"/>
        <item x="0"/>
        <item x="13"/>
        <item x="9"/>
        <item x="18"/>
        <item x="8"/>
        <item x="2"/>
        <item x="20"/>
        <item x="12"/>
        <item x="3"/>
        <item x="5"/>
        <item x="6"/>
        <item x="14"/>
        <item x="16"/>
        <item x="10"/>
        <item x="11"/>
        <item x="4"/>
        <item x="7"/>
        <item x="15"/>
        <item x="22"/>
        <item x="17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showAll="0" defaultSubtota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x="23"/>
        <item x="25"/>
        <item x="21"/>
        <item x="22"/>
        <item x="16"/>
        <item x="3"/>
        <item x="19"/>
        <item x="11"/>
        <item x="18"/>
        <item x="20"/>
        <item x="26"/>
        <item x="0"/>
        <item x="5"/>
        <item x="24"/>
        <item x="15"/>
        <item x="4"/>
        <item x="14"/>
        <item x="2"/>
        <item x="7"/>
        <item x="6"/>
        <item x="17"/>
        <item x="1"/>
        <item x="13"/>
        <item x="8"/>
        <item x="9"/>
        <item x="10"/>
        <item x="1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15"/>
    <field x="22"/>
    <field x="11"/>
  </rowFields>
  <rowItems count="38">
    <i>
      <x v="1"/>
    </i>
    <i r="1">
      <x v="1"/>
      <x v="12"/>
      <x v="2"/>
    </i>
    <i r="1">
      <x v="4"/>
      <x v="5"/>
      <x v="2"/>
    </i>
    <i r="1">
      <x v="6"/>
      <x v="12"/>
      <x/>
    </i>
    <i r="1">
      <x v="7"/>
      <x v="6"/>
      <x v="2"/>
    </i>
    <i r="2">
      <x v="18"/>
      <x v="2"/>
    </i>
    <i r="1">
      <x v="8"/>
      <x v="12"/>
      <x v="2"/>
    </i>
    <i r="2">
      <x v="18"/>
      <x v="2"/>
    </i>
    <i r="2">
      <x v="22"/>
      <x v="2"/>
    </i>
    <i r="1">
      <x v="9"/>
      <x v="12"/>
      <x v="2"/>
    </i>
    <i r="1">
      <x v="11"/>
      <x v="10"/>
      <x v="2"/>
    </i>
    <i r="2">
      <x v="16"/>
      <x v="2"/>
    </i>
    <i r="2">
      <x v="21"/>
      <x v="2"/>
    </i>
    <i r="2">
      <x v="26"/>
      <x v="2"/>
    </i>
    <i r="1">
      <x v="13"/>
      <x v="12"/>
      <x v="2"/>
    </i>
    <i r="2">
      <x v="18"/>
      <x v="2"/>
    </i>
    <i r="1">
      <x v="14"/>
      <x v="11"/>
      <x v="2"/>
    </i>
    <i r="1">
      <x v="15"/>
      <x v="3"/>
      <x v="2"/>
    </i>
    <i r="1">
      <x v="16"/>
      <x v="6"/>
      <x v="2"/>
    </i>
    <i r="2">
      <x v="12"/>
      <x v="2"/>
    </i>
    <i r="2">
      <x v="18"/>
      <x v="2"/>
    </i>
    <i r="2">
      <x v="22"/>
      <x v="2"/>
    </i>
    <i r="1">
      <x v="17"/>
      <x v="5"/>
      <x v="2"/>
    </i>
    <i r="1">
      <x v="18"/>
      <x v="7"/>
      <x v="2"/>
    </i>
    <i r="2">
      <x v="8"/>
      <x v="2"/>
    </i>
    <i r="2">
      <x v="9"/>
      <x v="2"/>
    </i>
    <i r="2">
      <x v="13"/>
      <x v="2"/>
    </i>
    <i r="2">
      <x v="14"/>
      <x v="2"/>
    </i>
    <i r="2">
      <x v="15"/>
      <x v="2"/>
    </i>
    <i r="2">
      <x v="16"/>
      <x v="2"/>
    </i>
    <i r="2">
      <x v="19"/>
      <x v="2"/>
    </i>
    <i r="2">
      <x v="20"/>
      <x v="2"/>
    </i>
    <i r="2">
      <x v="23"/>
      <x v="2"/>
    </i>
    <i r="2">
      <x v="24"/>
      <x v="2"/>
    </i>
    <i r="1">
      <x v="19"/>
      <x v="17"/>
      <x v="2"/>
    </i>
    <i r="2">
      <x v="25"/>
      <x v="2"/>
    </i>
    <i r="2">
      <x v="27"/>
      <x v="2"/>
    </i>
    <i r="1">
      <x v="22"/>
      <x v="12"/>
      <x v="2"/>
    </i>
  </rowItems>
  <colItems count="1">
    <i/>
  </colItems>
  <dataFields count="1">
    <dataField name="QTY" fld="32" baseField="22" baseItem="12"/>
  </dataFields>
  <formats count="10">
    <format dxfId="892">
      <pivotArea field="22" type="button" dataOnly="0" labelOnly="1" outline="0" axis="axisRow" fieldPosition="2"/>
    </format>
    <format dxfId="891">
      <pivotArea outline="0" fieldPosition="0">
        <references count="1">
          <reference field="4294967294" count="1" selected="0">
            <x v="0"/>
          </reference>
        </references>
      </pivotArea>
    </format>
    <format dxfId="890">
      <pivotArea dataOnly="0" labelOnly="1" fieldPosition="0">
        <references count="1">
          <reference field="10" count="1">
            <x v="2"/>
          </reference>
        </references>
      </pivotArea>
    </format>
    <format dxfId="889">
      <pivotArea dataOnly="0" labelOnly="1" fieldPosition="0">
        <references count="2">
          <reference field="10" count="1" selected="0">
            <x v="2"/>
          </reference>
          <reference field="15" count="1">
            <x v="2"/>
          </reference>
        </references>
      </pivotArea>
    </format>
    <format dxfId="888">
      <pivotArea dataOnly="0" labelOnly="1" fieldPosition="0">
        <references count="2">
          <reference field="10" count="1" selected="0">
            <x v="2"/>
          </reference>
          <reference field="15" count="1">
            <x v="3"/>
          </reference>
        </references>
      </pivotArea>
    </format>
    <format dxfId="8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86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885">
      <pivotArea dataOnly="0" labelOnly="1" fieldPosition="0">
        <references count="1">
          <reference field="10" count="1">
            <x v="1"/>
          </reference>
        </references>
      </pivotArea>
    </format>
    <format dxfId="884">
      <pivotArea dataOnly="0" labelOnly="1" fieldPosition="0">
        <references count="1">
          <reference field="10" count="1" sumSubtotal="1">
            <x v="1"/>
          </reference>
        </references>
      </pivotArea>
    </format>
    <format dxfId="883">
      <pivotArea field="22" type="button" dataOnly="0" labelOnly="1" outline="0" axis="axisRow" fieldPosition="2"/>
    </format>
  </formats>
  <pivotTableStyleInfo name="PivotStyleLight16" showRowHeaders="1" showColHeaders="1" showRowStripes="0" showColStripes="0" showLastColumn="1"/>
  <filters count="2">
    <filter fld="15" type="captionNotContains" evalOrder="-1" id="7" stringValue1="Nipple">
      <autoFilter ref="A1">
        <filterColumn colId="0">
          <customFilters>
            <customFilter operator="notEqual"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4B9F3A-98CB-4E95-914F-8E64892A374F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F5:H8" firstHeaderRow="1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5">
        <item x="2"/>
        <item x="1"/>
        <item x="0"/>
        <item x="3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23">
        <item x="21"/>
        <item x="19"/>
        <item x="1"/>
        <item x="0"/>
        <item x="13"/>
        <item x="9"/>
        <item x="18"/>
        <item x="8"/>
        <item x="2"/>
        <item x="20"/>
        <item x="12"/>
        <item x="3"/>
        <item x="5"/>
        <item x="6"/>
        <item x="14"/>
        <item x="16"/>
        <item x="10"/>
        <item x="11"/>
        <item x="4"/>
        <item x="7"/>
        <item x="15"/>
        <item x="22"/>
        <item x="17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9">
        <item x="6"/>
        <item x="4"/>
        <item x="0"/>
        <item x="5"/>
        <item x="3"/>
        <item x="1"/>
        <item x="7"/>
        <item x="2"/>
        <item x="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x="23"/>
        <item x="25"/>
        <item x="21"/>
        <item x="22"/>
        <item x="16"/>
        <item x="3"/>
        <item x="19"/>
        <item x="11"/>
        <item x="18"/>
        <item x="20"/>
        <item x="26"/>
        <item x="0"/>
        <item x="5"/>
        <item x="24"/>
        <item x="15"/>
        <item x="4"/>
        <item x="14"/>
        <item x="2"/>
        <item x="7"/>
        <item x="6"/>
        <item x="17"/>
        <item x="1"/>
        <item x="13"/>
        <item x="8"/>
        <item x="9"/>
        <item x="10"/>
        <item x="1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rowItems count="3">
    <i>
      <x v="1"/>
    </i>
    <i r="1">
      <x v="2"/>
    </i>
    <i r="2">
      <x v="10"/>
      <x v="5"/>
    </i>
  </rowItems>
  <colItems count="1">
    <i/>
  </colItems>
  <dataFields count="1">
    <dataField name="QTY" fld="32" baseField="22" baseItem="12"/>
  </dataFields>
  <formats count="12">
    <format dxfId="904">
      <pivotArea field="22" type="button" dataOnly="0" labelOnly="1" outline="0" axis="axisRow" fieldPosition="3"/>
    </format>
    <format dxfId="903">
      <pivotArea outline="0" fieldPosition="0">
        <references count="1">
          <reference field="4294967294" count="1" selected="0">
            <x v="0"/>
          </reference>
        </references>
      </pivotArea>
    </format>
    <format dxfId="902">
      <pivotArea dataOnly="0" labelOnly="1" fieldPosition="0">
        <references count="1">
          <reference field="10" count="1">
            <x v="2"/>
          </reference>
        </references>
      </pivotArea>
    </format>
    <format dxfId="901">
      <pivotArea dataOnly="0" labelOnly="1" fieldPosition="0">
        <references count="2">
          <reference field="10" count="1" selected="0">
            <x v="2"/>
          </reference>
          <reference field="15" count="1">
            <x v="2"/>
          </reference>
        </references>
      </pivotArea>
    </format>
    <format dxfId="900">
      <pivotArea dataOnly="0" labelOnly="1" fieldPosition="0">
        <references count="2">
          <reference field="10" count="1" selected="0">
            <x v="2"/>
          </reference>
          <reference field="15" count="1">
            <x v="3"/>
          </reference>
        </references>
      </pivotArea>
    </format>
    <format dxfId="899">
      <pivotArea dataOnly="0" labelOnly="1" outline="0" fieldPosition="0">
        <references count="4">
          <reference field="10" count="1" selected="0">
            <x v="2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898">
      <pivotArea dataOnly="0" labelOnly="1" outline="0" fieldPosition="0">
        <references count="4">
          <reference field="10" count="1" selected="0">
            <x v="2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89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96">
      <pivotArea field="22" type="button" dataOnly="0" labelOnly="1" outline="0" axis="axisRow" fieldPosition="3"/>
    </format>
    <format dxfId="895">
      <pivotArea dataOnly="0" labelOnly="1" fieldPosition="0">
        <references count="1">
          <reference field="10" count="1">
            <x v="1"/>
          </reference>
        </references>
      </pivotArea>
    </format>
    <format dxfId="894">
      <pivotArea dataOnly="0" labelOnly="1" fieldPosition="0">
        <references count="2">
          <reference field="10" count="1" selected="0">
            <x v="1"/>
          </reference>
          <reference field="15" count="1">
            <x v="10"/>
          </reference>
        </references>
      </pivotArea>
    </format>
    <format dxfId="893">
      <pivotArea dataOnly="0" labelOnly="1" outline="0" fieldPosition="0">
        <references count="4">
          <reference field="10" count="1" selected="0">
            <x v="1"/>
          </reference>
          <reference field="15" count="1" selected="0">
            <x v="10"/>
          </reference>
          <reference field="20" count="1" selected="0">
            <x v="2"/>
          </reference>
          <reference field="22" count="1">
            <x v="5"/>
          </reference>
        </references>
      </pivotArea>
    </format>
  </formats>
  <pivotTableStyleInfo name="PivotStyleLight16" showRowHeaders="1" showColHeaders="1" showRowStripes="0" showColStripes="0" showLastColumn="1"/>
  <filters count="2">
    <filter fld="15" type="captionContains" evalOrder="-1" id="4" stringValue1="Nipple">
      <autoFilter ref="A1">
        <filterColumn colId="0">
          <customFilters>
            <customFilter val="*Nipple*"/>
          </customFilters>
        </filterColumn>
      </autoFilter>
    </filter>
    <filter fld="10" type="captionEqual" evalOrder="-1" id="3" stringValue1="Fitting">
      <autoFilter ref="A1">
        <filterColumn colId="0">
          <filters>
            <filter val="Fitting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FC4E0-313B-42D6-B4A0-3C5ADBB3E911}" name="PivotTable1" cacheId="0" applyNumberFormats="0" applyBorderFormats="0" applyFontFormats="0" applyPatternFormats="0" applyAlignmentFormats="0" applyWidthHeightFormats="1" dataCaption="Values" updatedVersion="8" minRefreshableVersion="3" showDrill="0" useAutoFormatting="1" rowGrandTotals="0" colGrandTotals="0" itemPrintTitles="1" createdVersion="8" indent="0" compact="0" compactData="0" multipleFieldFilters="0">
  <location ref="A5:D13" firstHeaderRow="0" firstDataRow="1" firstDataCol="2"/>
  <pivotFields count="6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sortType="ascending" sumSubtotal="1">
      <items count="5">
        <item x="2"/>
        <item x="1"/>
        <item x="0"/>
        <item x="3"/>
        <item t="sum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outline="0" subtotalTop="0" showAll="0" defaultSubtotal="0">
      <items count="23">
        <item x="21"/>
        <item x="19"/>
        <item x="1"/>
        <item x="0"/>
        <item x="13"/>
        <item x="9"/>
        <item x="18"/>
        <item x="8"/>
        <item x="2"/>
        <item x="20"/>
        <item x="12"/>
        <item x="3"/>
        <item x="5"/>
        <item x="6"/>
        <item x="14"/>
        <item x="16"/>
        <item x="10"/>
        <item x="11"/>
        <item x="4"/>
        <item x="7"/>
        <item x="15"/>
        <item x="22"/>
        <item x="17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 defaultSubtotal="0">
      <items count="9">
        <item x="6"/>
        <item x="4"/>
        <item x="0"/>
        <item x="5"/>
        <item x="3"/>
        <item x="1"/>
        <item x="7"/>
        <item x="2"/>
        <item x="8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9">
        <item x="27"/>
        <item x="23"/>
        <item x="25"/>
        <item x="21"/>
        <item x="22"/>
        <item x="16"/>
        <item x="3"/>
        <item x="19"/>
        <item x="11"/>
        <item x="18"/>
        <item x="20"/>
        <item x="26"/>
        <item x="0"/>
        <item x="5"/>
        <item x="24"/>
        <item x="15"/>
        <item x="4"/>
        <item x="14"/>
        <item x="2"/>
        <item x="7"/>
        <item x="6"/>
        <item x="17"/>
        <item x="1"/>
        <item x="13"/>
        <item x="8"/>
        <item x="9"/>
        <item x="10"/>
        <item x="12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10"/>
    <field x="20"/>
    <field x="15"/>
    <field x="22"/>
  </rowFields>
  <rowItems count="8">
    <i>
      <x v="2"/>
    </i>
    <i r="1">
      <x v="2"/>
    </i>
    <i r="2">
      <x v="2"/>
      <x v="12"/>
    </i>
    <i r="3">
      <x v="22"/>
    </i>
    <i r="2">
      <x v="3"/>
      <x v="6"/>
    </i>
    <i r="3">
      <x v="12"/>
    </i>
    <i r="3">
      <x v="18"/>
    </i>
    <i r="3">
      <x v="22"/>
    </i>
  </rowItems>
  <colFields count="1">
    <field x="-2"/>
  </colFields>
  <colItems count="2">
    <i>
      <x/>
    </i>
    <i i="1">
      <x v="1"/>
    </i>
  </colItems>
  <dataFields count="2">
    <dataField name="QTY" fld="32" baseField="22" baseItem="12"/>
    <dataField name="TOTAL Length (dec ft)" fld="31" baseField="10" baseItem="2" numFmtId="167"/>
  </dataFields>
  <formats count="13">
    <format dxfId="91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1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15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914">
      <pivotArea field="22" type="button" dataOnly="0" labelOnly="1" outline="0" axis="axisRow" fieldPosition="3"/>
    </format>
    <format dxfId="913">
      <pivotArea outline="0" fieldPosition="0">
        <references count="1">
          <reference field="4294967294" count="1" selected="0">
            <x v="0"/>
          </reference>
        </references>
      </pivotArea>
    </format>
    <format dxfId="912">
      <pivotArea field="22" type="button" dataOnly="0" labelOnly="1" outline="0" axis="axisRow" fieldPosition="3"/>
    </format>
    <format dxfId="911">
      <pivotArea dataOnly="0" labelOnly="1" fieldPosition="0">
        <references count="1">
          <reference field="10" count="1">
            <x v="2"/>
          </reference>
        </references>
      </pivotArea>
    </format>
    <format dxfId="910">
      <pivotArea dataOnly="0" labelOnly="1" fieldPosition="0">
        <references count="2">
          <reference field="10" count="1" selected="0">
            <x v="2"/>
          </reference>
          <reference field="15" count="1">
            <x v="2"/>
          </reference>
        </references>
      </pivotArea>
    </format>
    <format dxfId="909">
      <pivotArea dataOnly="0" labelOnly="1" fieldPosition="0">
        <references count="2">
          <reference field="10" count="1" selected="0">
            <x v="2"/>
          </reference>
          <reference field="15" count="1">
            <x v="3"/>
          </reference>
        </references>
      </pivotArea>
    </format>
    <format dxfId="908">
      <pivotArea dataOnly="0" labelOnly="1" outline="0" fieldPosition="0">
        <references count="4">
          <reference field="10" count="1" selected="0">
            <x v="2"/>
          </reference>
          <reference field="15" count="1" selected="0">
            <x v="2"/>
          </reference>
          <reference field="20" count="1" selected="0">
            <x v="2"/>
          </reference>
          <reference field="22" count="2">
            <x v="12"/>
            <x v="22"/>
          </reference>
        </references>
      </pivotArea>
    </format>
    <format dxfId="907">
      <pivotArea dataOnly="0" labelOnly="1" outline="0" fieldPosition="0">
        <references count="4">
          <reference field="10" count="1" selected="0">
            <x v="2"/>
          </reference>
          <reference field="15" count="1" selected="0">
            <x v="3"/>
          </reference>
          <reference field="20" count="1" selected="0">
            <x v="2"/>
          </reference>
          <reference field="22" count="4">
            <x v="6"/>
            <x v="12"/>
            <x v="18"/>
            <x v="22"/>
          </reference>
        </references>
      </pivotArea>
    </format>
    <format dxfId="9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905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0" type="captionEqual" evalOrder="-1" id="2" stringValue1="Straight">
      <autoFilter ref="A1">
        <filterColumn colId="0">
          <filters>
            <filter val="Straight"/>
          </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BFC170-1866-4BC5-BD3F-4FEAE35A8166}" name="Cut List" cacheId="6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99" firstHeaderRow="0" firstDataRow="0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3"/>
        <item m="1" x="4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3"/>
        <item m="1" x="36"/>
        <item m="1" x="40"/>
        <item m="1" x="61"/>
        <item m="1" x="55"/>
        <item m="1" x="20"/>
        <item m="1" x="60"/>
        <item m="1" x="21"/>
        <item m="1" x="65"/>
        <item m="1" x="37"/>
        <item m="1" x="32"/>
        <item m="1" x="53"/>
        <item m="1" x="38"/>
        <item m="1" x="41"/>
        <item m="1" x="63"/>
        <item m="1" x="56"/>
        <item m="1" x="22"/>
        <item m="1" x="62"/>
        <item m="1" x="23"/>
        <item m="1" x="64"/>
        <item m="1" x="39"/>
        <item m="1" x="19"/>
        <item m="1" x="48"/>
        <item m="1" x="16"/>
        <item m="1" x="42"/>
        <item m="1" x="31"/>
        <item m="1" x="12"/>
        <item m="1" x="52"/>
        <item m="1" x="10"/>
        <item m="1" x="27"/>
        <item m="1" x="24"/>
        <item m="1" x="25"/>
        <item m="1" x="11"/>
        <item m="1" x="26"/>
        <item m="1" x="49"/>
        <item m="1" x="59"/>
        <item m="1" x="51"/>
        <item m="1" x="5"/>
        <item m="1" x="18"/>
        <item m="1" x="15"/>
        <item m="1" x="47"/>
        <item m="1" x="58"/>
        <item m="1" x="44"/>
        <item m="1" x="54"/>
        <item m="1" x="33"/>
        <item m="1" x="17"/>
        <item m="1" x="14"/>
        <item m="1" x="29"/>
        <item m="1" x="28"/>
        <item m="1" x="66"/>
        <item m="1" x="57"/>
        <item m="1" x="50"/>
        <item m="1" x="13"/>
        <item m="1" x="35"/>
        <item m="1" x="45"/>
        <item m="1" x="46"/>
        <item m="1" x="34"/>
        <item m="1" x="9"/>
        <item m="1" x="7"/>
        <item m="1" x="30"/>
        <item m="1" x="43"/>
        <item m="1" x="8"/>
        <item m="1" x="6"/>
        <item x="0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6"/>
        <item m="1" x="14"/>
        <item m="1" x="15"/>
        <item x="4"/>
        <item x="0"/>
        <item m="1" x="10"/>
        <item x="5"/>
        <item m="1" x="19"/>
        <item m="1" x="17"/>
        <item x="3"/>
        <item m="1" x="18"/>
        <item m="1" x="22"/>
        <item x="1"/>
        <item m="1" x="12"/>
        <item m="1" x="11"/>
        <item m="1" x="21"/>
        <item m="1" x="9"/>
        <item m="1" x="20"/>
        <item m="1" x="13"/>
        <item m="1" x="16"/>
        <item x="2"/>
        <item m="1" x="8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m="1" x="67"/>
        <item m="1" x="68"/>
        <item m="1" x="69"/>
        <item m="1" x="84"/>
        <item m="1" x="66"/>
        <item m="1" x="54"/>
        <item m="1"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8">
        <item x="0"/>
        <item m="1" x="476"/>
        <item x="56"/>
        <item m="1" x="978"/>
        <item m="1" x="716"/>
        <item x="8"/>
        <item m="1" x="633"/>
        <item m="1" x="373"/>
        <item m="1" x="427"/>
        <item m="1" x="715"/>
        <item m="1" x="634"/>
        <item m="1" x="414"/>
        <item m="1" x="713"/>
        <item m="1" x="726"/>
        <item m="1" x="434"/>
        <item m="1" x="539"/>
        <item m="1" x="678"/>
        <item m="1" x="665"/>
        <item m="1" x="666"/>
        <item m="1" x="717"/>
        <item m="1" x="856"/>
        <item x="11"/>
        <item x="58"/>
        <item m="1" x="424"/>
        <item m="1" x="714"/>
        <item m="1" x="854"/>
        <item x="5"/>
        <item m="1" x="631"/>
        <item m="1" x="855"/>
        <item x="55"/>
        <item m="1" x="632"/>
        <item m="1" x="509"/>
        <item x="30"/>
        <item m="1" x="420"/>
        <item m="1" x="428"/>
        <item m="1" x="712"/>
        <item m="1" x="586"/>
        <item m="1" x="587"/>
        <item m="1" x="639"/>
        <item m="1" x="668"/>
        <item m="1" x="651"/>
        <item m="1" x="727"/>
        <item m="1" x="644"/>
        <item m="1" x="590"/>
        <item m="1" x="679"/>
        <item m="1" x="418"/>
        <item m="1" x="510"/>
        <item m="1" x="723"/>
        <item m="1" x="711"/>
        <item m="1" x="725"/>
        <item m="1" x="722"/>
        <item m="1" x="635"/>
        <item m="1" x="724"/>
        <item x="2"/>
        <item m="1" x="636"/>
        <item m="1" x="718"/>
        <item m="1" x="643"/>
        <item m="1" x="667"/>
        <item x="12"/>
        <item m="1" x="637"/>
        <item m="1" x="669"/>
        <item m="1" x="648"/>
        <item m="1" x="638"/>
        <item m="1" x="720"/>
        <item x="59"/>
        <item m="1" x="887"/>
        <item m="1" x="830"/>
        <item m="1" x="829"/>
        <item m="1" x="837"/>
        <item m="1" x="486"/>
        <item m="1" x="835"/>
        <item m="1" x="1032"/>
        <item m="1" x="1033"/>
        <item m="1" x="483"/>
        <item m="1" x="709"/>
        <item m="1" x="782"/>
        <item m="1" x="760"/>
        <item m="1" x="971"/>
        <item m="1" x="883"/>
        <item m="1" x="893"/>
        <item m="1" x="1002"/>
        <item m="1" x="783"/>
        <item m="1" x="902"/>
        <item x="29"/>
        <item m="1" x="833"/>
        <item m="1" x="785"/>
        <item m="1" x="758"/>
        <item m="1" x="522"/>
        <item m="1" x="908"/>
        <item m="1" x="475"/>
        <item m="1" x="843"/>
        <item m="1" x="869"/>
        <item m="1" x="942"/>
        <item m="1" x="985"/>
        <item m="1" x="775"/>
        <item m="1" x="710"/>
        <item m="1" x="784"/>
        <item m="1" x="892"/>
        <item m="1" x="1023"/>
        <item m="1" x="906"/>
        <item m="1" x="742"/>
        <item m="1" x="961"/>
        <item m="1" x="805"/>
        <item m="1" x="836"/>
        <item m="1" x="750"/>
        <item m="1" x="472"/>
        <item m="1" x="611"/>
        <item m="1" x="728"/>
        <item m="1" x="619"/>
        <item m="1" x="649"/>
        <item m="1" x="650"/>
        <item m="1" x="528"/>
        <item m="1" x="367"/>
        <item m="1" x="853"/>
        <item m="1" x="640"/>
        <item m="1" x="900"/>
        <item m="1" x="659"/>
        <item m="1" x="496"/>
        <item m="1" x="676"/>
        <item m="1" x="431"/>
        <item m="1" x="436"/>
        <item m="1" x="681"/>
        <item m="1" x="442"/>
        <item m="1" x="602"/>
        <item m="1" x="729"/>
        <item x="52"/>
        <item x="45"/>
        <item m="1" x="719"/>
        <item m="1" x="499"/>
        <item m="1" x="745"/>
        <item m="1" x="326"/>
        <item m="1" x="480"/>
        <item m="1" x="444"/>
        <item m="1" x="585"/>
        <item m="1" x="652"/>
        <item m="1" x="443"/>
        <item x="22"/>
        <item m="1" x="660"/>
        <item m="1" x="612"/>
        <item m="1" x="448"/>
        <item m="1" x="571"/>
        <item m="1" x="645"/>
        <item m="1" x="482"/>
        <item m="1" x="531"/>
        <item m="1" x="642"/>
        <item m="1" x="732"/>
        <item m="1" x="653"/>
        <item m="1" x="973"/>
        <item m="1" x="670"/>
        <item m="1" x="761"/>
        <item m="1" x="748"/>
        <item m="1" x="694"/>
        <item m="1" x="685"/>
        <item m="1" x="965"/>
        <item m="1" x="736"/>
        <item m="1" x="567"/>
        <item m="1" x="693"/>
        <item m="1" x="620"/>
        <item m="1" x="661"/>
        <item m="1" x="682"/>
        <item m="1" x="463"/>
        <item m="1" x="734"/>
        <item m="1" x="464"/>
        <item m="1" x="646"/>
        <item m="1" x="401"/>
        <item m="1" x="397"/>
        <item m="1" x="641"/>
        <item m="1" x="677"/>
        <item x="13"/>
        <item m="1" x="647"/>
        <item m="1" x="456"/>
        <item m="1" x="762"/>
        <item x="27"/>
        <item x="28"/>
        <item m="1" x="654"/>
        <item m="1" x="680"/>
        <item m="1" x="744"/>
        <item m="1" x="733"/>
        <item m="1" x="890"/>
        <item m="1" x="832"/>
        <item m="1" x="360"/>
        <item m="1" x="877"/>
        <item m="1" x="810"/>
        <item m="1" x="721"/>
        <item m="1" x="672"/>
        <item m="1" x="684"/>
        <item m="1" x="686"/>
        <item m="1" x="664"/>
        <item m="1" x="692"/>
        <item m="1" x="655"/>
        <item x="53"/>
        <item m="1" x="570"/>
        <item m="1" x="671"/>
        <item m="1" x="683"/>
        <item m="1" x="657"/>
        <item m="1" x="730"/>
        <item m="1" x="939"/>
        <item m="1" x="753"/>
        <item m="1" x="695"/>
        <item m="1" x="986"/>
        <item x="26"/>
        <item m="1" x="673"/>
        <item x="48"/>
        <item m="1" x="812"/>
        <item m="1" x="662"/>
        <item m="1" x="656"/>
        <item m="1" x="813"/>
        <item m="1" x="591"/>
        <item m="1" x="763"/>
        <item m="1" x="731"/>
        <item m="1" x="699"/>
        <item m="1" x="901"/>
        <item m="1" x="674"/>
        <item m="1" x="957"/>
        <item m="1" x="860"/>
        <item m="1" x="992"/>
        <item m="1" x="747"/>
        <item m="1" x="979"/>
        <item m="1" x="857"/>
        <item m="1" x="696"/>
        <item m="1" x="811"/>
        <item m="1" x="700"/>
        <item m="1" x="658"/>
        <item m="1" x="698"/>
        <item m="1" x="663"/>
        <item m="1" x="697"/>
        <item m="1" x="737"/>
        <item m="1" x="688"/>
        <item m="1" x="1047"/>
        <item m="1" x="754"/>
        <item m="1" x="701"/>
        <item m="1" x="687"/>
        <item m="1" x="613"/>
        <item m="1" x="975"/>
        <item m="1" x="328"/>
        <item m="1" x="974"/>
        <item m="1" x="839"/>
        <item x="39"/>
        <item m="1" x="485"/>
        <item m="1" x="1022"/>
        <item m="1" x="804"/>
        <item m="1" x="479"/>
        <item m="1" x="689"/>
        <item m="1" x="773"/>
        <item m="1" x="675"/>
        <item m="1" x="1011"/>
        <item m="1" x="1046"/>
        <item m="1" x="610"/>
        <item m="1" x="766"/>
        <item m="1" x="767"/>
        <item x="57"/>
        <item m="1" x="746"/>
        <item m="1" x="1045"/>
        <item m="1" x="703"/>
        <item m="1" x="929"/>
        <item m="1" x="569"/>
        <item m="1" x="996"/>
        <item m="1" x="738"/>
        <item m="1" x="690"/>
        <item m="1" x="807"/>
        <item m="1" x="1021"/>
        <item x="17"/>
        <item m="1" x="453"/>
        <item m="1" x="371"/>
        <item m="1" x="704"/>
        <item m="1" x="765"/>
        <item m="1" x="764"/>
        <item m="1" x="984"/>
        <item m="1" x="739"/>
        <item m="1" x="504"/>
        <item m="1" x="484"/>
        <item m="1" x="899"/>
        <item m="1" x="702"/>
        <item m="1" x="841"/>
        <item m="1" x="691"/>
        <item m="1" x="1044"/>
        <item m="1" x="756"/>
        <item m="1" x="705"/>
        <item m="1" x="598"/>
        <item m="1" x="858"/>
        <item m="1" x="749"/>
        <item m="1" x="468"/>
        <item m="1" x="808"/>
        <item m="1" x="781"/>
        <item m="1" x="755"/>
        <item m="1" x="740"/>
        <item m="1" x="859"/>
        <item m="1" x="419"/>
        <item m="1" x="457"/>
        <item m="1" x="735"/>
        <item m="1" x="597"/>
        <item x="9"/>
        <item m="1" x="891"/>
        <item m="1" x="1026"/>
        <item m="1" x="1040"/>
        <item m="1" x="707"/>
        <item m="1" x="868"/>
        <item m="1" x="842"/>
        <item m="1" x="977"/>
        <item m="1" x="976"/>
        <item m="1" x="940"/>
        <item m="1" x="994"/>
        <item m="1" x="947"/>
        <item m="1" x="1003"/>
        <item m="1" x="706"/>
        <item m="1" x="433"/>
        <item m="1" x="809"/>
        <item m="1" x="954"/>
        <item m="1" x="967"/>
        <item m="1" x="1043"/>
        <item m="1" x="941"/>
        <item m="1" x="981"/>
        <item m="1" x="956"/>
        <item m="1" x="614"/>
        <item m="1" x="577"/>
        <item m="1" x="768"/>
        <item m="1" x="708"/>
        <item m="1" x="411"/>
        <item m="1" x="741"/>
        <item m="1" x="477"/>
        <item m="1" x="1000"/>
        <item m="1" x="757"/>
        <item m="1" x="1024"/>
        <item m="1" x="774"/>
        <item m="1" x="527"/>
        <item m="1" x="530"/>
        <item m="1" x="848"/>
        <item m="1" x="621"/>
        <item m="1" x="849"/>
        <item m="1" x="1001"/>
        <item m="1" x="459"/>
        <item m="1" x="983"/>
        <item m="1" x="963"/>
        <item m="1" x="834"/>
        <item m="1" x="474"/>
        <item m="1" x="365"/>
        <item m="1" x="894"/>
        <item m="1" x="838"/>
        <item m="1" x="897"/>
        <item x="38"/>
        <item m="1" x="948"/>
        <item m="1" x="743"/>
        <item m="1" x="966"/>
        <item m="1" x="759"/>
        <item m="1" x="1034"/>
        <item x="14"/>
        <item m="1" x="867"/>
        <item m="1" x="998"/>
        <item m="1" x="1035"/>
        <item m="1" x="1009"/>
        <item x="54"/>
        <item m="1" x="799"/>
        <item m="1" x="430"/>
        <item m="1" x="1004"/>
        <item m="1" x="958"/>
        <item m="1" x="991"/>
        <item m="1" x="776"/>
        <item m="1" x="1010"/>
        <item m="1" x="898"/>
        <item m="1" x="861"/>
        <item m="1" x="1031"/>
        <item m="1" x="806"/>
        <item m="1" x="615"/>
        <item m="1" x="1013"/>
        <item m="1" x="969"/>
        <item m="1" x="997"/>
        <item m="1" x="875"/>
        <item m="1" x="863"/>
        <item m="1" x="796"/>
        <item m="1" x="946"/>
        <item m="1" x="931"/>
        <item m="1" x="935"/>
        <item m="1" x="1028"/>
        <item m="1" x="623"/>
        <item m="1" x="794"/>
        <item m="1" x="793"/>
        <item x="37"/>
        <item m="1" x="962"/>
        <item m="1" x="795"/>
        <item m="1" x="999"/>
        <item m="1" x="851"/>
        <item m="1" x="800"/>
        <item m="1" x="989"/>
        <item m="1" x="777"/>
        <item m="1" x="1015"/>
        <item m="1" x="1029"/>
        <item m="1" x="548"/>
        <item m="1" x="876"/>
        <item m="1" x="1041"/>
        <item m="1" x="972"/>
        <item m="1" x="488"/>
        <item m="1" x="847"/>
        <item m="1" x="481"/>
        <item m="1" x="751"/>
        <item m="1" x="911"/>
        <item m="1" x="980"/>
        <item m="1" x="1016"/>
        <item m="1" x="943"/>
        <item m="1" x="955"/>
        <item m="1" x="846"/>
        <item m="1" x="844"/>
        <item m="1" x="1006"/>
        <item m="1" x="1038"/>
        <item m="1" x="949"/>
        <item m="1" x="990"/>
        <item m="1" x="993"/>
        <item m="1" x="878"/>
        <item m="1" x="1019"/>
        <item m="1" x="460"/>
        <item m="1" x="801"/>
        <item m="1" x="987"/>
        <item m="1" x="870"/>
        <item m="1" x="872"/>
        <item m="1" x="787"/>
        <item m="1" x="864"/>
        <item m="1" x="788"/>
        <item m="1" x="884"/>
        <item m="1" x="907"/>
        <item m="1" x="786"/>
        <item m="1" x="831"/>
        <item m="1" x="988"/>
        <item m="1" x="752"/>
        <item m="1" x="790"/>
        <item m="1" x="952"/>
        <item m="1" x="845"/>
        <item m="1" x="840"/>
        <item m="1" x="532"/>
        <item m="1" x="789"/>
        <item m="1" x="452"/>
        <item m="1" x="622"/>
        <item m="1" x="792"/>
        <item m="1" x="769"/>
        <item m="1" x="791"/>
        <item m="1" x="862"/>
        <item m="1" x="778"/>
        <item m="1" x="1007"/>
        <item m="1" x="944"/>
        <item m="1" x="903"/>
        <item m="1" x="1008"/>
        <item m="1" x="930"/>
        <item m="1" x="393"/>
        <item m="1" x="1012"/>
        <item m="1" x="968"/>
        <item m="1" x="885"/>
        <item m="1" x="871"/>
        <item m="1" x="566"/>
        <item m="1" x="1030"/>
        <item m="1" x="1014"/>
        <item m="1" x="1037"/>
        <item x="18"/>
        <item x="36"/>
        <item m="1" x="921"/>
        <item m="1" x="951"/>
        <item m="1" x="385"/>
        <item m="1" x="852"/>
        <item m="1" x="917"/>
        <item m="1" x="469"/>
        <item m="1" x="616"/>
        <item m="1" x="770"/>
        <item m="1" x="1017"/>
        <item m="1" x="945"/>
        <item m="1" x="1025"/>
        <item m="1" x="779"/>
        <item m="1" x="953"/>
        <item m="1" x="888"/>
        <item m="1" x="950"/>
        <item m="1" x="879"/>
        <item m="1" x="487"/>
        <item m="1" x="1020"/>
        <item m="1" x="471"/>
        <item m="1" x="554"/>
        <item m="1" x="995"/>
        <item m="1" x="511"/>
        <item m="1" x="920"/>
        <item m="1" x="932"/>
        <item m="1" x="924"/>
        <item m="1" x="617"/>
        <item m="1" x="936"/>
        <item m="1" x="964"/>
        <item m="1" x="866"/>
        <item m="1" x="1018"/>
        <item m="1" x="880"/>
        <item m="1" x="582"/>
        <item m="1" x="771"/>
        <item m="1" x="798"/>
        <item m="1" x="905"/>
        <item m="1" x="626"/>
        <item m="1" x="937"/>
        <item m="1" x="910"/>
        <item m="1" x="1039"/>
        <item m="1" x="432"/>
        <item m="1" x="1042"/>
        <item m="1" x="873"/>
        <item m="1" x="970"/>
        <item m="1" x="904"/>
        <item m="1" x="886"/>
        <item m="1" x="624"/>
        <item m="1" x="982"/>
        <item m="1" x="933"/>
        <item m="1" x="959"/>
        <item m="1" x="526"/>
        <item m="1" x="618"/>
        <item m="1" x="909"/>
        <item x="50"/>
        <item m="1" x="916"/>
        <item m="1" x="938"/>
        <item m="1" x="625"/>
        <item x="1"/>
        <item m="1" x="934"/>
        <item m="1" x="1005"/>
        <item m="1" x="797"/>
        <item m="1" x="912"/>
        <item m="1" x="896"/>
        <item m="1" x="919"/>
        <item m="1" x="467"/>
        <item m="1" x="865"/>
        <item x="33"/>
        <item m="1" x="772"/>
        <item m="1" x="359"/>
        <item x="16"/>
        <item m="1" x="960"/>
        <item m="1" x="1036"/>
        <item m="1" x="377"/>
        <item m="1" x="583"/>
        <item m="1" x="915"/>
        <item m="1" x="802"/>
        <item m="1" x="603"/>
        <item m="1" x="816"/>
        <item m="1" x="322"/>
        <item m="1" x="439"/>
        <item m="1" x="928"/>
        <item m="1" x="814"/>
        <item m="1" x="803"/>
        <item m="1" x="780"/>
        <item m="1" x="889"/>
        <item m="1" x="918"/>
        <item m="1" x="815"/>
        <item m="1" x="874"/>
        <item m="1" x="913"/>
        <item m="1" x="881"/>
        <item m="1" x="914"/>
        <item m="1" x="627"/>
        <item m="1" x="923"/>
        <item m="1" x="574"/>
        <item m="1" x="882"/>
        <item m="1" x="895"/>
        <item m="1" x="519"/>
        <item m="1" x="827"/>
        <item m="1" x="821"/>
        <item m="1" x="927"/>
        <item m="1" x="628"/>
        <item m="1" x="922"/>
        <item m="1" x="828"/>
        <item m="1" x="817"/>
        <item m="1" x="1027"/>
        <item m="1" x="926"/>
        <item m="1" x="629"/>
        <item m="1" x="630"/>
        <item m="1" x="823"/>
        <item x="7"/>
        <item m="1" x="822"/>
        <item m="1" x="818"/>
        <item m="1" x="825"/>
        <item m="1" x="925"/>
        <item m="1" x="478"/>
        <item m="1" x="819"/>
        <item m="1" x="824"/>
        <item m="1" x="820"/>
        <item m="1" x="826"/>
        <item m="1" x="850"/>
        <item m="1" x="358"/>
        <item m="1" x="361"/>
        <item m="1" x="362"/>
        <item m="1" x="363"/>
        <item m="1" x="364"/>
        <item m="1" x="366"/>
        <item m="1" x="368"/>
        <item m="1" x="369"/>
        <item m="1" x="370"/>
        <item m="1" x="372"/>
        <item m="1" x="374"/>
        <item m="1" x="375"/>
        <item m="1" x="376"/>
        <item m="1" x="378"/>
        <item m="1" x="379"/>
        <item m="1" x="380"/>
        <item m="1" x="381"/>
        <item m="1" x="382"/>
        <item m="1" x="383"/>
        <item m="1" x="384"/>
        <item m="1" x="386"/>
        <item m="1" x="387"/>
        <item m="1" x="388"/>
        <item m="1" x="389"/>
        <item m="1" x="390"/>
        <item m="1" x="391"/>
        <item m="1" x="392"/>
        <item m="1" x="394"/>
        <item m="1" x="395"/>
        <item m="1" x="396"/>
        <item m="1" x="398"/>
        <item m="1" x="399"/>
        <item m="1" x="400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2"/>
        <item m="1" x="413"/>
        <item m="1" x="415"/>
        <item m="1" x="416"/>
        <item m="1" x="417"/>
        <item m="1" x="421"/>
        <item m="1" x="422"/>
        <item m="1" x="423"/>
        <item m="1" x="425"/>
        <item m="1" x="426"/>
        <item m="1" x="429"/>
        <item m="1" x="435"/>
        <item m="1" x="437"/>
        <item m="1" x="438"/>
        <item m="1" x="440"/>
        <item m="1" x="441"/>
        <item m="1" x="445"/>
        <item m="1" x="446"/>
        <item m="1" x="447"/>
        <item m="1" x="449"/>
        <item m="1" x="450"/>
        <item m="1" x="451"/>
        <item m="1" x="454"/>
        <item m="1" x="455"/>
        <item m="1" x="458"/>
        <item m="1" x="461"/>
        <item m="1" x="462"/>
        <item m="1" x="465"/>
        <item m="1" x="466"/>
        <item m="1" x="470"/>
        <item m="1" x="473"/>
        <item m="1" x="489"/>
        <item m="1" x="490"/>
        <item m="1" x="491"/>
        <item m="1" x="492"/>
        <item m="1" x="493"/>
        <item m="1" x="494"/>
        <item m="1" x="495"/>
        <item m="1" x="497"/>
        <item m="1" x="498"/>
        <item m="1" x="500"/>
        <item m="1" x="501"/>
        <item m="1" x="502"/>
        <item m="1" x="503"/>
        <item m="1" x="505"/>
        <item m="1" x="506"/>
        <item m="1" x="507"/>
        <item m="1" x="508"/>
        <item m="1" x="512"/>
        <item m="1" x="513"/>
        <item m="1" x="514"/>
        <item m="1" x="515"/>
        <item m="1" x="516"/>
        <item m="1" x="517"/>
        <item m="1" x="518"/>
        <item m="1" x="520"/>
        <item m="1" x="521"/>
        <item m="1" x="523"/>
        <item m="1" x="524"/>
        <item m="1" x="525"/>
        <item m="1" x="529"/>
        <item m="1" x="533"/>
        <item m="1" x="534"/>
        <item m="1" x="535"/>
        <item m="1" x="536"/>
        <item m="1" x="537"/>
        <item m="1" x="538"/>
        <item m="1" x="540"/>
        <item m="1" x="541"/>
        <item m="1" x="542"/>
        <item m="1" x="543"/>
        <item m="1" x="544"/>
        <item m="1" x="545"/>
        <item m="1" x="546"/>
        <item m="1" x="547"/>
        <item m="1" x="549"/>
        <item m="1" x="550"/>
        <item m="1" x="551"/>
        <item m="1" x="552"/>
        <item m="1" x="553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8"/>
        <item m="1" x="572"/>
        <item m="1" x="573"/>
        <item m="1" x="575"/>
        <item m="1" x="576"/>
        <item m="1" x="578"/>
        <item m="1" x="579"/>
        <item m="1" x="580"/>
        <item m="1" x="581"/>
        <item m="1" x="584"/>
        <item m="1" x="588"/>
        <item m="1" x="589"/>
        <item m="1" x="592"/>
        <item m="1" x="593"/>
        <item m="1" x="594"/>
        <item m="1" x="595"/>
        <item m="1" x="596"/>
        <item m="1" x="599"/>
        <item m="1" x="600"/>
        <item m="1" x="601"/>
        <item m="1" x="604"/>
        <item m="1" x="605"/>
        <item m="1" x="606"/>
        <item m="1" x="607"/>
        <item m="1" x="608"/>
        <item m="1" x="609"/>
        <item m="1" x="352"/>
        <item m="1" x="353"/>
        <item m="1" x="232"/>
        <item m="1" x="340"/>
        <item m="1" x="354"/>
        <item m="1" x="355"/>
        <item m="1" x="133"/>
        <item m="1" x="80"/>
        <item m="1" x="68"/>
        <item m="1" x="356"/>
        <item m="1" x="357"/>
        <item m="1" x="238"/>
        <item m="1" x="329"/>
        <item m="1" x="247"/>
        <item m="1" x="330"/>
        <item m="1" x="331"/>
        <item m="1" x="198"/>
        <item m="1" x="332"/>
        <item m="1" x="205"/>
        <item m="1" x="129"/>
        <item m="1" x="333"/>
        <item m="1" x="334"/>
        <item m="1" x="335"/>
        <item m="1" x="188"/>
        <item m="1" x="336"/>
        <item m="1" x="337"/>
        <item m="1" x="287"/>
        <item m="1" x="136"/>
        <item m="1" x="338"/>
        <item m="1" x="339"/>
        <item m="1" x="85"/>
        <item m="1" x="341"/>
        <item m="1" x="342"/>
        <item m="1" x="343"/>
        <item m="1" x="344"/>
        <item m="1" x="345"/>
        <item m="1" x="346"/>
        <item m="1" x="218"/>
        <item m="1" x="226"/>
        <item m="1" x="347"/>
        <item m="1" x="348"/>
        <item m="1" x="215"/>
        <item m="1" x="314"/>
        <item m="1" x="139"/>
        <item m="1" x="229"/>
        <item m="1" x="235"/>
        <item m="1" x="94"/>
        <item m="1" x="349"/>
        <item m="1" x="350"/>
        <item m="1" x="124"/>
        <item m="1" x="351"/>
        <item m="1" x="323"/>
        <item x="6"/>
        <item m="1" x="324"/>
        <item m="1" x="325"/>
        <item x="19"/>
        <item x="20"/>
        <item x="21"/>
        <item x="24"/>
        <item x="25"/>
        <item x="40"/>
        <item x="41"/>
        <item x="44"/>
        <item x="46"/>
        <item x="47"/>
        <item m="1" x="327"/>
        <item x="51"/>
        <item m="1" x="203"/>
        <item m="1" x="260"/>
        <item m="1" x="261"/>
        <item m="1" x="74"/>
        <item m="1" x="193"/>
        <item m="1" x="191"/>
        <item m="1" x="262"/>
        <item m="1" x="263"/>
        <item m="1" x="264"/>
        <item m="1" x="265"/>
        <item m="1" x="266"/>
        <item m="1" x="267"/>
        <item m="1" x="172"/>
        <item m="1" x="100"/>
        <item m="1" x="268"/>
        <item m="1" x="182"/>
        <item m="1" x="269"/>
        <item m="1" x="181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169"/>
        <item m="1" x="280"/>
        <item m="1" x="281"/>
        <item m="1" x="282"/>
        <item m="1" x="283"/>
        <item m="1" x="255"/>
        <item m="1" x="284"/>
        <item m="1" x="285"/>
        <item m="1" x="286"/>
        <item m="1" x="288"/>
        <item m="1" x="289"/>
        <item m="1" x="183"/>
        <item m="1" x="290"/>
        <item m="1" x="291"/>
        <item m="1" x="292"/>
        <item m="1" x="293"/>
        <item m="1" x="294"/>
        <item m="1" x="295"/>
        <item m="1" x="296"/>
        <item m="1" x="92"/>
        <item m="1" x="297"/>
        <item m="1" x="298"/>
        <item m="1" x="299"/>
        <item m="1" x="145"/>
        <item m="1" x="300"/>
        <item m="1" x="301"/>
        <item m="1" x="302"/>
        <item m="1" x="131"/>
        <item m="1" x="234"/>
        <item m="1" x="303"/>
        <item m="1" x="304"/>
        <item m="1" x="305"/>
        <item m="1" x="306"/>
        <item m="1" x="307"/>
        <item m="1" x="308"/>
        <item m="1" x="309"/>
        <item m="1" x="137"/>
        <item m="1" x="310"/>
        <item m="1" x="311"/>
        <item m="1" x="312"/>
        <item m="1" x="313"/>
        <item m="1" x="315"/>
        <item m="1" x="316"/>
        <item m="1" x="81"/>
        <item m="1" x="317"/>
        <item m="1" x="318"/>
        <item m="1" x="319"/>
        <item m="1" x="320"/>
        <item m="1" x="321"/>
        <item m="1" x="98"/>
        <item m="1" x="86"/>
        <item m="1" x="60"/>
        <item m="1" x="61"/>
        <item m="1" x="62"/>
        <item m="1" x="63"/>
        <item m="1" x="64"/>
        <item m="1" x="65"/>
        <item m="1" x="66"/>
        <item m="1" x="67"/>
        <item m="1" x="69"/>
        <item m="1" x="70"/>
        <item m="1" x="71"/>
        <item m="1" x="72"/>
        <item m="1" x="73"/>
        <item m="1" x="75"/>
        <item m="1" x="76"/>
        <item m="1" x="77"/>
        <item m="1" x="78"/>
        <item m="1" x="79"/>
        <item m="1" x="82"/>
        <item m="1" x="83"/>
        <item m="1" x="84"/>
        <item m="1" x="87"/>
        <item m="1" x="88"/>
        <item m="1" x="89"/>
        <item m="1" x="90"/>
        <item m="1" x="91"/>
        <item m="1" x="93"/>
        <item m="1" x="95"/>
        <item m="1" x="96"/>
        <item m="1" x="97"/>
        <item m="1" x="99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5"/>
        <item m="1" x="126"/>
        <item m="1" x="127"/>
        <item m="1" x="128"/>
        <item m="1" x="130"/>
        <item m="1" x="132"/>
        <item m="1" x="134"/>
        <item m="1" x="135"/>
        <item m="1" x="138"/>
        <item m="1" x="140"/>
        <item m="1" x="141"/>
        <item m="1" x="142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1"/>
        <item m="1" x="173"/>
        <item m="1" x="174"/>
        <item m="1" x="175"/>
        <item m="1" x="176"/>
        <item m="1" x="177"/>
        <item m="1" x="178"/>
        <item m="1" x="179"/>
        <item m="1" x="180"/>
        <item m="1" x="184"/>
        <item m="1" x="185"/>
        <item m="1" x="186"/>
        <item m="1" x="187"/>
        <item m="1" x="189"/>
        <item m="1" x="190"/>
        <item m="1" x="192"/>
        <item m="1" x="194"/>
        <item m="1" x="195"/>
        <item m="1" x="196"/>
        <item m="1" x="197"/>
        <item m="1" x="199"/>
        <item m="1" x="200"/>
        <item m="1" x="201"/>
        <item m="1" x="202"/>
        <item m="1" x="204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6"/>
        <item m="1" x="217"/>
        <item m="1" x="219"/>
        <item m="1" x="220"/>
        <item m="1" x="221"/>
        <item m="1" x="222"/>
        <item m="1" x="223"/>
        <item m="1" x="224"/>
        <item m="1" x="225"/>
        <item m="1" x="227"/>
        <item m="1" x="228"/>
        <item m="1" x="230"/>
        <item m="1" x="231"/>
        <item m="1" x="233"/>
        <item m="1" x="236"/>
        <item m="1" x="237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6"/>
        <item m="1" x="257"/>
        <item m="1" x="258"/>
        <item m="1" x="259"/>
        <item x="3"/>
        <item x="4"/>
        <item x="10"/>
        <item x="15"/>
        <item x="23"/>
        <item x="31"/>
        <item x="32"/>
        <item x="34"/>
        <item x="35"/>
        <item x="42"/>
        <item x="4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6">
        <item x="41"/>
        <item m="1" x="256"/>
        <item m="1" x="247"/>
        <item m="1" x="252"/>
        <item m="1" x="251"/>
        <item m="1" x="254"/>
        <item m="1" x="261"/>
        <item m="1" x="246"/>
        <item m="1" x="259"/>
        <item m="1" x="263"/>
        <item m="1" x="335"/>
        <item m="1" x="264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64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248"/>
        <item m="1" x="249"/>
        <item m="1" x="250"/>
        <item m="1" x="253"/>
        <item m="1" x="255"/>
        <item m="1" x="257"/>
        <item m="1" x="258"/>
        <item m="1" x="260"/>
        <item x="10"/>
        <item x="24"/>
        <item m="1" x="262"/>
        <item x="40"/>
        <item m="1" x="265"/>
        <item x="45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2"/>
        <item x="43"/>
        <item x="44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m="1" x="3"/>
        <item m="1" x="4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22"/>
    <field x="30"/>
    <field x="36"/>
    <field x="32"/>
    <field x="16"/>
  </rowFields>
  <rowItems count="98">
    <i>
      <x v="5"/>
      <x v="3"/>
      <x v="4"/>
      <x v="4"/>
      <x v="175"/>
      <x v="172"/>
      <x v="306"/>
      <x/>
      <x v="63"/>
    </i>
    <i r="6">
      <x v="311"/>
      <x/>
      <x v="63"/>
    </i>
    <i r="5">
      <x v="173"/>
      <x v="307"/>
      <x/>
      <x v="63"/>
    </i>
    <i r="5">
      <x v="190"/>
      <x v="328"/>
      <x/>
      <x v="63"/>
    </i>
    <i r="5">
      <x v="261"/>
      <x v="299"/>
      <x/>
      <x v="63"/>
    </i>
    <i r="6">
      <x v="309"/>
      <x/>
      <x v="63"/>
    </i>
    <i r="6">
      <x v="316"/>
      <x/>
      <x v="63"/>
    </i>
    <i r="6">
      <x v="317"/>
      <x/>
      <x v="63"/>
    </i>
    <i r="5">
      <x v="345"/>
      <x v="304"/>
      <x/>
      <x v="63"/>
    </i>
    <i r="5">
      <x v="519"/>
      <x v="321"/>
      <x/>
      <x v="63"/>
    </i>
    <i r="6">
      <x v="322"/>
      <x/>
      <x v="63"/>
    </i>
    <i r="6">
      <x v="323"/>
      <x/>
      <x v="63"/>
    </i>
    <i r="6">
      <x v="324"/>
      <x/>
      <x v="63"/>
    </i>
    <i r="5">
      <x v="785"/>
      <x v="306"/>
      <x/>
      <x v="63"/>
    </i>
    <i r="5">
      <x v="786"/>
      <x v="307"/>
      <x/>
      <x v="63"/>
    </i>
    <i r="5">
      <x v="1039"/>
      <x v="305"/>
      <x/>
      <x v="63"/>
    </i>
    <i r="5">
      <x v="1045"/>
      <x v="325"/>
      <x/>
      <x v="63"/>
    </i>
    <i r="5">
      <x v="1046"/>
      <x v="326"/>
      <x/>
      <x v="63"/>
    </i>
    <i r="4">
      <x v="176"/>
      <x v="200"/>
      <x v="290"/>
      <x/>
      <x v="63"/>
    </i>
    <i r="6">
      <x v="292"/>
      <x/>
      <x v="63"/>
    </i>
    <i r="5">
      <x v="202"/>
      <x v="302"/>
      <x/>
      <x v="63"/>
    </i>
    <i r="5">
      <x v="261"/>
      <x v="289"/>
      <x/>
      <x v="63"/>
    </i>
    <i r="6">
      <x v="290"/>
      <x/>
      <x v="63"/>
    </i>
    <i r="6">
      <x v="291"/>
      <x/>
      <x v="63"/>
    </i>
    <i r="6">
      <x v="292"/>
      <x/>
      <x v="63"/>
    </i>
    <i r="6">
      <x v="303"/>
      <x/>
      <x v="63"/>
    </i>
    <i r="5">
      <x v="507"/>
      <x v="290"/>
      <x/>
      <x v="63"/>
    </i>
    <i r="6">
      <x v="292"/>
      <x/>
      <x v="63"/>
    </i>
    <i r="5">
      <x v="519"/>
      <x v="308"/>
      <x/>
      <x v="63"/>
    </i>
    <i r="6">
      <x v="310"/>
      <x/>
      <x v="63"/>
    </i>
    <i r="6">
      <x v="311"/>
      <x/>
      <x v="63"/>
    </i>
    <i r="6">
      <x v="312"/>
      <x/>
      <x v="63"/>
    </i>
    <i r="6">
      <x v="328"/>
      <x/>
      <x v="63"/>
    </i>
    <i r="6">
      <x v="329"/>
      <x/>
      <x v="63"/>
    </i>
    <i r="5">
      <x v="789"/>
      <x v="291"/>
      <x/>
      <x v="63"/>
    </i>
    <i r="5">
      <x v="790"/>
      <x v="289"/>
      <x/>
      <x v="63"/>
    </i>
    <i r="5">
      <x v="791"/>
      <x v="290"/>
      <x/>
      <x v="63"/>
    </i>
    <i r="6">
      <x v="292"/>
      <x/>
      <x v="63"/>
    </i>
    <i r="5">
      <x v="792"/>
      <x v="313"/>
      <x/>
      <x v="63"/>
    </i>
    <i r="5">
      <x v="793"/>
      <x v="327"/>
      <x/>
      <x v="63"/>
    </i>
    <i r="4">
      <x v="307"/>
      <x v="83"/>
      <x v="314"/>
      <x/>
      <x v="63"/>
    </i>
    <i r="6">
      <x v="315"/>
      <x/>
      <x v="63"/>
    </i>
    <i r="5">
      <x v="200"/>
      <x v="302"/>
      <x/>
      <x v="63"/>
    </i>
    <i r="6">
      <x v="303"/>
      <x/>
      <x v="63"/>
    </i>
    <i r="6">
      <x v="318"/>
      <x/>
      <x v="63"/>
    </i>
    <i r="5">
      <x v="237"/>
      <x v="320"/>
      <x/>
      <x v="63"/>
    </i>
    <i r="5">
      <x v="261"/>
      <x v="293"/>
      <x/>
      <x v="63"/>
    </i>
    <i r="6">
      <x v="294"/>
      <x/>
      <x v="63"/>
    </i>
    <i r="6">
      <x v="295"/>
      <x/>
      <x v="63"/>
    </i>
    <i r="6">
      <x v="296"/>
      <x/>
      <x v="63"/>
    </i>
    <i r="6">
      <x v="297"/>
      <x/>
      <x v="63"/>
    </i>
    <i r="6">
      <x v="298"/>
      <x/>
      <x v="63"/>
    </i>
    <i r="6">
      <x v="302"/>
      <x/>
      <x v="63"/>
    </i>
    <i r="6">
      <x v="303"/>
      <x/>
      <x v="63"/>
    </i>
    <i r="6">
      <x v="318"/>
      <x/>
      <x v="63"/>
    </i>
    <i r="5">
      <x v="339"/>
      <x v="320"/>
      <x/>
      <x v="63"/>
    </i>
    <i r="5">
      <x v="350"/>
      <x v="319"/>
      <x/>
      <x v="63"/>
    </i>
    <i r="6">
      <x v="320"/>
      <x/>
      <x v="63"/>
    </i>
    <i r="5">
      <x v="376"/>
      <x v="319"/>
      <x/>
      <x v="63"/>
    </i>
    <i r="5">
      <x v="449"/>
      <x v="295"/>
      <x/>
      <x v="63"/>
    </i>
    <i r="6">
      <x v="296"/>
      <x/>
      <x v="63"/>
    </i>
    <i r="5">
      <x v="450"/>
      <x v="318"/>
      <x/>
      <x v="63"/>
    </i>
    <i r="5">
      <x v="503"/>
      <x v="297"/>
      <x/>
      <x v="63"/>
    </i>
    <i r="5">
      <x v="516"/>
      <x v="314"/>
      <x/>
      <x v="63"/>
    </i>
    <i r="5">
      <x v="559"/>
      <x v="296"/>
      <x/>
      <x v="63"/>
    </i>
    <i r="5">
      <x v="781"/>
      <x v="295"/>
      <x/>
      <x v="63"/>
    </i>
    <i r="5">
      <x v="784"/>
      <x v="297"/>
      <x/>
      <x v="63"/>
    </i>
    <i r="6">
      <x v="298"/>
      <x/>
      <x v="63"/>
    </i>
    <i r="5">
      <x v="795"/>
      <x v="298"/>
      <x/>
      <x v="63"/>
    </i>
    <i r="5">
      <x v="1038"/>
      <x v="298"/>
      <x/>
      <x v="63"/>
    </i>
    <i r="5">
      <x v="1041"/>
      <x v="314"/>
      <x/>
      <x v="63"/>
    </i>
    <i r="5">
      <x v="1042"/>
      <x v="315"/>
      <x/>
      <x v="63"/>
    </i>
    <i r="5">
      <x v="1043"/>
      <x v="315"/>
      <x/>
      <x v="63"/>
    </i>
    <i r="5">
      <x v="1044"/>
      <x v="316"/>
      <x/>
      <x v="63"/>
    </i>
    <i r="6">
      <x v="317"/>
      <x/>
      <x v="63"/>
    </i>
    <i r="5">
      <x v="1047"/>
      <x v="297"/>
      <x/>
      <x v="63"/>
    </i>
    <i r="4">
      <x v="592"/>
      <x v="83"/>
      <x v="293"/>
      <x/>
      <x v="63"/>
    </i>
    <i r="6">
      <x v="300"/>
      <x/>
      <x v="63"/>
    </i>
    <i r="5">
      <x v="261"/>
      <x v="294"/>
      <x/>
      <x v="63"/>
    </i>
    <i r="6">
      <x v="301"/>
      <x/>
      <x v="63"/>
    </i>
    <i r="5">
      <x v="519"/>
      <x v="90"/>
      <x/>
      <x v="63"/>
    </i>
    <i r="6">
      <x v="91"/>
      <x/>
      <x v="63"/>
    </i>
    <i r="6">
      <x v="93"/>
      <x/>
      <x v="63"/>
    </i>
    <i r="6">
      <x v="95"/>
      <x/>
      <x v="63"/>
    </i>
    <i r="6">
      <x v="300"/>
      <x/>
      <x v="63"/>
    </i>
    <i r="6">
      <x v="301"/>
      <x/>
      <x v="63"/>
    </i>
    <i r="6">
      <x v="309"/>
      <x/>
      <x v="63"/>
    </i>
    <i r="6">
      <x v="330"/>
      <x/>
      <x v="63"/>
    </i>
    <i r="6">
      <x v="331"/>
      <x/>
      <x v="63"/>
    </i>
    <i r="6">
      <x v="332"/>
      <x/>
      <x v="63"/>
    </i>
    <i r="6">
      <x v="333"/>
      <x/>
      <x v="63"/>
    </i>
    <i r="6">
      <x v="334"/>
      <x/>
      <x v="63"/>
    </i>
    <i r="6">
      <x v="335"/>
      <x/>
      <x v="63"/>
    </i>
    <i r="5">
      <x v="787"/>
      <x v="303"/>
      <x/>
      <x v="63"/>
    </i>
    <i r="5">
      <x v="788"/>
      <x v="302"/>
      <x/>
      <x v="63"/>
    </i>
    <i r="5">
      <x v="1036"/>
      <x v="293"/>
      <x/>
      <x v="63"/>
    </i>
    <i r="5">
      <x v="1037"/>
      <x v="294"/>
      <x/>
      <x v="63"/>
    </i>
    <i r="5">
      <x v="1040"/>
      <x v="299"/>
      <x/>
      <x v="63"/>
    </i>
  </rowItems>
  <colItems count="1">
    <i/>
  </colItems>
  <formats count="364">
    <format dxfId="803">
      <pivotArea type="all" dataOnly="0" outline="0" fieldPosition="0"/>
    </format>
    <format dxfId="802">
      <pivotArea dataOnly="0" labelOnly="1" outline="0" fieldPosition="0">
        <references count="1">
          <reference field="9" count="1">
            <x v="5"/>
          </reference>
        </references>
      </pivotArea>
    </format>
    <format dxfId="801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800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799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79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8" count="0" selected="0"/>
        </references>
      </pivotArea>
    </format>
    <format dxfId="797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8" count="0" selected="0"/>
        </references>
      </pivotArea>
    </format>
    <format dxfId="796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8" count="0" selected="0"/>
        </references>
      </pivotArea>
    </format>
    <format dxfId="795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8" count="0" selected="0"/>
        </references>
      </pivotArea>
    </format>
    <format dxfId="794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8" count="0" selected="0"/>
        </references>
      </pivotArea>
    </format>
    <format dxfId="793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8" count="0" selected="0"/>
        </references>
      </pivotArea>
    </format>
    <format dxfId="792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8" count="0" selected="0"/>
        </references>
      </pivotArea>
    </format>
    <format dxfId="791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8" count="0" selected="0"/>
        </references>
      </pivotArea>
    </format>
    <format dxfId="790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8" count="0" selected="0"/>
        </references>
      </pivotArea>
    </format>
    <format dxfId="789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8" count="0" selected="0"/>
        </references>
      </pivotArea>
    </format>
    <format dxfId="78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8" count="0" selected="0"/>
        </references>
      </pivotArea>
    </format>
    <format dxfId="78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8" count="0" selected="0"/>
        </references>
      </pivotArea>
    </format>
    <format dxfId="78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8" count="0" selected="0"/>
        </references>
      </pivotArea>
    </format>
    <format dxfId="78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78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8" count="0" selected="0"/>
        </references>
      </pivotArea>
    </format>
    <format dxfId="78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78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8" count="0" selected="0"/>
        </references>
      </pivotArea>
    </format>
    <format dxfId="78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78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77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77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8" count="0" selected="0"/>
        </references>
      </pivotArea>
    </format>
    <format dxfId="77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6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76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76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76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8" count="0" selected="0"/>
        </references>
      </pivotArea>
    </format>
    <format dxfId="76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76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8" count="0" selected="0"/>
        </references>
      </pivotArea>
    </format>
    <format dxfId="76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76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75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75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75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8" count="0" selected="0"/>
        </references>
      </pivotArea>
    </format>
    <format dxfId="75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8" count="0" selected="0"/>
        </references>
      </pivotArea>
    </format>
    <format dxfId="75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8" count="0" selected="0"/>
        </references>
      </pivotArea>
    </format>
    <format dxfId="75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8" count="0" selected="0"/>
        </references>
      </pivotArea>
    </format>
    <format dxfId="75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8" count="0" selected="0"/>
        </references>
      </pivotArea>
    </format>
    <format dxfId="75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8" count="0" selected="0"/>
        </references>
      </pivotArea>
    </format>
    <format dxfId="75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8" count="0" selected="0"/>
        </references>
      </pivotArea>
    </format>
    <format dxfId="75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8" count="0" selected="0"/>
        </references>
      </pivotArea>
    </format>
    <format dxfId="74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8" count="0" selected="0"/>
        </references>
      </pivotArea>
    </format>
    <format dxfId="74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8" count="0" selected="0"/>
        </references>
      </pivotArea>
    </format>
    <format dxfId="74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8" count="0" selected="0"/>
        </references>
      </pivotArea>
    </format>
    <format dxfId="74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74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74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74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8" count="0" selected="0"/>
        </references>
      </pivotArea>
    </format>
    <format dxfId="74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74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8" count="0" selected="0"/>
        </references>
      </pivotArea>
    </format>
    <format dxfId="74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8" count="0" selected="0"/>
        </references>
      </pivotArea>
    </format>
    <format dxfId="73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8" count="0" selected="0"/>
        </references>
      </pivotArea>
    </format>
    <format dxfId="73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8" count="0" selected="0"/>
        </references>
      </pivotArea>
    </format>
    <format dxfId="73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8" count="0" selected="0"/>
        </references>
      </pivotArea>
    </format>
    <format dxfId="73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8" count="0" selected="0"/>
        </references>
      </pivotArea>
    </format>
    <format dxfId="73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8" count="0" selected="0"/>
        </references>
      </pivotArea>
    </format>
    <format dxfId="73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73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73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73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73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72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8" count="0" selected="0"/>
        </references>
      </pivotArea>
    </format>
    <format dxfId="72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8" count="0" selected="0"/>
        </references>
      </pivotArea>
    </format>
    <format dxfId="72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8" count="0" selected="0"/>
        </references>
      </pivotArea>
    </format>
    <format dxfId="72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8" count="0" selected="0"/>
        </references>
      </pivotArea>
    </format>
    <format dxfId="72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8" count="0" selected="0"/>
        </references>
      </pivotArea>
    </format>
    <format dxfId="72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8" count="0" selected="0"/>
        </references>
      </pivotArea>
    </format>
    <format dxfId="72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/>
          <reference field="38" count="0" selected="0"/>
        </references>
      </pivotArea>
    </format>
    <format dxfId="72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/>
          <reference field="36" count="0" selected="0"/>
          <reference field="38" count="0" selected="0"/>
        </references>
      </pivotArea>
    </format>
    <format dxfId="7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7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2" count="0" selected="0"/>
          <reference field="36" count="0" selected="0"/>
          <reference field="38" count="0" selected="0"/>
        </references>
      </pivotArea>
    </format>
    <format dxfId="6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6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6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6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6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2" count="0" selected="0"/>
          <reference field="36" count="0" selected="0"/>
          <reference field="38" count="0" selected="0"/>
        </references>
      </pivotArea>
    </format>
    <format dxfId="6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6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6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2" count="0" selected="0"/>
          <reference field="36" count="0" selected="0"/>
          <reference field="38" count="0" selected="0"/>
        </references>
      </pivotArea>
    </format>
    <format dxfId="6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6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6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6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2" count="0" selected="0"/>
          <reference field="36" count="0" selected="0"/>
          <reference field="38" count="0" selected="0"/>
        </references>
      </pivotArea>
    </format>
    <format dxfId="6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2" count="0" selected="0"/>
          <reference field="36" count="0" selected="0"/>
          <reference field="38" count="0" selected="0"/>
        </references>
      </pivotArea>
    </format>
    <format dxfId="6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2" count="0" selected="0"/>
          <reference field="36" count="0" selected="0"/>
          <reference field="38" count="0" selected="0"/>
        </references>
      </pivotArea>
    </format>
    <format dxfId="6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6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6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6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2" count="0" selected="0"/>
          <reference field="36" count="0" selected="0"/>
          <reference field="38" count="0" selected="0"/>
        </references>
      </pivotArea>
    </format>
    <format dxfId="6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5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2" count="0" selected="0"/>
          <reference field="36" count="0" selected="0"/>
          <reference field="38" count="0" selected="0"/>
        </references>
      </pivotArea>
    </format>
    <format dxfId="5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2" count="0" selected="0"/>
          <reference field="36" count="0" selected="0"/>
          <reference field="38" count="0" selected="0"/>
        </references>
      </pivotArea>
    </format>
    <format dxfId="5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2" count="0" selected="0"/>
          <reference field="36" count="0" selected="0"/>
          <reference field="38" count="0" selected="0"/>
        </references>
      </pivotArea>
    </format>
    <format dxfId="5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5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5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2" count="0" selected="0"/>
          <reference field="36" count="0" selected="0"/>
          <reference field="38" count="0" selected="0"/>
        </references>
      </pivotArea>
    </format>
    <format dxfId="4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9">
            <x v="5"/>
            <x v="7"/>
            <x v="8"/>
            <x v="9"/>
            <x v="16"/>
            <x v="18"/>
            <x v="19"/>
            <x v="20"/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  <format dxfId="4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2" count="0" selected="0"/>
          <reference field="36" count="0" selected="0"/>
          <reference field="38" count="0" selected="0"/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503AED-4DF5-49C1-AFC9-4BA8734EF9DE}" name="Cut List LB" cacheId="6" applyNumberFormats="0" applyBorderFormats="0" applyFontFormats="0" applyPatternFormats="0" applyAlignmentFormats="0" applyWidthHeightFormats="1" dataCaption="Values" updatedVersion="8" minRefreshableVersion="3" showDrill="0" rowGrandTotals="0" colGrandTotals="0" itemPrintTitles="1" createdVersion="8" indent="0" showHeaders="0" compact="0" compactData="0" multipleFieldFilters="0">
  <location ref="A2:I101" firstHeaderRow="0" firstDataRow="0" firstDataCol="9"/>
  <pivotFields count="69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m="1" x="5"/>
        <item m="1" x="3"/>
        <item m="1" x="4"/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4">
        <item m="1" x="32"/>
        <item x="7"/>
        <item m="1" x="15"/>
        <item m="1" x="24"/>
        <item m="1" x="23"/>
        <item x="1"/>
        <item m="1" x="19"/>
        <item m="1" x="18"/>
        <item x="5"/>
        <item x="6"/>
        <item x="8"/>
        <item x="2"/>
        <item m="1" x="20"/>
        <item m="1" x="13"/>
        <item m="1" x="29"/>
        <item m="1" x="11"/>
        <item m="1" x="28"/>
        <item m="1" x="14"/>
        <item m="1" x="16"/>
        <item x="4"/>
        <item x="0"/>
        <item m="1" x="31"/>
        <item m="1" x="30"/>
        <item m="1" x="33"/>
        <item x="3"/>
        <item m="1" x="12"/>
        <item m="1" x="17"/>
        <item m="1" x="22"/>
        <item m="1" x="25"/>
        <item m="1" x="26"/>
        <item m="1" x="27"/>
        <item m="1" x="21"/>
        <item m="1" x="10"/>
        <item x="9"/>
      </items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67">
        <item x="3"/>
        <item m="1" x="36"/>
        <item m="1" x="40"/>
        <item m="1" x="61"/>
        <item m="1" x="55"/>
        <item m="1" x="20"/>
        <item m="1" x="60"/>
        <item m="1" x="21"/>
        <item m="1" x="65"/>
        <item m="1" x="37"/>
        <item m="1" x="32"/>
        <item m="1" x="53"/>
        <item m="1" x="38"/>
        <item m="1" x="41"/>
        <item m="1" x="63"/>
        <item m="1" x="56"/>
        <item m="1" x="22"/>
        <item m="1" x="62"/>
        <item m="1" x="23"/>
        <item m="1" x="64"/>
        <item m="1" x="39"/>
        <item m="1" x="19"/>
        <item m="1" x="48"/>
        <item m="1" x="16"/>
        <item m="1" x="42"/>
        <item m="1" x="31"/>
        <item m="1" x="12"/>
        <item m="1" x="52"/>
        <item m="1" x="10"/>
        <item m="1" x="27"/>
        <item m="1" x="24"/>
        <item m="1" x="25"/>
        <item m="1" x="11"/>
        <item m="1" x="26"/>
        <item m="1" x="49"/>
        <item m="1" x="59"/>
        <item m="1" x="51"/>
        <item m="1" x="5"/>
        <item m="1" x="18"/>
        <item m="1" x="15"/>
        <item m="1" x="47"/>
        <item m="1" x="58"/>
        <item m="1" x="44"/>
        <item m="1" x="54"/>
        <item m="1" x="33"/>
        <item m="1" x="17"/>
        <item m="1" x="14"/>
        <item m="1" x="29"/>
        <item m="1" x="28"/>
        <item m="1" x="66"/>
        <item m="1" x="57"/>
        <item m="1" x="50"/>
        <item m="1" x="13"/>
        <item m="1" x="35"/>
        <item m="1" x="45"/>
        <item m="1" x="46"/>
        <item m="1" x="34"/>
        <item m="1" x="9"/>
        <item m="1" x="7"/>
        <item m="1" x="30"/>
        <item m="1" x="43"/>
        <item m="1" x="8"/>
        <item m="1" x="6"/>
        <item x="0"/>
        <item x="1"/>
        <item x="2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6"/>
        <item m="1" x="14"/>
        <item m="1" x="15"/>
        <item x="4"/>
        <item x="0"/>
        <item m="1" x="10"/>
        <item x="5"/>
        <item m="1" x="19"/>
        <item m="1" x="17"/>
        <item x="3"/>
        <item m="1" x="18"/>
        <item m="1" x="22"/>
        <item x="1"/>
        <item m="1" x="12"/>
        <item m="1" x="11"/>
        <item m="1" x="21"/>
        <item m="1" x="9"/>
        <item m="1" x="20"/>
        <item m="1" x="13"/>
        <item m="1" x="16"/>
        <item x="2"/>
        <item m="1" x="8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89">
        <item x="27"/>
        <item m="1" x="585"/>
        <item m="1" x="274"/>
        <item m="1" x="545"/>
        <item x="25"/>
        <item m="1" x="28"/>
        <item x="23"/>
        <item m="1" x="778"/>
        <item m="1" x="777"/>
        <item m="1" x="774"/>
        <item m="1" x="779"/>
        <item m="1" x="780"/>
        <item m="1" x="781"/>
        <item m="1" x="512"/>
        <item m="1" x="773"/>
        <item m="1" x="772"/>
        <item m="1" x="788"/>
        <item m="1" x="269"/>
        <item m="1" x="266"/>
        <item m="1" x="270"/>
        <item m="1" x="271"/>
        <item m="1" x="267"/>
        <item m="1" x="272"/>
        <item m="1" x="273"/>
        <item m="1" x="268"/>
        <item m="1" x="275"/>
        <item m="1" x="785"/>
        <item m="1" x="501"/>
        <item m="1" x="497"/>
        <item m="1" x="499"/>
        <item m="1" x="786"/>
        <item m="1" x="503"/>
        <item m="1" x="513"/>
        <item m="1" x="770"/>
        <item m="1" x="775"/>
        <item m="1" x="496"/>
        <item m="1" x="500"/>
        <item m="1" x="957"/>
        <item m="1" x="306"/>
        <item m="1" x="1111"/>
        <item m="1" x="288"/>
        <item m="1" x="844"/>
        <item m="1" x="843"/>
        <item m="1" x="287"/>
        <item m="1" x="845"/>
        <item m="1" x="811"/>
        <item m="1" x="554"/>
        <item m="1" x="922"/>
        <item m="1" x="921"/>
        <item m="1" x="839"/>
        <item m="1" x="553"/>
        <item m="1" x="286"/>
        <item m="1" x="648"/>
        <item m="1" x="1145"/>
        <item m="1" x="639"/>
        <item m="1" x="638"/>
        <item m="1" x="649"/>
        <item m="1" x="650"/>
        <item m="1" x="651"/>
        <item m="1" x="909"/>
        <item m="1" x="652"/>
        <item m="1" x="908"/>
        <item m="1" x="640"/>
        <item m="1" x="653"/>
        <item m="1" x="641"/>
        <item m="1" x="910"/>
        <item m="1" x="1075"/>
        <item m="1" x="654"/>
        <item m="1" x="655"/>
        <item m="1" x="656"/>
        <item m="1" x="642"/>
        <item m="1" x="280"/>
        <item m="1" x="904"/>
        <item m="1" x="276"/>
        <item m="1" x="842"/>
        <item m="1" x="840"/>
        <item m="1" x="841"/>
        <item m="1" x="657"/>
        <item m="1" x="643"/>
        <item m="1" x="658"/>
        <item m="1" x="911"/>
        <item m="1" x="1076"/>
        <item m="1" x="659"/>
        <item m="1" x="644"/>
        <item m="1" x="1141"/>
        <item m="1" x="645"/>
        <item m="1" x="1142"/>
        <item m="1" x="646"/>
        <item m="1" x="1143"/>
        <item m="1" x="647"/>
        <item m="1" x="1144"/>
        <item m="1" x="260"/>
        <item m="1" x="257"/>
        <item m="1" x="261"/>
        <item m="1" x="262"/>
        <item m="1" x="258"/>
        <item m="1" x="263"/>
        <item m="1" x="264"/>
        <item m="1" x="259"/>
        <item m="1" x="265"/>
        <item m="1" x="782"/>
        <item m="1" x="783"/>
        <item m="1" x="590"/>
        <item m="1" x="588"/>
        <item m="1" x="1109"/>
        <item m="1" x="809"/>
        <item m="1" x="828"/>
        <item m="1" x="829"/>
        <item m="1" x="808"/>
        <item m="1" x="830"/>
        <item m="1" x="559"/>
        <item m="1" x="826"/>
        <item m="1" x="825"/>
        <item m="1" x="601"/>
        <item m="1" x="1135"/>
        <item m="1" x="592"/>
        <item m="1" x="591"/>
        <item m="1" x="602"/>
        <item m="1" x="603"/>
        <item m="1" x="604"/>
        <item m="1" x="605"/>
        <item m="1" x="593"/>
        <item m="1" x="606"/>
        <item m="1" x="594"/>
        <item m="1" x="1071"/>
        <item m="1" x="607"/>
        <item m="1" x="608"/>
        <item m="1" x="609"/>
        <item m="1" x="595"/>
        <item m="1" x="589"/>
        <item m="1" x="587"/>
        <item m="1" x="610"/>
        <item m="1" x="596"/>
        <item m="1" x="611"/>
        <item m="1" x="1072"/>
        <item m="1" x="612"/>
        <item m="1" x="597"/>
        <item m="1" x="906"/>
        <item m="1" x="598"/>
        <item m="1" x="827"/>
        <item m="1" x="791"/>
        <item m="1" x="1132"/>
        <item m="1" x="599"/>
        <item m="1" x="1133"/>
        <item m="1" x="600"/>
        <item m="1" x="1134"/>
        <item m="1" x="1058"/>
        <item m="1" x="1056"/>
        <item m="1" x="804"/>
        <item m="1" x="1108"/>
        <item m="1" x="807"/>
        <item m="1" x="818"/>
        <item m="1" x="1129"/>
        <item m="1" x="1130"/>
        <item m="1" x="1059"/>
        <item m="1" x="1131"/>
        <item m="1" x="1070"/>
        <item m="1" x="1060"/>
        <item m="1" x="1061"/>
        <item m="1" x="1062"/>
        <item m="1" x="819"/>
        <item m="1" x="789"/>
        <item m="1" x="1057"/>
        <item m="1" x="1063"/>
        <item m="1" x="1064"/>
        <item m="1" x="1125"/>
        <item m="1" x="1065"/>
        <item m="1" x="1126"/>
        <item m="1" x="1066"/>
        <item m="1" x="1127"/>
        <item m="1" x="1067"/>
        <item m="1" x="1128"/>
        <item x="22"/>
        <item x="21"/>
        <item x="16"/>
        <item x="10"/>
        <item x="0"/>
        <item m="1" x="511"/>
        <item m="1" x="817"/>
        <item m="1" x="800"/>
        <item m="1" x="787"/>
        <item m="1" x="502"/>
        <item m="1" x="771"/>
        <item m="1" x="776"/>
        <item m="1" x="959"/>
        <item m="1" x="281"/>
        <item m="1" x="39"/>
        <item m="1" x="30"/>
        <item m="1" x="925"/>
        <item m="1" x="46"/>
        <item m="1" x="856"/>
        <item m="1" x="926"/>
        <item m="1" x="555"/>
        <item m="1" x="1211"/>
        <item m="1" x="1210"/>
        <item m="1" x="333"/>
        <item m="1" x="669"/>
        <item m="1" x="1150"/>
        <item m="1" x="660"/>
        <item m="1" x="768"/>
        <item m="1" x="670"/>
        <item m="1" x="671"/>
        <item m="1" x="966"/>
        <item m="1" x="672"/>
        <item m="1" x="673"/>
        <item m="1" x="661"/>
        <item m="1" x="674"/>
        <item m="1" x="662"/>
        <item m="1" x="1077"/>
        <item m="1" x="675"/>
        <item m="1" x="676"/>
        <item m="1" x="677"/>
        <item m="1" x="663"/>
        <item m="1" x="495"/>
        <item m="1" x="289"/>
        <item m="1" x="75"/>
        <item m="1" x="285"/>
        <item m="1" x="859"/>
        <item m="1" x="1213"/>
        <item m="1" x="510"/>
        <item m="1" x="860"/>
        <item m="1" x="861"/>
        <item m="1" x="556"/>
        <item m="1" x="854"/>
        <item m="1" x="855"/>
        <item m="1" x="853"/>
        <item m="1" x="678"/>
        <item m="1" x="664"/>
        <item m="1" x="679"/>
        <item m="1" x="917"/>
        <item m="1" x="1078"/>
        <item m="1" x="680"/>
        <item m="1" x="665"/>
        <item m="1" x="1146"/>
        <item m="1" x="666"/>
        <item m="1" x="797"/>
        <item m="1" x="858"/>
        <item m="1" x="857"/>
        <item m="1" x="1147"/>
        <item m="1" x="667"/>
        <item m="1" x="1148"/>
        <item m="1" x="668"/>
        <item m="1" x="1149"/>
        <item m="1" x="784"/>
        <item m="1" x="956"/>
        <item m="1" x="615"/>
        <item m="1" x="613"/>
        <item m="1" x="552"/>
        <item m="1" x="836"/>
        <item m="1" x="833"/>
        <item m="1" x="837"/>
        <item m="1" x="792"/>
        <item m="1" x="831"/>
        <item m="1" x="832"/>
        <item m="1" x="626"/>
        <item m="1" x="1140"/>
        <item m="1" x="617"/>
        <item m="1" x="616"/>
        <item m="1" x="627"/>
        <item m="1" x="907"/>
        <item m="1" x="628"/>
        <item m="1" x="629"/>
        <item m="1" x="630"/>
        <item m="1" x="618"/>
        <item m="1" x="631"/>
        <item m="1" x="619"/>
        <item m="1" x="1073"/>
        <item m="1" x="632"/>
        <item m="1" x="633"/>
        <item m="1" x="634"/>
        <item m="1" x="620"/>
        <item m="1" x="614"/>
        <item m="1" x="1110"/>
        <item m="1" x="810"/>
        <item m="1" x="838"/>
        <item m="1" x="834"/>
        <item m="1" x="835"/>
        <item m="1" x="635"/>
        <item m="1" x="621"/>
        <item m="1" x="636"/>
        <item m="1" x="1074"/>
        <item m="1" x="637"/>
        <item m="1" x="622"/>
        <item m="1" x="1136"/>
        <item m="1" x="623"/>
        <item m="1" x="793"/>
        <item m="1" x="1137"/>
        <item m="1" x="624"/>
        <item m="1" x="1138"/>
        <item m="1" x="625"/>
        <item m="1" x="1139"/>
        <item m="1" x="95"/>
        <item m="1" x="370"/>
        <item m="1" x="371"/>
        <item m="1" x="153"/>
        <item m="1" x="154"/>
        <item m="1" x="372"/>
        <item m="1" x="155"/>
        <item m="1" x="373"/>
        <item m="1" x="374"/>
        <item m="1" x="238"/>
        <item m="1" x="239"/>
        <item m="1" x="240"/>
        <item m="1" x="241"/>
        <item m="1" x="1286"/>
        <item m="1" x="1287"/>
        <item m="1" x="87"/>
        <item x="4"/>
        <item m="1" x="1053"/>
        <item m="1" x="347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341"/>
        <item m="1" x="515"/>
        <item m="1" x="530"/>
        <item m="1" x="97"/>
        <item m="1" x="516"/>
        <item m="1" x="406"/>
        <item m="1" x="407"/>
        <item m="1" x="159"/>
        <item m="1" x="408"/>
        <item m="1" x="409"/>
        <item m="1" x="160"/>
        <item m="1" x="410"/>
        <item m="1" x="161"/>
        <item m="1" x="411"/>
        <item m="1" x="412"/>
        <item m="1" x="246"/>
        <item m="1" x="247"/>
        <item m="1" x="248"/>
        <item m="1" x="249"/>
        <item m="1" x="460"/>
        <item m="1" x="348"/>
        <item m="1" x="514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253"/>
        <item m="1" x="162"/>
        <item m="1" x="423"/>
        <item m="1" x="424"/>
        <item m="1" x="163"/>
        <item m="1" x="425"/>
        <item m="1" x="164"/>
        <item m="1" x="426"/>
        <item m="1" x="427"/>
        <item m="1" x="254"/>
        <item m="1" x="428"/>
        <item m="1" x="250"/>
        <item m="1" x="251"/>
        <item m="1" x="252"/>
        <item m="1" x="256"/>
        <item m="1" x="86"/>
        <item m="1" x="480"/>
        <item m="1" x="1017"/>
        <item m="1" x="1183"/>
        <item x="6"/>
        <item m="1" x="955"/>
        <item x="5"/>
        <item m="1" x="954"/>
        <item m="1" x="992"/>
        <item m="1" x="1008"/>
        <item m="1" x="993"/>
        <item m="1" x="994"/>
        <item m="1" x="886"/>
        <item m="1" x="52"/>
        <item m="1" x="1117"/>
        <item x="17"/>
        <item m="1" x="889"/>
        <item m="1" x="890"/>
        <item m="1" x="1118"/>
        <item m="1" x="1040"/>
        <item m="1" x="1119"/>
        <item m="1" x="1120"/>
        <item m="1" x="887"/>
        <item m="1" x="888"/>
        <item m="1" x="1047"/>
        <item m="1" x="53"/>
        <item m="1" x="56"/>
        <item m="1" x="1121"/>
        <item m="1" x="102"/>
        <item m="1" x="1122"/>
        <item m="1" x="1123"/>
        <item m="1" x="1124"/>
        <item m="1" x="328"/>
        <item m="1" x="891"/>
        <item m="1" x="329"/>
        <item m="1" x="1050"/>
        <item m="1" x="892"/>
        <item m="1" x="984"/>
        <item m="1" x="1179"/>
        <item m="1" x="331"/>
        <item m="1" x="330"/>
        <item m="1" x="85"/>
        <item m="1" x="1006"/>
        <item m="1" x="332"/>
        <item m="1" x="184"/>
        <item m="1" x="189"/>
        <item m="1" x="573"/>
        <item m="1" x="83"/>
        <item m="1" x="307"/>
        <item m="1" x="190"/>
        <item m="1" x="586"/>
        <item m="1" x="491"/>
        <item m="1" x="996"/>
        <item m="1" x="1042"/>
        <item m="1" x="997"/>
        <item m="1" x="1039"/>
        <item m="1" x="1048"/>
        <item m="1" x="1218"/>
        <item m="1" x="539"/>
        <item m="1" x="988"/>
        <item m="1" x="1180"/>
        <item m="1" x="985"/>
        <item m="1" x="548"/>
        <item m="1" x="549"/>
        <item m="1" x="1181"/>
        <item m="1" x="989"/>
        <item m="1" x="1182"/>
        <item m="1" x="88"/>
        <item m="1" x="820"/>
        <item m="1" x="821"/>
        <item m="1" x="822"/>
        <item m="1" x="824"/>
        <item m="1" x="823"/>
        <item m="1" x="801"/>
        <item m="1" x="790"/>
        <item m="1" x="802"/>
        <item m="1" x="958"/>
        <item m="1" x="796"/>
        <item m="1" x="848"/>
        <item m="1" x="924"/>
        <item m="1" x="849"/>
        <item m="1" x="794"/>
        <item m="1" x="912"/>
        <item m="1" x="914"/>
        <item m="1" x="913"/>
        <item m="1" x="805"/>
        <item m="1" x="795"/>
        <item m="1" x="923"/>
        <item m="1" x="846"/>
        <item m="1" x="847"/>
        <item m="1" x="915"/>
        <item m="1" x="916"/>
        <item m="1" x="852"/>
        <item m="1" x="850"/>
        <item m="1" x="812"/>
        <item m="1" x="851"/>
        <item m="1" x="461"/>
        <item m="1" x="349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350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65"/>
        <item m="1" x="1190"/>
        <item m="1" x="1191"/>
        <item m="1" x="466"/>
        <item m="1" x="1192"/>
        <item m="1" x="1238"/>
        <item m="1" x="1239"/>
        <item m="1" x="1240"/>
        <item m="1" x="120"/>
        <item m="1" x="1241"/>
        <item m="1" x="103"/>
        <item m="1" x="1242"/>
        <item m="1" x="893"/>
        <item m="1" x="104"/>
        <item m="1" x="1243"/>
        <item m="1" x="105"/>
        <item m="1" x="1244"/>
        <item m="1" x="106"/>
        <item m="1" x="1184"/>
        <item m="1" x="894"/>
        <item m="1" x="895"/>
        <item m="1" x="1185"/>
        <item m="1" x="1186"/>
        <item m="1" x="896"/>
        <item m="1" x="583"/>
        <item m="1" x="897"/>
        <item m="1" x="185"/>
        <item m="1" x="191"/>
        <item m="1" x="192"/>
        <item m="1" x="193"/>
        <item m="1" x="194"/>
        <item m="1" x="975"/>
        <item m="1" x="998"/>
        <item m="1" x="464"/>
        <item m="1" x="990"/>
        <item m="1" x="1187"/>
        <item m="1" x="1188"/>
        <item m="1" x="1189"/>
        <item m="1" x="57"/>
        <item m="1" x="462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92"/>
        <item m="1" x="469"/>
        <item m="1" x="470"/>
        <item m="1" x="518"/>
        <item m="1" x="519"/>
        <item m="1" x="463"/>
        <item m="1" x="520"/>
        <item m="1" x="517"/>
        <item m="1" x="467"/>
        <item m="1" x="1018"/>
        <item m="1" x="1197"/>
        <item m="1" x="468"/>
        <item m="1" x="481"/>
        <item m="1" x="1019"/>
        <item m="1" x="1245"/>
        <item m="1" x="1246"/>
        <item m="1" x="1041"/>
        <item m="1" x="121"/>
        <item m="1" x="1247"/>
        <item m="1" x="122"/>
        <item m="1" x="1248"/>
        <item m="1" x="107"/>
        <item m="1" x="62"/>
        <item m="1" x="1249"/>
        <item m="1" x="108"/>
        <item m="1" x="1250"/>
        <item m="1" x="61"/>
        <item m="1" x="482"/>
        <item m="1" x="898"/>
        <item m="1" x="899"/>
        <item m="1" x="900"/>
        <item m="1" x="109"/>
        <item m="1" x="1193"/>
        <item m="1" x="1194"/>
        <item m="1" x="574"/>
        <item m="1" x="584"/>
        <item m="1" x="578"/>
        <item m="1" x="577"/>
        <item m="1" x="255"/>
        <item m="1" x="195"/>
        <item m="1" x="196"/>
        <item m="1" x="576"/>
        <item m="1" x="197"/>
        <item m="1" x="977"/>
        <item m="1" x="80"/>
        <item m="1" x="976"/>
        <item m="1" x="198"/>
        <item m="1" x="999"/>
        <item m="1" x="494"/>
        <item m="1" x="1195"/>
        <item m="1" x="991"/>
        <item m="1" x="550"/>
        <item m="1" x="551"/>
        <item m="1" x="1196"/>
        <item m="1" x="1231"/>
        <item m="1" x="803"/>
        <item m="1" x="960"/>
        <item m="1" x="493"/>
        <item x="2"/>
        <item m="1" x="64"/>
        <item m="1" x="525"/>
        <item m="1" x="526"/>
        <item m="1" x="531"/>
        <item m="1" x="483"/>
        <item m="1" x="541"/>
        <item m="1" x="202"/>
        <item m="1" x="203"/>
        <item m="1" x="1023"/>
        <item m="1" x="204"/>
        <item m="1" x="205"/>
        <item m="1" x="980"/>
        <item m="1" x="206"/>
        <item m="1" x="981"/>
        <item m="1" x="471"/>
        <item m="1" x="1052"/>
        <item m="1" x="1011"/>
        <item m="1" x="1012"/>
        <item m="1" x="1256"/>
        <item m="1" x="472"/>
        <item m="1" x="1257"/>
        <item m="1" x="473"/>
        <item m="1" x="1258"/>
        <item m="1" x="474"/>
        <item m="1" x="65"/>
        <item m="1" x="1259"/>
        <item m="1" x="1260"/>
        <item m="1" x="124"/>
        <item m="1" x="111"/>
        <item m="1" x="112"/>
        <item m="1" x="113"/>
        <item m="1" x="34"/>
        <item m="1" x="44"/>
        <item m="1" x="867"/>
        <item m="1" x="558"/>
        <item m="1" x="581"/>
        <item m="1" x="716"/>
        <item m="1" x="1164"/>
        <item m="1" x="1114"/>
        <item m="1" x="169"/>
        <item m="1" x="167"/>
        <item m="1" x="565"/>
        <item m="1" x="170"/>
        <item m="1" x="1224"/>
        <item m="1" x="1225"/>
        <item m="1" x="567"/>
        <item m="1" x="816"/>
        <item m="1" x="1219"/>
        <item m="1" x="168"/>
        <item m="1" x="566"/>
        <item m="1" x="933"/>
        <item m="1" x="40"/>
        <item m="1" x="298"/>
        <item m="1" x="873"/>
        <item m="1" x="874"/>
        <item m="1" x="299"/>
        <item m="1" x="1223"/>
        <item m="1" x="297"/>
        <item m="1" x="717"/>
        <item m="1" x="718"/>
        <item m="1" x="719"/>
        <item m="1" x="720"/>
        <item m="1" x="296"/>
        <item m="1" x="871"/>
        <item m="1" x="43"/>
        <item m="1" x="872"/>
        <item m="1" x="1222"/>
        <item m="1" x="295"/>
        <item m="1" x="284"/>
        <item m="1" x="721"/>
        <item m="1" x="1085"/>
        <item m="1" x="1088"/>
        <item m="1" x="722"/>
        <item m="1" x="723"/>
        <item m="1" x="724"/>
        <item m="1" x="1015"/>
        <item m="1" x="33"/>
        <item m="1" x="869"/>
        <item m="1" x="868"/>
        <item m="1" x="506"/>
        <item m="1" x="870"/>
        <item m="1" x="505"/>
        <item m="1" x="1215"/>
        <item m="1" x="725"/>
        <item m="1" x="1086"/>
        <item m="1" x="726"/>
        <item m="1" x="1089"/>
        <item m="1" x="727"/>
        <item m="1" x="1087"/>
        <item m="1" x="920"/>
        <item m="1" x="763"/>
        <item m="1" x="1161"/>
        <item m="1" x="714"/>
        <item m="1" x="1162"/>
        <item m="1" x="715"/>
        <item m="1" x="1163"/>
        <item m="1" x="50"/>
        <item m="1" x="41"/>
        <item m="1" x="902"/>
        <item m="1" x="47"/>
        <item m="1" x="1068"/>
        <item m="1" x="702"/>
        <item m="1" x="1160"/>
        <item m="1" x="283"/>
        <item m="1" x="1112"/>
        <item m="1" x="166"/>
        <item m="1" x="72"/>
        <item m="1" x="563"/>
        <item m="1" x="814"/>
        <item m="1" x="1221"/>
        <item m="1" x="815"/>
        <item m="1" x="74"/>
        <item m="1" x="564"/>
        <item m="1" x="866"/>
        <item m="1" x="703"/>
        <item m="1" x="704"/>
        <item m="1" x="705"/>
        <item m="1" x="706"/>
        <item m="1" x="294"/>
        <item m="1" x="70"/>
        <item m="1" x="575"/>
        <item m="1" x="42"/>
        <item m="1" x="1113"/>
        <item m="1" x="707"/>
        <item m="1" x="1081"/>
        <item m="1" x="1083"/>
        <item m="1" x="708"/>
        <item m="1" x="709"/>
        <item m="1" x="710"/>
        <item m="1" x="1082"/>
        <item m="1" x="51"/>
        <item m="1" x="45"/>
        <item m="1" x="73"/>
        <item m="1" x="293"/>
        <item m="1" x="292"/>
        <item m="1" x="1069"/>
        <item m="1" x="711"/>
        <item m="1" x="762"/>
        <item m="1" x="712"/>
        <item m="1" x="919"/>
        <item m="1" x="1084"/>
        <item m="1" x="713"/>
        <item m="1" x="698"/>
        <item m="1" x="1156"/>
        <item m="1" x="699"/>
        <item m="1" x="799"/>
        <item m="1" x="1157"/>
        <item m="1" x="700"/>
        <item m="1" x="1158"/>
        <item m="1" x="701"/>
        <item m="1" x="1159"/>
        <item m="1" x="1232"/>
        <item m="1" x="961"/>
        <item m="1" x="89"/>
        <item m="1" x="527"/>
        <item m="1" x="528"/>
        <item m="1" x="529"/>
        <item m="1" x="475"/>
        <item m="1" x="127"/>
        <item m="1" x="211"/>
        <item m="1" x="1029"/>
        <item m="1" x="544"/>
        <item m="1" x="207"/>
        <item m="1" x="1024"/>
        <item m="1" x="208"/>
        <item m="1" x="209"/>
        <item m="1" x="982"/>
        <item m="1" x="210"/>
        <item m="1" x="983"/>
        <item m="1" x="1013"/>
        <item m="1" x="1014"/>
        <item m="1" x="1261"/>
        <item m="1" x="476"/>
        <item m="1" x="1262"/>
        <item m="1" x="477"/>
        <item m="1" x="1263"/>
        <item m="1" x="478"/>
        <item m="1" x="1264"/>
        <item m="1" x="1265"/>
        <item m="1" x="125"/>
        <item m="1" x="126"/>
        <item m="1" x="114"/>
        <item m="1" x="115"/>
        <item m="1" x="1233"/>
        <item m="1" x="962"/>
        <item m="1" x="90"/>
        <item m="1" x="130"/>
        <item m="1" x="131"/>
        <item m="1" x="214"/>
        <item m="1" x="1032"/>
        <item m="1" x="215"/>
        <item m="1" x="1033"/>
        <item m="1" x="484"/>
        <item m="1" x="212"/>
        <item m="1" x="1030"/>
        <item m="1" x="213"/>
        <item m="1" x="1031"/>
        <item m="1" x="1051"/>
        <item m="1" x="1266"/>
        <item m="1" x="538"/>
        <item m="1" x="1267"/>
        <item m="1" x="1268"/>
        <item m="1" x="1269"/>
        <item m="1" x="1270"/>
        <item m="1" x="458"/>
        <item m="1" x="128"/>
        <item m="1" x="129"/>
        <item m="1" x="342"/>
        <item m="1" x="1234"/>
        <item m="1" x="963"/>
        <item m="1" x="974"/>
        <item m="1" x="91"/>
        <item m="1" x="532"/>
        <item m="1" x="533"/>
        <item m="1" x="134"/>
        <item m="1" x="135"/>
        <item m="1" x="136"/>
        <item m="1" x="218"/>
        <item m="1" x="1036"/>
        <item m="1" x="219"/>
        <item m="1" x="1054"/>
        <item m="1" x="220"/>
        <item m="1" x="485"/>
        <item m="1" x="216"/>
        <item m="1" x="1034"/>
        <item m="1" x="217"/>
        <item m="1" x="1035"/>
        <item m="1" x="1271"/>
        <item m="1" x="535"/>
        <item m="1" x="1272"/>
        <item m="1" x="1273"/>
        <item m="1" x="1274"/>
        <item m="1" x="1275"/>
        <item m="1" x="1022"/>
        <item m="1" x="132"/>
        <item m="1" x="133"/>
        <item m="1" x="92"/>
        <item m="1" x="138"/>
        <item m="1" x="139"/>
        <item m="1" x="140"/>
        <item m="1" x="141"/>
        <item m="1" x="222"/>
        <item m="1" x="223"/>
        <item m="1" x="224"/>
        <item m="1" x="225"/>
        <item m="1" x="486"/>
        <item m="1" x="221"/>
        <item m="1" x="536"/>
        <item m="1" x="1276"/>
        <item m="1" x="1277"/>
        <item m="1" x="1278"/>
        <item m="1" x="1279"/>
        <item m="1" x="479"/>
        <item m="1" x="352"/>
        <item m="1" x="137"/>
        <item m="1" x="509"/>
        <item m="1" x="49"/>
        <item m="1" x="290"/>
        <item m="1" x="862"/>
        <item m="1" x="29"/>
        <item m="1" x="560"/>
        <item m="1" x="1212"/>
        <item m="1" x="580"/>
        <item m="1" x="686"/>
        <item m="1" x="1155"/>
        <item m="1" x="806"/>
        <item m="1" x="282"/>
        <item m="1" x="687"/>
        <item m="1" x="688"/>
        <item m="1" x="689"/>
        <item m="1" x="690"/>
        <item m="1" x="71"/>
        <item m="1" x="561"/>
        <item m="1" x="335"/>
        <item m="1" x="562"/>
        <item m="1" x="863"/>
        <item m="1" x="813"/>
        <item m="1" x="334"/>
        <item m="1" x="1214"/>
        <item m="1" x="165"/>
        <item m="1" x="1220"/>
        <item m="1" x="864"/>
        <item m="1" x="865"/>
        <item m="1" x="760"/>
        <item m="1" x="691"/>
        <item m="1" x="761"/>
        <item m="1" x="1079"/>
        <item m="1" x="692"/>
        <item m="1" x="693"/>
        <item m="1" x="694"/>
        <item m="1" x="681"/>
        <item m="1" x="31"/>
        <item m="1" x="291"/>
        <item m="1" x="48"/>
        <item m="1" x="504"/>
        <item m="1" x="32"/>
        <item m="1" x="931"/>
        <item m="1" x="932"/>
        <item m="1" x="557"/>
        <item m="1" x="695"/>
        <item m="1" x="682"/>
        <item m="1" x="918"/>
        <item m="1" x="696"/>
        <item m="1" x="1080"/>
        <item m="1" x="697"/>
        <item m="1" x="81"/>
        <item m="1" x="1151"/>
        <item m="1" x="683"/>
        <item m="1" x="798"/>
        <item m="1" x="930"/>
        <item m="1" x="927"/>
        <item m="1" x="929"/>
        <item m="1" x="928"/>
        <item m="1" x="1152"/>
        <item m="1" x="684"/>
        <item m="1" x="1153"/>
        <item m="1" x="685"/>
        <item m="1" x="1154"/>
        <item m="1" x="93"/>
        <item m="1" x="534"/>
        <item m="1" x="542"/>
        <item m="1" x="142"/>
        <item m="1" x="143"/>
        <item m="1" x="144"/>
        <item m="1" x="145"/>
        <item m="1" x="146"/>
        <item m="1" x="537"/>
        <item m="1" x="227"/>
        <item m="1" x="228"/>
        <item m="1" x="229"/>
        <item m="1" x="230"/>
        <item m="1" x="231"/>
        <item m="1" x="487"/>
        <item m="1" x="226"/>
        <item m="1" x="1280"/>
        <item m="1" x="1281"/>
        <item m="1" x="1282"/>
        <item m="1" x="353"/>
        <item m="1" x="354"/>
        <item m="1" x="498"/>
        <item x="19"/>
        <item m="1" x="38"/>
        <item m="1" x="740"/>
        <item m="1" x="1173"/>
        <item x="11"/>
        <item m="1" x="946"/>
        <item m="1" x="944"/>
        <item m="1" x="948"/>
        <item m="1" x="947"/>
        <item m="1" x="949"/>
        <item m="1" x="35"/>
        <item m="1" x="945"/>
        <item x="18"/>
        <item m="1" x="941"/>
        <item m="1" x="939"/>
        <item m="1" x="943"/>
        <item m="1" x="942"/>
        <item m="1" x="882"/>
        <item m="1" x="310"/>
        <item m="1" x="940"/>
        <item m="1" x="741"/>
        <item m="1" x="742"/>
        <item m="1" x="743"/>
        <item m="1" x="744"/>
        <item m="1" x="935"/>
        <item m="1" x="937"/>
        <item m="1" x="936"/>
        <item m="1" x="938"/>
        <item m="1" x="309"/>
        <item x="20"/>
        <item m="1" x="745"/>
        <item m="1" x="1095"/>
        <item m="1" x="175"/>
        <item m="1" x="316"/>
        <item m="1" x="177"/>
        <item m="1" x="570"/>
        <item m="1" x="176"/>
        <item m="1" x="569"/>
        <item m="1" x="178"/>
        <item m="1" x="903"/>
        <item m="1" x="278"/>
        <item m="1" x="1217"/>
        <item m="1" x="1102"/>
        <item m="1" x="746"/>
        <item m="1" x="747"/>
        <item m="1" x="748"/>
        <item m="1" x="312"/>
        <item m="1" x="950"/>
        <item m="1" x="313"/>
        <item m="1" x="883"/>
        <item m="1" x="314"/>
        <item m="1" x="315"/>
        <item m="1" x="311"/>
        <item m="1" x="1096"/>
        <item m="1" x="340"/>
        <item m="1" x="308"/>
        <item m="1" x="749"/>
        <item m="1" x="1097"/>
        <item m="1" x="750"/>
        <item m="1" x="1103"/>
        <item m="1" x="751"/>
        <item m="1" x="1098"/>
        <item m="1" x="1169"/>
        <item m="1" x="1099"/>
        <item m="1" x="1170"/>
        <item m="1" x="1100"/>
        <item m="1" x="1171"/>
        <item m="1" x="1101"/>
        <item m="1" x="1172"/>
        <item m="1" x="1235"/>
        <item m="1" x="964"/>
        <item m="1" x="343"/>
        <item m="1" x="94"/>
        <item m="1" x="147"/>
        <item m="1" x="148"/>
        <item m="1" x="149"/>
        <item m="1" x="150"/>
        <item m="1" x="151"/>
        <item m="1" x="543"/>
        <item m="1" x="152"/>
        <item m="1" x="232"/>
        <item m="1" x="233"/>
        <item m="1" x="234"/>
        <item m="1" x="235"/>
        <item m="1" x="236"/>
        <item m="1" x="237"/>
        <item m="1" x="488"/>
        <item m="1" x="489"/>
        <item m="1" x="1283"/>
        <item m="1" x="1284"/>
        <item m="1" x="1285"/>
        <item m="1" x="355"/>
        <item m="1" x="356"/>
        <item m="1" x="1236"/>
        <item m="1" x="965"/>
        <item m="1" x="344"/>
        <item m="1" x="357"/>
        <item m="1" x="358"/>
        <item m="1" x="359"/>
        <item m="1" x="360"/>
        <item m="1" x="361"/>
        <item m="1" x="362"/>
        <item m="1" x="345"/>
        <item m="1" x="363"/>
        <item m="1" x="364"/>
        <item m="1" x="365"/>
        <item m="1" x="366"/>
        <item m="1" x="367"/>
        <item m="1" x="368"/>
        <item m="1" x="369"/>
        <item m="1" x="36"/>
        <item m="1" x="37"/>
        <item m="1" x="875"/>
        <item m="1" x="1216"/>
        <item m="1" x="728"/>
        <item m="1" x="1168"/>
        <item x="26"/>
        <item m="1" x="302"/>
        <item m="1" x="881"/>
        <item m="1" x="304"/>
        <item m="1" x="1028"/>
        <item m="1" x="303"/>
        <item m="1" x="1227"/>
        <item m="1" x="1228"/>
        <item m="1" x="1226"/>
        <item m="1" x="305"/>
        <item m="1" x="301"/>
        <item m="1" x="98"/>
        <item m="1" x="878"/>
        <item m="1" x="934"/>
        <item m="1" x="879"/>
        <item m="1" x="300"/>
        <item m="1" x="880"/>
        <item m="1" x="877"/>
        <item m="1" x="729"/>
        <item m="1" x="730"/>
        <item m="1" x="731"/>
        <item m="1" x="732"/>
        <item m="1" x="507"/>
        <item m="1" x="77"/>
        <item m="1" x="1115"/>
        <item m="1" x="733"/>
        <item m="1" x="1090"/>
        <item m="1" x="1094"/>
        <item m="1" x="1045"/>
        <item m="1" x="734"/>
        <item m="1" x="735"/>
        <item m="1" x="736"/>
        <item m="1" x="172"/>
        <item m="1" x="1038"/>
        <item m="1" x="1037"/>
        <item m="1" x="277"/>
        <item m="1" x="174"/>
        <item m="1" x="582"/>
        <item m="1" x="1001"/>
        <item m="1" x="1003"/>
        <item m="1" x="1000"/>
        <item m="1" x="1002"/>
        <item m="1" x="173"/>
        <item m="1" x="1049"/>
        <item m="1" x="1043"/>
        <item m="1" x="1229"/>
        <item m="1" x="901"/>
        <item m="1" x="336"/>
        <item m="1" x="337"/>
        <item m="1" x="970"/>
        <item m="1" x="171"/>
        <item m="1" x="568"/>
        <item m="1" x="1007"/>
        <item m="1" x="116"/>
        <item m="1" x="876"/>
        <item m="1" x="1230"/>
        <item m="1" x="737"/>
        <item m="1" x="1046"/>
        <item m="1" x="1091"/>
        <item m="1" x="738"/>
        <item m="1" x="1044"/>
        <item m="1" x="739"/>
        <item m="1" x="986"/>
        <item m="1" x="1165"/>
        <item m="1" x="1092"/>
        <item m="1" x="969"/>
        <item m="1" x="1093"/>
        <item m="1" x="1166"/>
        <item m="1" x="76"/>
        <item m="1" x="1167"/>
        <item m="1" x="1207"/>
        <item m="1" x="1208"/>
        <item m="1" x="119"/>
        <item m="1" x="118"/>
        <item m="1" x="1209"/>
        <item m="1" x="99"/>
        <item m="1" x="100"/>
        <item m="1" x="101"/>
        <item m="1" x="1198"/>
        <item m="1" x="182"/>
        <item m="1" x="183"/>
        <item m="1" x="187"/>
        <item m="1" x="188"/>
        <item m="1" x="1199"/>
        <item m="1" x="1200"/>
        <item m="1" x="1201"/>
        <item m="1" x="1202"/>
        <item m="1" x="1203"/>
        <item m="1" x="1204"/>
        <item m="1" x="1205"/>
        <item m="1" x="1206"/>
        <item m="1" x="1237"/>
        <item m="1" x="971"/>
        <item m="1" x="346"/>
        <item m="1" x="375"/>
        <item m="1" x="376"/>
        <item m="1" x="377"/>
        <item m="1" x="378"/>
        <item m="1" x="379"/>
        <item m="1" x="380"/>
        <item m="1" x="381"/>
        <item m="1" x="382"/>
        <item m="1" x="459"/>
        <item m="1" x="96"/>
        <item m="1" x="383"/>
        <item m="1" x="156"/>
        <item m="1" x="384"/>
        <item m="1" x="157"/>
        <item m="1" x="385"/>
        <item m="1" x="386"/>
        <item m="1" x="158"/>
        <item m="1" x="387"/>
        <item m="1" x="242"/>
        <item m="1" x="243"/>
        <item m="1" x="244"/>
        <item m="1" x="245"/>
        <item m="1" x="1288"/>
        <item m="1" x="351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x="3"/>
        <item x="24"/>
        <item m="1" x="765"/>
        <item m="1" x="1178"/>
        <item x="15"/>
        <item m="1" x="320"/>
        <item m="1" x="117"/>
        <item m="1" x="319"/>
        <item m="1" x="766"/>
        <item m="1" x="767"/>
        <item m="1" x="752"/>
        <item m="1" x="753"/>
        <item m="1" x="318"/>
        <item x="1"/>
        <item m="1" x="754"/>
        <item x="14"/>
        <item m="1" x="884"/>
        <item m="1" x="508"/>
        <item m="1" x="885"/>
        <item m="1" x="324"/>
        <item m="1" x="325"/>
        <item m="1" x="326"/>
        <item m="1" x="1107"/>
        <item m="1" x="755"/>
        <item m="1" x="756"/>
        <item m="1" x="757"/>
        <item m="1" x="951"/>
        <item m="1" x="953"/>
        <item m="1" x="952"/>
        <item m="1" x="321"/>
        <item m="1" x="322"/>
        <item m="1" x="323"/>
        <item m="1" x="1004"/>
        <item m="1" x="1104"/>
        <item m="1" x="55"/>
        <item m="1" x="317"/>
        <item m="1" x="758"/>
        <item m="1" x="1105"/>
        <item m="1" x="759"/>
        <item m="1" x="1116"/>
        <item m="1" x="769"/>
        <item m="1" x="179"/>
        <item m="1" x="327"/>
        <item m="1" x="181"/>
        <item m="1" x="972"/>
        <item m="1" x="180"/>
        <item m="1" x="571"/>
        <item m="1" x="82"/>
        <item m="1" x="186"/>
        <item m="1" x="572"/>
        <item m="1" x="279"/>
        <item m="1" x="1025"/>
        <item m="1" x="995"/>
        <item m="1" x="1026"/>
        <item m="1" x="1027"/>
        <item m="1" x="1005"/>
        <item m="1" x="338"/>
        <item m="1" x="339"/>
        <item m="1" x="967"/>
        <item m="1" x="987"/>
        <item m="1" x="546"/>
        <item m="1" x="547"/>
        <item m="1" x="1174"/>
        <item m="1" x="905"/>
        <item m="1" x="968"/>
        <item m="1" x="1106"/>
        <item m="1" x="1175"/>
        <item m="1" x="1016"/>
        <item m="1" x="1055"/>
        <item m="1" x="1176"/>
        <item m="1" x="764"/>
        <item m="1" x="1177"/>
        <item m="1" x="522"/>
        <item m="1" x="523"/>
        <item m="1" x="524"/>
        <item m="1" x="521"/>
        <item m="1" x="60"/>
        <item m="1" x="1020"/>
        <item x="13"/>
        <item m="1" x="1021"/>
        <item m="1" x="1009"/>
        <item m="1" x="1010"/>
        <item m="1" x="1251"/>
        <item x="7"/>
        <item m="1" x="1252"/>
        <item x="8"/>
        <item m="1" x="1253"/>
        <item x="9"/>
        <item m="1" x="59"/>
        <item m="1" x="1254"/>
        <item m="1" x="123"/>
        <item m="1" x="1255"/>
        <item x="12"/>
        <item m="1" x="110"/>
        <item m="1" x="58"/>
        <item m="1" x="579"/>
        <item m="1" x="540"/>
        <item m="1" x="490"/>
        <item m="1" x="199"/>
        <item m="1" x="200"/>
        <item m="1" x="79"/>
        <item m="1" x="978"/>
        <item m="1" x="201"/>
        <item m="1" x="78"/>
        <item m="1" x="979"/>
        <item m="1" x="973"/>
        <item m="1" x="67"/>
        <item m="1" x="68"/>
        <item m="1" x="69"/>
        <item m="1" x="84"/>
        <item m="1" x="66"/>
        <item m="1" x="54"/>
        <item m="1"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48">
        <item x="0"/>
        <item m="1" x="476"/>
        <item x="56"/>
        <item m="1" x="978"/>
        <item m="1" x="716"/>
        <item x="8"/>
        <item m="1" x="633"/>
        <item m="1" x="373"/>
        <item m="1" x="427"/>
        <item m="1" x="715"/>
        <item m="1" x="634"/>
        <item m="1" x="414"/>
        <item m="1" x="713"/>
        <item m="1" x="726"/>
        <item m="1" x="434"/>
        <item m="1" x="539"/>
        <item m="1" x="678"/>
        <item m="1" x="665"/>
        <item m="1" x="666"/>
        <item m="1" x="717"/>
        <item m="1" x="856"/>
        <item x="11"/>
        <item x="58"/>
        <item m="1" x="424"/>
        <item m="1" x="714"/>
        <item m="1" x="854"/>
        <item x="5"/>
        <item m="1" x="631"/>
        <item m="1" x="855"/>
        <item x="55"/>
        <item m="1" x="632"/>
        <item m="1" x="509"/>
        <item x="30"/>
        <item m="1" x="420"/>
        <item m="1" x="428"/>
        <item m="1" x="712"/>
        <item m="1" x="586"/>
        <item m="1" x="587"/>
        <item m="1" x="639"/>
        <item m="1" x="668"/>
        <item m="1" x="651"/>
        <item m="1" x="727"/>
        <item m="1" x="644"/>
        <item m="1" x="590"/>
        <item m="1" x="679"/>
        <item m="1" x="418"/>
        <item m="1" x="510"/>
        <item m="1" x="723"/>
        <item m="1" x="711"/>
        <item m="1" x="725"/>
        <item m="1" x="722"/>
        <item m="1" x="635"/>
        <item m="1" x="724"/>
        <item x="2"/>
        <item m="1" x="636"/>
        <item m="1" x="718"/>
        <item m="1" x="643"/>
        <item m="1" x="667"/>
        <item x="12"/>
        <item m="1" x="637"/>
        <item m="1" x="669"/>
        <item m="1" x="648"/>
        <item m="1" x="638"/>
        <item m="1" x="720"/>
        <item x="59"/>
        <item m="1" x="887"/>
        <item m="1" x="830"/>
        <item m="1" x="829"/>
        <item m="1" x="837"/>
        <item m="1" x="486"/>
        <item m="1" x="835"/>
        <item m="1" x="1032"/>
        <item m="1" x="1033"/>
        <item m="1" x="483"/>
        <item m="1" x="709"/>
        <item m="1" x="782"/>
        <item m="1" x="760"/>
        <item m="1" x="971"/>
        <item m="1" x="883"/>
        <item m="1" x="893"/>
        <item m="1" x="1002"/>
        <item m="1" x="783"/>
        <item m="1" x="902"/>
        <item x="29"/>
        <item m="1" x="833"/>
        <item m="1" x="785"/>
        <item m="1" x="758"/>
        <item m="1" x="522"/>
        <item m="1" x="908"/>
        <item m="1" x="475"/>
        <item m="1" x="843"/>
        <item m="1" x="869"/>
        <item m="1" x="942"/>
        <item m="1" x="985"/>
        <item m="1" x="775"/>
        <item m="1" x="710"/>
        <item m="1" x="784"/>
        <item m="1" x="892"/>
        <item m="1" x="1023"/>
        <item m="1" x="906"/>
        <item m="1" x="742"/>
        <item m="1" x="961"/>
        <item m="1" x="805"/>
        <item m="1" x="836"/>
        <item m="1" x="750"/>
        <item m="1" x="472"/>
        <item m="1" x="611"/>
        <item m="1" x="728"/>
        <item m="1" x="619"/>
        <item m="1" x="649"/>
        <item m="1" x="650"/>
        <item m="1" x="528"/>
        <item m="1" x="367"/>
        <item m="1" x="853"/>
        <item m="1" x="640"/>
        <item m="1" x="900"/>
        <item m="1" x="659"/>
        <item m="1" x="496"/>
        <item m="1" x="676"/>
        <item m="1" x="431"/>
        <item m="1" x="436"/>
        <item m="1" x="681"/>
        <item m="1" x="442"/>
        <item m="1" x="602"/>
        <item m="1" x="729"/>
        <item x="52"/>
        <item x="45"/>
        <item m="1" x="719"/>
        <item m="1" x="499"/>
        <item m="1" x="745"/>
        <item m="1" x="326"/>
        <item m="1" x="480"/>
        <item m="1" x="444"/>
        <item m="1" x="585"/>
        <item m="1" x="652"/>
        <item m="1" x="443"/>
        <item x="22"/>
        <item m="1" x="660"/>
        <item m="1" x="612"/>
        <item m="1" x="448"/>
        <item m="1" x="571"/>
        <item m="1" x="645"/>
        <item m="1" x="482"/>
        <item m="1" x="531"/>
        <item m="1" x="642"/>
        <item m="1" x="732"/>
        <item m="1" x="653"/>
        <item m="1" x="973"/>
        <item m="1" x="670"/>
        <item m="1" x="761"/>
        <item m="1" x="748"/>
        <item m="1" x="694"/>
        <item m="1" x="685"/>
        <item m="1" x="965"/>
        <item m="1" x="736"/>
        <item m="1" x="567"/>
        <item m="1" x="693"/>
        <item m="1" x="620"/>
        <item m="1" x="661"/>
        <item m="1" x="682"/>
        <item m="1" x="463"/>
        <item m="1" x="734"/>
        <item m="1" x="464"/>
        <item m="1" x="646"/>
        <item m="1" x="401"/>
        <item m="1" x="397"/>
        <item m="1" x="641"/>
        <item m="1" x="677"/>
        <item x="13"/>
        <item m="1" x="647"/>
        <item m="1" x="456"/>
        <item m="1" x="762"/>
        <item x="27"/>
        <item x="28"/>
        <item m="1" x="654"/>
        <item m="1" x="680"/>
        <item m="1" x="744"/>
        <item m="1" x="733"/>
        <item m="1" x="890"/>
        <item m="1" x="832"/>
        <item m="1" x="360"/>
        <item m="1" x="877"/>
        <item m="1" x="810"/>
        <item m="1" x="721"/>
        <item m="1" x="672"/>
        <item m="1" x="684"/>
        <item m="1" x="686"/>
        <item m="1" x="664"/>
        <item m="1" x="692"/>
        <item m="1" x="655"/>
        <item x="53"/>
        <item m="1" x="570"/>
        <item m="1" x="671"/>
        <item m="1" x="683"/>
        <item m="1" x="657"/>
        <item m="1" x="730"/>
        <item m="1" x="939"/>
        <item m="1" x="753"/>
        <item m="1" x="695"/>
        <item m="1" x="986"/>
        <item x="26"/>
        <item m="1" x="673"/>
        <item x="48"/>
        <item m="1" x="812"/>
        <item m="1" x="662"/>
        <item m="1" x="656"/>
        <item m="1" x="813"/>
        <item m="1" x="591"/>
        <item m="1" x="763"/>
        <item m="1" x="731"/>
        <item m="1" x="699"/>
        <item m="1" x="901"/>
        <item m="1" x="674"/>
        <item m="1" x="957"/>
        <item m="1" x="860"/>
        <item m="1" x="992"/>
        <item m="1" x="747"/>
        <item m="1" x="979"/>
        <item m="1" x="857"/>
        <item m="1" x="696"/>
        <item m="1" x="811"/>
        <item m="1" x="700"/>
        <item m="1" x="658"/>
        <item m="1" x="698"/>
        <item m="1" x="663"/>
        <item m="1" x="697"/>
        <item m="1" x="737"/>
        <item m="1" x="688"/>
        <item m="1" x="1047"/>
        <item m="1" x="754"/>
        <item m="1" x="701"/>
        <item m="1" x="687"/>
        <item m="1" x="613"/>
        <item m="1" x="975"/>
        <item m="1" x="328"/>
        <item m="1" x="974"/>
        <item m="1" x="839"/>
        <item x="39"/>
        <item m="1" x="485"/>
        <item m="1" x="1022"/>
        <item m="1" x="804"/>
        <item m="1" x="479"/>
        <item m="1" x="689"/>
        <item m="1" x="773"/>
        <item m="1" x="675"/>
        <item m="1" x="1011"/>
        <item m="1" x="1046"/>
        <item m="1" x="610"/>
        <item m="1" x="766"/>
        <item m="1" x="767"/>
        <item x="57"/>
        <item m="1" x="746"/>
        <item m="1" x="1045"/>
        <item m="1" x="703"/>
        <item m="1" x="929"/>
        <item m="1" x="569"/>
        <item m="1" x="996"/>
        <item m="1" x="738"/>
        <item m="1" x="690"/>
        <item m="1" x="807"/>
        <item m="1" x="1021"/>
        <item x="17"/>
        <item m="1" x="453"/>
        <item m="1" x="371"/>
        <item m="1" x="704"/>
        <item m="1" x="765"/>
        <item m="1" x="764"/>
        <item m="1" x="984"/>
        <item m="1" x="739"/>
        <item m="1" x="504"/>
        <item m="1" x="484"/>
        <item m="1" x="899"/>
        <item m="1" x="702"/>
        <item m="1" x="841"/>
        <item m="1" x="691"/>
        <item m="1" x="1044"/>
        <item m="1" x="756"/>
        <item m="1" x="705"/>
        <item m="1" x="598"/>
        <item m="1" x="858"/>
        <item m="1" x="749"/>
        <item m="1" x="468"/>
        <item m="1" x="808"/>
        <item m="1" x="781"/>
        <item m="1" x="755"/>
        <item m="1" x="740"/>
        <item m="1" x="859"/>
        <item m="1" x="419"/>
        <item m="1" x="457"/>
        <item m="1" x="735"/>
        <item m="1" x="597"/>
        <item x="9"/>
        <item m="1" x="891"/>
        <item m="1" x="1026"/>
        <item m="1" x="1040"/>
        <item m="1" x="707"/>
        <item m="1" x="868"/>
        <item m="1" x="842"/>
        <item m="1" x="977"/>
        <item m="1" x="976"/>
        <item m="1" x="940"/>
        <item m="1" x="994"/>
        <item m="1" x="947"/>
        <item m="1" x="1003"/>
        <item m="1" x="706"/>
        <item m="1" x="433"/>
        <item m="1" x="809"/>
        <item m="1" x="954"/>
        <item m="1" x="967"/>
        <item m="1" x="1043"/>
        <item m="1" x="941"/>
        <item m="1" x="981"/>
        <item m="1" x="956"/>
        <item m="1" x="614"/>
        <item m="1" x="577"/>
        <item m="1" x="768"/>
        <item m="1" x="708"/>
        <item m="1" x="411"/>
        <item m="1" x="741"/>
        <item m="1" x="477"/>
        <item m="1" x="1000"/>
        <item m="1" x="757"/>
        <item m="1" x="1024"/>
        <item m="1" x="774"/>
        <item m="1" x="527"/>
        <item m="1" x="530"/>
        <item m="1" x="848"/>
        <item m="1" x="621"/>
        <item m="1" x="849"/>
        <item m="1" x="1001"/>
        <item m="1" x="459"/>
        <item m="1" x="983"/>
        <item m="1" x="963"/>
        <item m="1" x="834"/>
        <item m="1" x="474"/>
        <item m="1" x="365"/>
        <item m="1" x="894"/>
        <item m="1" x="838"/>
        <item m="1" x="897"/>
        <item x="38"/>
        <item m="1" x="948"/>
        <item m="1" x="743"/>
        <item m="1" x="966"/>
        <item m="1" x="759"/>
        <item m="1" x="1034"/>
        <item x="14"/>
        <item m="1" x="867"/>
        <item m="1" x="998"/>
        <item m="1" x="1035"/>
        <item m="1" x="1009"/>
        <item x="54"/>
        <item m="1" x="799"/>
        <item m="1" x="430"/>
        <item m="1" x="1004"/>
        <item m="1" x="958"/>
        <item m="1" x="991"/>
        <item m="1" x="776"/>
        <item m="1" x="1010"/>
        <item m="1" x="898"/>
        <item m="1" x="861"/>
        <item m="1" x="1031"/>
        <item m="1" x="806"/>
        <item m="1" x="615"/>
        <item m="1" x="1013"/>
        <item m="1" x="969"/>
        <item m="1" x="997"/>
        <item m="1" x="875"/>
        <item m="1" x="863"/>
        <item m="1" x="796"/>
        <item m="1" x="946"/>
        <item m="1" x="931"/>
        <item m="1" x="935"/>
        <item m="1" x="1028"/>
        <item m="1" x="623"/>
        <item m="1" x="794"/>
        <item m="1" x="793"/>
        <item x="37"/>
        <item m="1" x="962"/>
        <item m="1" x="795"/>
        <item m="1" x="999"/>
        <item m="1" x="851"/>
        <item m="1" x="800"/>
        <item m="1" x="989"/>
        <item m="1" x="777"/>
        <item m="1" x="1015"/>
        <item m="1" x="1029"/>
        <item m="1" x="548"/>
        <item m="1" x="876"/>
        <item m="1" x="1041"/>
        <item m="1" x="972"/>
        <item m="1" x="488"/>
        <item m="1" x="847"/>
        <item m="1" x="481"/>
        <item m="1" x="751"/>
        <item m="1" x="911"/>
        <item m="1" x="980"/>
        <item m="1" x="1016"/>
        <item m="1" x="943"/>
        <item m="1" x="955"/>
        <item m="1" x="846"/>
        <item m="1" x="844"/>
        <item m="1" x="1006"/>
        <item m="1" x="1038"/>
        <item m="1" x="949"/>
        <item m="1" x="990"/>
        <item m="1" x="993"/>
        <item m="1" x="878"/>
        <item m="1" x="1019"/>
        <item m="1" x="460"/>
        <item m="1" x="801"/>
        <item m="1" x="987"/>
        <item m="1" x="870"/>
        <item m="1" x="872"/>
        <item m="1" x="787"/>
        <item m="1" x="864"/>
        <item m="1" x="788"/>
        <item m="1" x="884"/>
        <item m="1" x="907"/>
        <item m="1" x="786"/>
        <item m="1" x="831"/>
        <item m="1" x="988"/>
        <item m="1" x="752"/>
        <item m="1" x="790"/>
        <item m="1" x="952"/>
        <item m="1" x="845"/>
        <item m="1" x="840"/>
        <item m="1" x="532"/>
        <item m="1" x="789"/>
        <item m="1" x="452"/>
        <item m="1" x="622"/>
        <item m="1" x="792"/>
        <item m="1" x="769"/>
        <item m="1" x="791"/>
        <item m="1" x="862"/>
        <item m="1" x="778"/>
        <item m="1" x="1007"/>
        <item m="1" x="944"/>
        <item m="1" x="903"/>
        <item m="1" x="1008"/>
        <item m="1" x="930"/>
        <item m="1" x="393"/>
        <item m="1" x="1012"/>
        <item m="1" x="968"/>
        <item m="1" x="885"/>
        <item m="1" x="871"/>
        <item m="1" x="566"/>
        <item m="1" x="1030"/>
        <item m="1" x="1014"/>
        <item m="1" x="1037"/>
        <item x="18"/>
        <item x="36"/>
        <item m="1" x="921"/>
        <item m="1" x="951"/>
        <item m="1" x="385"/>
        <item m="1" x="852"/>
        <item m="1" x="917"/>
        <item m="1" x="469"/>
        <item m="1" x="616"/>
        <item m="1" x="770"/>
        <item m="1" x="1017"/>
        <item m="1" x="945"/>
        <item m="1" x="1025"/>
        <item m="1" x="779"/>
        <item m="1" x="953"/>
        <item m="1" x="888"/>
        <item m="1" x="950"/>
        <item m="1" x="879"/>
        <item m="1" x="487"/>
        <item m="1" x="1020"/>
        <item m="1" x="471"/>
        <item m="1" x="554"/>
        <item m="1" x="995"/>
        <item m="1" x="511"/>
        <item m="1" x="920"/>
        <item m="1" x="932"/>
        <item m="1" x="924"/>
        <item m="1" x="617"/>
        <item m="1" x="936"/>
        <item m="1" x="964"/>
        <item m="1" x="866"/>
        <item m="1" x="1018"/>
        <item m="1" x="880"/>
        <item m="1" x="582"/>
        <item m="1" x="771"/>
        <item m="1" x="798"/>
        <item m="1" x="905"/>
        <item m="1" x="626"/>
        <item m="1" x="937"/>
        <item m="1" x="910"/>
        <item m="1" x="1039"/>
        <item m="1" x="432"/>
        <item m="1" x="1042"/>
        <item m="1" x="873"/>
        <item m="1" x="970"/>
        <item m="1" x="904"/>
        <item m="1" x="886"/>
        <item m="1" x="624"/>
        <item m="1" x="982"/>
        <item m="1" x="933"/>
        <item m="1" x="959"/>
        <item m="1" x="526"/>
        <item m="1" x="618"/>
        <item m="1" x="909"/>
        <item x="50"/>
        <item m="1" x="916"/>
        <item m="1" x="938"/>
        <item m="1" x="625"/>
        <item x="1"/>
        <item m="1" x="934"/>
        <item m="1" x="1005"/>
        <item m="1" x="797"/>
        <item m="1" x="912"/>
        <item m="1" x="896"/>
        <item m="1" x="919"/>
        <item m="1" x="467"/>
        <item m="1" x="865"/>
        <item x="33"/>
        <item m="1" x="772"/>
        <item m="1" x="359"/>
        <item x="16"/>
        <item m="1" x="960"/>
        <item m="1" x="1036"/>
        <item m="1" x="377"/>
        <item m="1" x="583"/>
        <item m="1" x="915"/>
        <item m="1" x="802"/>
        <item m="1" x="603"/>
        <item m="1" x="816"/>
        <item m="1" x="322"/>
        <item m="1" x="439"/>
        <item m="1" x="928"/>
        <item m="1" x="814"/>
        <item m="1" x="803"/>
        <item m="1" x="780"/>
        <item m="1" x="889"/>
        <item m="1" x="918"/>
        <item m="1" x="815"/>
        <item m="1" x="874"/>
        <item m="1" x="913"/>
        <item m="1" x="881"/>
        <item m="1" x="914"/>
        <item m="1" x="627"/>
        <item m="1" x="923"/>
        <item m="1" x="574"/>
        <item m="1" x="882"/>
        <item m="1" x="895"/>
        <item m="1" x="519"/>
        <item m="1" x="827"/>
        <item m="1" x="821"/>
        <item m="1" x="927"/>
        <item m="1" x="628"/>
        <item m="1" x="922"/>
        <item m="1" x="828"/>
        <item m="1" x="817"/>
        <item m="1" x="1027"/>
        <item m="1" x="926"/>
        <item m="1" x="629"/>
        <item m="1" x="630"/>
        <item m="1" x="823"/>
        <item x="7"/>
        <item m="1" x="822"/>
        <item m="1" x="818"/>
        <item m="1" x="825"/>
        <item m="1" x="925"/>
        <item m="1" x="478"/>
        <item m="1" x="819"/>
        <item m="1" x="824"/>
        <item m="1" x="820"/>
        <item m="1" x="826"/>
        <item m="1" x="850"/>
        <item m="1" x="358"/>
        <item m="1" x="361"/>
        <item m="1" x="362"/>
        <item m="1" x="363"/>
        <item m="1" x="364"/>
        <item m="1" x="366"/>
        <item m="1" x="368"/>
        <item m="1" x="369"/>
        <item m="1" x="370"/>
        <item m="1" x="372"/>
        <item m="1" x="374"/>
        <item m="1" x="375"/>
        <item m="1" x="376"/>
        <item m="1" x="378"/>
        <item m="1" x="379"/>
        <item m="1" x="380"/>
        <item m="1" x="381"/>
        <item m="1" x="382"/>
        <item m="1" x="383"/>
        <item m="1" x="384"/>
        <item m="1" x="386"/>
        <item m="1" x="387"/>
        <item m="1" x="388"/>
        <item m="1" x="389"/>
        <item m="1" x="390"/>
        <item m="1" x="391"/>
        <item m="1" x="392"/>
        <item m="1" x="394"/>
        <item m="1" x="395"/>
        <item m="1" x="396"/>
        <item m="1" x="398"/>
        <item m="1" x="399"/>
        <item m="1" x="400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2"/>
        <item m="1" x="413"/>
        <item m="1" x="415"/>
        <item m="1" x="416"/>
        <item m="1" x="417"/>
        <item m="1" x="421"/>
        <item m="1" x="422"/>
        <item m="1" x="423"/>
        <item m="1" x="425"/>
        <item m="1" x="426"/>
        <item m="1" x="429"/>
        <item m="1" x="435"/>
        <item m="1" x="437"/>
        <item m="1" x="438"/>
        <item m="1" x="440"/>
        <item m="1" x="441"/>
        <item m="1" x="445"/>
        <item m="1" x="446"/>
        <item m="1" x="447"/>
        <item m="1" x="449"/>
        <item m="1" x="450"/>
        <item m="1" x="451"/>
        <item m="1" x="454"/>
        <item m="1" x="455"/>
        <item m="1" x="458"/>
        <item m="1" x="461"/>
        <item m="1" x="462"/>
        <item m="1" x="465"/>
        <item m="1" x="466"/>
        <item m="1" x="470"/>
        <item m="1" x="473"/>
        <item m="1" x="489"/>
        <item m="1" x="490"/>
        <item m="1" x="491"/>
        <item m="1" x="492"/>
        <item m="1" x="493"/>
        <item m="1" x="494"/>
        <item m="1" x="495"/>
        <item m="1" x="497"/>
        <item m="1" x="498"/>
        <item m="1" x="500"/>
        <item m="1" x="501"/>
        <item m="1" x="502"/>
        <item m="1" x="503"/>
        <item m="1" x="505"/>
        <item m="1" x="506"/>
        <item m="1" x="507"/>
        <item m="1" x="508"/>
        <item m="1" x="512"/>
        <item m="1" x="513"/>
        <item m="1" x="514"/>
        <item m="1" x="515"/>
        <item m="1" x="516"/>
        <item m="1" x="517"/>
        <item m="1" x="518"/>
        <item m="1" x="520"/>
        <item m="1" x="521"/>
        <item m="1" x="523"/>
        <item m="1" x="524"/>
        <item m="1" x="525"/>
        <item m="1" x="529"/>
        <item m="1" x="533"/>
        <item m="1" x="534"/>
        <item m="1" x="535"/>
        <item m="1" x="536"/>
        <item m="1" x="537"/>
        <item m="1" x="538"/>
        <item m="1" x="540"/>
        <item m="1" x="541"/>
        <item m="1" x="542"/>
        <item m="1" x="543"/>
        <item m="1" x="544"/>
        <item m="1" x="545"/>
        <item m="1" x="546"/>
        <item m="1" x="547"/>
        <item m="1" x="549"/>
        <item m="1" x="550"/>
        <item m="1" x="551"/>
        <item m="1" x="552"/>
        <item m="1" x="553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8"/>
        <item m="1" x="572"/>
        <item m="1" x="573"/>
        <item m="1" x="575"/>
        <item m="1" x="576"/>
        <item m="1" x="578"/>
        <item m="1" x="579"/>
        <item m="1" x="580"/>
        <item m="1" x="581"/>
        <item m="1" x="584"/>
        <item m="1" x="588"/>
        <item m="1" x="589"/>
        <item m="1" x="592"/>
        <item m="1" x="593"/>
        <item m="1" x="594"/>
        <item m="1" x="595"/>
        <item m="1" x="596"/>
        <item m="1" x="599"/>
        <item m="1" x="600"/>
        <item m="1" x="601"/>
        <item m="1" x="604"/>
        <item m="1" x="605"/>
        <item m="1" x="606"/>
        <item m="1" x="607"/>
        <item m="1" x="608"/>
        <item m="1" x="609"/>
        <item m="1" x="352"/>
        <item m="1" x="353"/>
        <item m="1" x="232"/>
        <item m="1" x="340"/>
        <item m="1" x="354"/>
        <item m="1" x="355"/>
        <item m="1" x="133"/>
        <item m="1" x="80"/>
        <item m="1" x="68"/>
        <item m="1" x="356"/>
        <item m="1" x="357"/>
        <item m="1" x="238"/>
        <item m="1" x="329"/>
        <item m="1" x="247"/>
        <item m="1" x="330"/>
        <item m="1" x="331"/>
        <item m="1" x="198"/>
        <item m="1" x="332"/>
        <item m="1" x="205"/>
        <item m="1" x="129"/>
        <item m="1" x="333"/>
        <item m="1" x="334"/>
        <item m="1" x="335"/>
        <item m="1" x="188"/>
        <item m="1" x="336"/>
        <item m="1" x="337"/>
        <item m="1" x="287"/>
        <item m="1" x="136"/>
        <item m="1" x="338"/>
        <item m="1" x="339"/>
        <item m="1" x="85"/>
        <item m="1" x="341"/>
        <item m="1" x="342"/>
        <item m="1" x="343"/>
        <item m="1" x="344"/>
        <item m="1" x="345"/>
        <item m="1" x="346"/>
        <item m="1" x="218"/>
        <item m="1" x="226"/>
        <item m="1" x="347"/>
        <item m="1" x="348"/>
        <item m="1" x="215"/>
        <item m="1" x="314"/>
        <item m="1" x="139"/>
        <item m="1" x="229"/>
        <item m="1" x="235"/>
        <item m="1" x="94"/>
        <item m="1" x="349"/>
        <item m="1" x="350"/>
        <item m="1" x="124"/>
        <item m="1" x="351"/>
        <item m="1" x="323"/>
        <item x="6"/>
        <item m="1" x="324"/>
        <item m="1" x="325"/>
        <item x="19"/>
        <item x="20"/>
        <item x="21"/>
        <item x="24"/>
        <item x="25"/>
        <item x="40"/>
        <item x="41"/>
        <item x="44"/>
        <item x="46"/>
        <item x="47"/>
        <item m="1" x="327"/>
        <item x="51"/>
        <item m="1" x="203"/>
        <item m="1" x="260"/>
        <item m="1" x="261"/>
        <item m="1" x="74"/>
        <item m="1" x="193"/>
        <item m="1" x="191"/>
        <item m="1" x="262"/>
        <item m="1" x="263"/>
        <item m="1" x="264"/>
        <item m="1" x="265"/>
        <item m="1" x="266"/>
        <item m="1" x="267"/>
        <item m="1" x="172"/>
        <item m="1" x="100"/>
        <item m="1" x="268"/>
        <item m="1" x="182"/>
        <item m="1" x="269"/>
        <item m="1" x="181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169"/>
        <item m="1" x="280"/>
        <item m="1" x="281"/>
        <item m="1" x="282"/>
        <item m="1" x="283"/>
        <item m="1" x="255"/>
        <item m="1" x="284"/>
        <item m="1" x="285"/>
        <item m="1" x="286"/>
        <item m="1" x="288"/>
        <item m="1" x="289"/>
        <item m="1" x="183"/>
        <item m="1" x="290"/>
        <item m="1" x="291"/>
        <item m="1" x="292"/>
        <item m="1" x="293"/>
        <item m="1" x="294"/>
        <item m="1" x="295"/>
        <item m="1" x="296"/>
        <item m="1" x="92"/>
        <item m="1" x="297"/>
        <item m="1" x="298"/>
        <item m="1" x="299"/>
        <item m="1" x="145"/>
        <item m="1" x="300"/>
        <item m="1" x="301"/>
        <item m="1" x="302"/>
        <item m="1" x="131"/>
        <item m="1" x="234"/>
        <item m="1" x="303"/>
        <item m="1" x="304"/>
        <item m="1" x="305"/>
        <item m="1" x="306"/>
        <item m="1" x="307"/>
        <item m="1" x="308"/>
        <item m="1" x="309"/>
        <item m="1" x="137"/>
        <item m="1" x="310"/>
        <item m="1" x="311"/>
        <item m="1" x="312"/>
        <item m="1" x="313"/>
        <item m="1" x="315"/>
        <item m="1" x="316"/>
        <item m="1" x="81"/>
        <item m="1" x="317"/>
        <item m="1" x="318"/>
        <item m="1" x="319"/>
        <item m="1" x="320"/>
        <item m="1" x="321"/>
        <item m="1" x="98"/>
        <item m="1" x="86"/>
        <item m="1" x="60"/>
        <item m="1" x="61"/>
        <item m="1" x="62"/>
        <item m="1" x="63"/>
        <item m="1" x="64"/>
        <item m="1" x="65"/>
        <item m="1" x="66"/>
        <item m="1" x="67"/>
        <item m="1" x="69"/>
        <item m="1" x="70"/>
        <item m="1" x="71"/>
        <item m="1" x="72"/>
        <item m="1" x="73"/>
        <item m="1" x="75"/>
        <item m="1" x="76"/>
        <item m="1" x="77"/>
        <item m="1" x="78"/>
        <item m="1" x="79"/>
        <item m="1" x="82"/>
        <item m="1" x="83"/>
        <item m="1" x="84"/>
        <item m="1" x="87"/>
        <item m="1" x="88"/>
        <item m="1" x="89"/>
        <item m="1" x="90"/>
        <item m="1" x="91"/>
        <item m="1" x="93"/>
        <item m="1" x="95"/>
        <item m="1" x="96"/>
        <item m="1" x="97"/>
        <item m="1" x="99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5"/>
        <item m="1" x="126"/>
        <item m="1" x="127"/>
        <item m="1" x="128"/>
        <item m="1" x="130"/>
        <item m="1" x="132"/>
        <item m="1" x="134"/>
        <item m="1" x="135"/>
        <item m="1" x="138"/>
        <item m="1" x="140"/>
        <item m="1" x="141"/>
        <item m="1" x="142"/>
        <item m="1" x="143"/>
        <item m="1" x="144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70"/>
        <item m="1" x="171"/>
        <item m="1" x="173"/>
        <item m="1" x="174"/>
        <item m="1" x="175"/>
        <item m="1" x="176"/>
        <item m="1" x="177"/>
        <item m="1" x="178"/>
        <item m="1" x="179"/>
        <item m="1" x="180"/>
        <item m="1" x="184"/>
        <item m="1" x="185"/>
        <item m="1" x="186"/>
        <item m="1" x="187"/>
        <item m="1" x="189"/>
        <item m="1" x="190"/>
        <item m="1" x="192"/>
        <item m="1" x="194"/>
        <item m="1" x="195"/>
        <item m="1" x="196"/>
        <item m="1" x="197"/>
        <item m="1" x="199"/>
        <item m="1" x="200"/>
        <item m="1" x="201"/>
        <item m="1" x="202"/>
        <item m="1" x="204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6"/>
        <item m="1" x="217"/>
        <item m="1" x="219"/>
        <item m="1" x="220"/>
        <item m="1" x="221"/>
        <item m="1" x="222"/>
        <item m="1" x="223"/>
        <item m="1" x="224"/>
        <item m="1" x="225"/>
        <item m="1" x="227"/>
        <item m="1" x="228"/>
        <item m="1" x="230"/>
        <item m="1" x="231"/>
        <item m="1" x="233"/>
        <item m="1" x="236"/>
        <item m="1" x="237"/>
        <item m="1" x="239"/>
        <item m="1" x="240"/>
        <item m="1" x="241"/>
        <item m="1" x="242"/>
        <item m="1" x="243"/>
        <item m="1" x="244"/>
        <item m="1" x="245"/>
        <item m="1" x="246"/>
        <item m="1" x="248"/>
        <item m="1" x="249"/>
        <item m="1" x="250"/>
        <item m="1" x="251"/>
        <item m="1" x="252"/>
        <item m="1" x="253"/>
        <item m="1" x="254"/>
        <item m="1" x="256"/>
        <item m="1" x="257"/>
        <item m="1" x="258"/>
        <item m="1" x="259"/>
        <item x="3"/>
        <item x="4"/>
        <item x="10"/>
        <item x="15"/>
        <item x="23"/>
        <item x="31"/>
        <item x="32"/>
        <item x="34"/>
        <item x="35"/>
        <item x="42"/>
        <item x="43"/>
        <item x="4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36">
        <item x="41"/>
        <item m="1" x="256"/>
        <item m="1" x="247"/>
        <item m="1" x="252"/>
        <item m="1" x="251"/>
        <item m="1" x="254"/>
        <item m="1" x="261"/>
        <item m="1" x="246"/>
        <item m="1" x="259"/>
        <item m="1" x="263"/>
        <item m="1" x="335"/>
        <item m="1" x="264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164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248"/>
        <item m="1" x="249"/>
        <item m="1" x="250"/>
        <item m="1" x="253"/>
        <item m="1" x="255"/>
        <item m="1" x="257"/>
        <item m="1" x="258"/>
        <item m="1" x="260"/>
        <item x="10"/>
        <item x="24"/>
        <item m="1" x="262"/>
        <item x="40"/>
        <item m="1" x="265"/>
        <item x="45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52"/>
        <item m="1" x="53"/>
        <item m="1" x="54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95"/>
        <item m="1" x="96"/>
        <item m="1" x="97"/>
        <item m="1" x="98"/>
        <item m="1" x="99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114"/>
        <item m="1" x="115"/>
        <item m="1" x="116"/>
        <item m="1" x="117"/>
        <item m="1" x="118"/>
        <item m="1" x="119"/>
        <item m="1" x="120"/>
        <item m="1" x="121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2"/>
        <item x="43"/>
        <item x="44"/>
        <item x="46"/>
        <item x="47"/>
        <item x="48"/>
        <item x="49"/>
        <item x="50"/>
        <item x="5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1"/>
        <item m="1" x="3"/>
        <item m="1" x="4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0">
        <item x="14"/>
        <item m="1" x="59"/>
        <item m="1" x="58"/>
        <item m="1" x="57"/>
        <item m="1" x="56"/>
        <item m="1" x="51"/>
        <item x="7"/>
        <item x="0"/>
        <item x="1"/>
        <item x="4"/>
        <item x="2"/>
        <item x="3"/>
        <item x="6"/>
        <item x="34"/>
        <item m="1" x="52"/>
        <item m="1" x="53"/>
        <item m="1" x="54"/>
        <item m="1" x="55"/>
        <item x="16"/>
        <item x="28"/>
        <item x="36"/>
        <item x="37"/>
        <item x="39"/>
        <item x="5"/>
        <item x="8"/>
        <item x="9"/>
        <item x="10"/>
        <item x="11"/>
        <item x="12"/>
        <item x="13"/>
        <item x="15"/>
        <item x="17"/>
        <item x="18"/>
        <item x="19"/>
        <item x="20"/>
        <item x="21"/>
        <item x="22"/>
        <item x="23"/>
        <item x="24"/>
        <item x="25"/>
        <item x="26"/>
        <item x="27"/>
        <item x="29"/>
        <item x="30"/>
        <item x="31"/>
        <item x="32"/>
        <item x="33"/>
        <item x="35"/>
        <item x="38"/>
        <item x="40"/>
        <item x="41"/>
        <item x="42"/>
        <item x="43"/>
        <item x="44"/>
        <item x="45"/>
        <item x="46"/>
        <item x="47"/>
        <item x="48"/>
        <item x="49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9"/>
    <field x="1"/>
    <field x="38"/>
    <field x="20"/>
    <field x="36"/>
    <field x="22"/>
    <field x="30"/>
    <field x="39"/>
    <field x="16"/>
  </rowFields>
  <rowItems count="100">
    <i>
      <x v="5"/>
      <x v="3"/>
      <x v="4"/>
      <x v="4"/>
      <x v="90"/>
      <x v="592"/>
      <x v="519"/>
      <x v="8"/>
      <x v="63"/>
    </i>
    <i r="4">
      <x v="91"/>
      <x v="592"/>
      <x v="519"/>
      <x v="8"/>
      <x v="63"/>
    </i>
    <i r="4">
      <x v="93"/>
      <x v="592"/>
      <x v="519"/>
      <x v="8"/>
      <x v="63"/>
    </i>
    <i r="4">
      <x v="95"/>
      <x v="592"/>
      <x v="519"/>
      <x v="8"/>
      <x v="63"/>
    </i>
    <i r="4">
      <x v="289"/>
      <x v="176"/>
      <x v="261"/>
      <x v="8"/>
      <x v="63"/>
    </i>
    <i r="6">
      <x v="790"/>
      <x v="6"/>
      <x v="63"/>
    </i>
    <i r="4">
      <x v="290"/>
      <x v="176"/>
      <x v="200"/>
      <x v="9"/>
      <x v="63"/>
    </i>
    <i r="6">
      <x v="261"/>
      <x v="7"/>
      <x v="63"/>
    </i>
    <i r="6">
      <x v="507"/>
      <x v="8"/>
      <x v="63"/>
    </i>
    <i r="6">
      <x v="791"/>
      <x v="6"/>
      <x v="63"/>
    </i>
    <i r="4">
      <x v="291"/>
      <x v="176"/>
      <x v="261"/>
      <x v="8"/>
      <x v="63"/>
    </i>
    <i r="6">
      <x v="789"/>
      <x v="6"/>
      <x v="63"/>
    </i>
    <i r="4">
      <x v="292"/>
      <x v="176"/>
      <x v="200"/>
      <x v="9"/>
      <x v="63"/>
    </i>
    <i r="6">
      <x v="261"/>
      <x v="7"/>
      <x v="63"/>
    </i>
    <i r="6">
      <x v="507"/>
      <x v="8"/>
      <x v="63"/>
    </i>
    <i r="6">
      <x v="791"/>
      <x v="6"/>
      <x v="63"/>
    </i>
    <i r="4">
      <x v="293"/>
      <x v="307"/>
      <x v="261"/>
      <x v="7"/>
      <x v="63"/>
    </i>
    <i r="5">
      <x v="592"/>
      <x v="83"/>
      <x v="6"/>
      <x v="63"/>
    </i>
    <i r="6">
      <x v="1036"/>
      <x v="8"/>
      <x v="63"/>
    </i>
    <i r="4">
      <x v="294"/>
      <x v="307"/>
      <x v="261"/>
      <x v="7"/>
      <x v="63"/>
    </i>
    <i r="5">
      <x v="592"/>
      <x v="261"/>
      <x v="6"/>
      <x v="63"/>
    </i>
    <i r="6">
      <x v="1037"/>
      <x v="8"/>
      <x v="63"/>
    </i>
    <i r="4">
      <x v="295"/>
      <x v="307"/>
      <x v="261"/>
      <x v="6"/>
      <x v="63"/>
    </i>
    <i r="7">
      <x v="9"/>
      <x v="63"/>
    </i>
    <i r="6">
      <x v="449"/>
      <x v="7"/>
      <x v="63"/>
    </i>
    <i r="6">
      <x v="781"/>
      <x v="8"/>
      <x v="63"/>
    </i>
    <i r="4">
      <x v="296"/>
      <x v="307"/>
      <x v="261"/>
      <x v="6"/>
      <x v="63"/>
    </i>
    <i r="7">
      <x v="9"/>
      <x v="63"/>
    </i>
    <i r="6">
      <x v="449"/>
      <x v="7"/>
      <x v="63"/>
    </i>
    <i r="6">
      <x v="559"/>
      <x v="8"/>
      <x v="63"/>
    </i>
    <i r="4">
      <x v="297"/>
      <x v="307"/>
      <x v="261"/>
      <x v="9"/>
      <x v="63"/>
    </i>
    <i r="6">
      <x v="503"/>
      <x v="7"/>
      <x v="63"/>
    </i>
    <i r="6">
      <x v="784"/>
      <x v="8"/>
      <x v="63"/>
    </i>
    <i r="6">
      <x v="1047"/>
      <x v="6"/>
      <x v="63"/>
    </i>
    <i r="4">
      <x v="298"/>
      <x v="307"/>
      <x v="261"/>
      <x v="9"/>
      <x v="63"/>
    </i>
    <i r="6">
      <x v="784"/>
      <x v="6"/>
      <x v="63"/>
    </i>
    <i r="6">
      <x v="795"/>
      <x v="7"/>
      <x v="63"/>
    </i>
    <i r="6">
      <x v="1038"/>
      <x v="8"/>
      <x v="63"/>
    </i>
    <i r="4">
      <x v="299"/>
      <x v="175"/>
      <x v="261"/>
      <x v="7"/>
      <x v="63"/>
    </i>
    <i r="5">
      <x v="592"/>
      <x v="1040"/>
      <x v="8"/>
      <x v="63"/>
    </i>
    <i r="4">
      <x v="300"/>
      <x v="592"/>
      <x v="83"/>
      <x v="6"/>
      <x v="63"/>
    </i>
    <i r="6">
      <x v="519"/>
      <x v="8"/>
      <x v="63"/>
    </i>
    <i r="4">
      <x v="301"/>
      <x v="592"/>
      <x v="261"/>
      <x v="6"/>
      <x v="63"/>
    </i>
    <i r="6">
      <x v="519"/>
      <x v="8"/>
      <x v="63"/>
    </i>
    <i r="4">
      <x v="302"/>
      <x v="176"/>
      <x v="202"/>
      <x v="7"/>
      <x v="63"/>
    </i>
    <i r="5">
      <x v="307"/>
      <x v="200"/>
      <x v="6"/>
      <x v="63"/>
    </i>
    <i r="6">
      <x v="261"/>
      <x v="9"/>
      <x v="63"/>
    </i>
    <i r="5">
      <x v="592"/>
      <x v="788"/>
      <x v="8"/>
      <x v="63"/>
    </i>
    <i r="4">
      <x v="303"/>
      <x v="176"/>
      <x v="261"/>
      <x v="7"/>
      <x v="63"/>
    </i>
    <i r="5">
      <x v="307"/>
      <x v="200"/>
      <x v="6"/>
      <x v="63"/>
    </i>
    <i r="6">
      <x v="261"/>
      <x v="9"/>
      <x v="63"/>
    </i>
    <i r="5">
      <x v="592"/>
      <x v="787"/>
      <x v="8"/>
      <x v="63"/>
    </i>
    <i r="4">
      <x v="304"/>
      <x v="175"/>
      <x v="345"/>
      <x v="8"/>
      <x v="63"/>
    </i>
    <i r="4">
      <x v="305"/>
      <x v="175"/>
      <x v="1039"/>
      <x v="8"/>
      <x v="63"/>
    </i>
    <i r="4">
      <x v="306"/>
      <x v="175"/>
      <x v="172"/>
      <x v="6"/>
      <x v="63"/>
    </i>
    <i r="6">
      <x v="785"/>
      <x v="8"/>
      <x v="63"/>
    </i>
    <i r="4">
      <x v="307"/>
      <x v="175"/>
      <x v="173"/>
      <x v="6"/>
      <x v="63"/>
    </i>
    <i r="6">
      <x v="786"/>
      <x v="8"/>
      <x v="63"/>
    </i>
    <i r="4">
      <x v="308"/>
      <x v="176"/>
      <x v="519"/>
      <x v="8"/>
      <x v="63"/>
    </i>
    <i r="4">
      <x v="309"/>
      <x v="175"/>
      <x v="261"/>
      <x v="7"/>
      <x v="63"/>
    </i>
    <i r="5">
      <x v="592"/>
      <x v="519"/>
      <x v="8"/>
      <x v="63"/>
    </i>
    <i r="4">
      <x v="310"/>
      <x v="176"/>
      <x v="519"/>
      <x v="8"/>
      <x v="63"/>
    </i>
    <i r="4">
      <x v="311"/>
      <x v="175"/>
      <x v="172"/>
      <x v="6"/>
      <x v="63"/>
    </i>
    <i r="5">
      <x v="176"/>
      <x v="519"/>
      <x v="8"/>
      <x v="63"/>
    </i>
    <i r="4">
      <x v="312"/>
      <x v="176"/>
      <x v="519"/>
      <x v="8"/>
      <x v="63"/>
    </i>
    <i r="4">
      <x v="313"/>
      <x v="176"/>
      <x v="792"/>
      <x v="8"/>
      <x v="63"/>
    </i>
    <i r="4">
      <x v="314"/>
      <x v="307"/>
      <x v="83"/>
      <x v="7"/>
      <x v="63"/>
    </i>
    <i r="6">
      <x v="516"/>
      <x v="6"/>
      <x v="63"/>
    </i>
    <i r="6">
      <x v="1041"/>
      <x v="8"/>
      <x v="63"/>
    </i>
    <i r="4">
      <x v="315"/>
      <x v="307"/>
      <x v="83"/>
      <x v="7"/>
      <x v="63"/>
    </i>
    <i r="6">
      <x v="1042"/>
      <x v="8"/>
      <x v="63"/>
    </i>
    <i r="6">
      <x v="1043"/>
      <x v="6"/>
      <x v="63"/>
    </i>
    <i r="4">
      <x v="316"/>
      <x v="175"/>
      <x v="261"/>
      <x v="6"/>
      <x v="63"/>
    </i>
    <i r="5">
      <x v="307"/>
      <x v="1044"/>
      <x v="8"/>
      <x v="63"/>
    </i>
    <i r="4">
      <x v="317"/>
      <x v="175"/>
      <x v="261"/>
      <x v="6"/>
      <x v="63"/>
    </i>
    <i r="5">
      <x v="307"/>
      <x v="1044"/>
      <x v="8"/>
      <x v="63"/>
    </i>
    <i r="4">
      <x v="318"/>
      <x v="307"/>
      <x v="200"/>
      <x v="6"/>
      <x v="63"/>
    </i>
    <i r="6">
      <x v="261"/>
      <x v="7"/>
      <x v="63"/>
    </i>
    <i r="6">
      <x v="450"/>
      <x v="8"/>
      <x v="63"/>
    </i>
    <i r="4">
      <x v="319"/>
      <x v="307"/>
      <x v="350"/>
      <x v="6"/>
      <x v="63"/>
    </i>
    <i r="6">
      <x v="376"/>
      <x v="8"/>
      <x v="63"/>
    </i>
    <i r="4">
      <x v="320"/>
      <x v="307"/>
      <x v="237"/>
      <x v="6"/>
      <x v="63"/>
    </i>
    <i r="6">
      <x v="339"/>
      <x v="8"/>
      <x v="63"/>
    </i>
    <i r="6">
      <x v="350"/>
      <x v="7"/>
      <x v="63"/>
    </i>
    <i r="4">
      <x v="321"/>
      <x v="175"/>
      <x v="519"/>
      <x v="8"/>
      <x v="63"/>
    </i>
    <i r="4">
      <x v="322"/>
      <x v="175"/>
      <x v="519"/>
      <x v="8"/>
      <x v="63"/>
    </i>
    <i r="4">
      <x v="323"/>
      <x v="175"/>
      <x v="519"/>
      <x v="8"/>
      <x v="63"/>
    </i>
    <i r="4">
      <x v="324"/>
      <x v="175"/>
      <x v="519"/>
      <x v="8"/>
      <x v="63"/>
    </i>
    <i r="4">
      <x v="325"/>
      <x v="175"/>
      <x v="1045"/>
      <x v="8"/>
      <x v="63"/>
    </i>
    <i r="4">
      <x v="326"/>
      <x v="175"/>
      <x v="1046"/>
      <x v="8"/>
      <x v="63"/>
    </i>
    <i r="4">
      <x v="327"/>
      <x v="176"/>
      <x v="793"/>
      <x v="8"/>
      <x v="63"/>
    </i>
    <i r="4">
      <x v="328"/>
      <x v="175"/>
      <x v="190"/>
      <x v="6"/>
      <x v="63"/>
    </i>
    <i r="5">
      <x v="176"/>
      <x v="519"/>
      <x v="8"/>
      <x v="63"/>
    </i>
    <i r="4">
      <x v="329"/>
      <x v="176"/>
      <x v="519"/>
      <x v="8"/>
      <x v="63"/>
    </i>
    <i r="4">
      <x v="330"/>
      <x v="592"/>
      <x v="519"/>
      <x v="8"/>
      <x v="63"/>
    </i>
    <i r="4">
      <x v="331"/>
      <x v="592"/>
      <x v="519"/>
      <x v="8"/>
      <x v="63"/>
    </i>
    <i r="4">
      <x v="332"/>
      <x v="592"/>
      <x v="519"/>
      <x v="8"/>
      <x v="63"/>
    </i>
    <i r="4">
      <x v="333"/>
      <x v="592"/>
      <x v="519"/>
      <x v="8"/>
      <x v="63"/>
    </i>
    <i r="4">
      <x v="334"/>
      <x v="592"/>
      <x v="519"/>
      <x v="8"/>
      <x v="63"/>
    </i>
    <i r="4">
      <x v="335"/>
      <x v="592"/>
      <x v="519"/>
      <x v="8"/>
      <x v="63"/>
    </i>
  </rowItems>
  <colItems count="1">
    <i/>
  </colItems>
  <formats count="382">
    <format dxfId="383">
      <pivotArea type="all" dataOnly="0" outline="0" fieldPosition="0"/>
    </format>
    <format dxfId="382">
      <pivotArea dataOnly="0" labelOnly="1" outline="0" fieldPosition="0">
        <references count="1">
          <reference field="9" count="1">
            <x v="5"/>
          </reference>
        </references>
      </pivotArea>
    </format>
    <format dxfId="381">
      <pivotArea dataOnly="0" labelOnly="1" outline="0" fieldPosition="0">
        <references count="2">
          <reference field="1" count="0"/>
          <reference field="9" count="1" selected="0">
            <x v="5"/>
          </reference>
        </references>
      </pivotArea>
    </format>
    <format dxfId="380">
      <pivotArea dataOnly="0" labelOnly="1" outline="0" fieldPosition="0">
        <references count="3">
          <reference field="1" count="0" selected="0"/>
          <reference field="9" count="1" selected="0">
            <x v="5"/>
          </reference>
          <reference field="38" count="0"/>
        </references>
      </pivotArea>
    </format>
    <format dxfId="379">
      <pivotArea dataOnly="0" labelOnly="1" outline="0" fieldPosition="0">
        <references count="4">
          <reference field="1" count="0" selected="0"/>
          <reference field="9" count="1" selected="0">
            <x v="5"/>
          </reference>
          <reference field="20" count="10">
            <x v="4"/>
            <x v="5"/>
            <x v="6"/>
            <x v="7"/>
            <x v="8"/>
            <x v="9"/>
            <x v="15"/>
            <x v="16"/>
            <x v="17"/>
            <x v="19"/>
          </reference>
          <reference field="38" count="0" selected="0"/>
        </references>
      </pivotArea>
    </format>
    <format dxfId="378">
      <pivotArea dataOnly="0" labelOnly="1" outline="0" fieldPosition="0">
        <references count="5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36" count="0"/>
          <reference field="38" count="0" selected="0"/>
        </references>
      </pivotArea>
    </format>
    <format dxfId="377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2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4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376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0">
            <x v="173"/>
            <x v="174"/>
            <x v="176"/>
            <x v="307"/>
            <x v="433"/>
            <x v="523"/>
            <x v="592"/>
            <x v="593"/>
            <x v="746"/>
            <x v="800"/>
          </reference>
          <reference field="36" count="0" selected="0"/>
          <reference field="38" count="0" selected="0"/>
        </references>
      </pivotArea>
    </format>
    <format dxfId="375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29">
            <x v="2"/>
            <x v="3"/>
            <x v="4"/>
            <x v="5"/>
            <x v="6"/>
            <x v="37"/>
            <x v="172"/>
            <x v="173"/>
            <x v="174"/>
            <x v="175"/>
            <x v="176"/>
            <x v="184"/>
            <x v="244"/>
            <x v="306"/>
            <x v="307"/>
            <x v="433"/>
            <x v="441"/>
            <x v="442"/>
            <x v="523"/>
            <x v="590"/>
            <x v="592"/>
            <x v="593"/>
            <x v="745"/>
            <x v="746"/>
            <x v="777"/>
            <x v="802"/>
            <x v="1003"/>
            <x v="1027"/>
            <x v="1141"/>
          </reference>
          <reference field="36" count="0" selected="0"/>
          <reference field="38" count="0" selected="0"/>
        </references>
      </pivotArea>
    </format>
    <format dxfId="374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7"/>
          </reference>
          <reference field="22" count="17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</reference>
          <reference field="36" count="0" selected="0"/>
          <reference field="38" count="0" selected="0"/>
        </references>
      </pivotArea>
    </format>
    <format dxfId="373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8">
            <x v="4"/>
            <x v="5"/>
            <x v="6"/>
            <x v="172"/>
            <x v="173"/>
            <x v="174"/>
            <x v="175"/>
            <x v="176"/>
          </reference>
          <reference field="36" count="0" selected="0"/>
          <reference field="38" count="0" selected="0"/>
        </references>
      </pivotArea>
    </format>
    <format dxfId="372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0">
            <x v="307"/>
            <x v="523"/>
            <x v="592"/>
            <x v="593"/>
            <x v="746"/>
            <x v="778"/>
            <x v="804"/>
            <x v="829"/>
            <x v="911"/>
            <x v="1005"/>
          </reference>
          <reference field="36" count="0" selected="0"/>
          <reference field="38" count="0" selected="0"/>
        </references>
      </pivotArea>
    </format>
    <format dxfId="371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9">
            <x v="3"/>
            <x v="4"/>
            <x v="5"/>
            <x v="6"/>
            <x v="172"/>
            <x v="173"/>
            <x v="174"/>
            <x v="175"/>
            <x v="176"/>
            <x v="307"/>
            <x v="523"/>
            <x v="592"/>
            <x v="593"/>
            <x v="746"/>
            <x v="778"/>
            <x v="804"/>
            <x v="829"/>
            <x v="911"/>
            <x v="1281"/>
          </reference>
          <reference field="36" count="0" selected="0"/>
          <reference field="38" count="0" selected="0"/>
        </references>
      </pivotArea>
    </format>
    <format dxfId="370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9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7"/>
            <x v="433"/>
            <x v="523"/>
            <x v="592"/>
            <x v="593"/>
            <x v="746"/>
            <x v="778"/>
            <x v="804"/>
          </reference>
          <reference field="36" count="0" selected="0"/>
          <reference field="38" count="0" selected="0"/>
        </references>
      </pivotArea>
    </format>
    <format dxfId="369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5">
            <x v="173"/>
            <x v="174"/>
            <x v="176"/>
            <x v="307"/>
            <x v="523"/>
          </reference>
          <reference field="36" count="0" selected="0"/>
          <reference field="38" count="0" selected="0"/>
        </references>
      </pivotArea>
    </format>
    <format dxfId="368">
      <pivotArea dataOnly="0" labelOnly="1" outline="0" fieldPosition="0">
        <references count="6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26">
            <x v="1"/>
            <x v="2"/>
            <x v="3"/>
            <x v="4"/>
            <x v="5"/>
            <x v="6"/>
            <x v="172"/>
            <x v="173"/>
            <x v="174"/>
            <x v="175"/>
            <x v="176"/>
            <x v="306"/>
            <x v="307"/>
            <x v="433"/>
            <x v="523"/>
            <x v="592"/>
            <x v="593"/>
            <x v="746"/>
            <x v="778"/>
            <x v="804"/>
            <x v="829"/>
            <x v="911"/>
            <x v="1005"/>
            <x v="1142"/>
            <x v="1151"/>
            <x v="1152"/>
          </reference>
          <reference field="36" count="0" selected="0"/>
          <reference field="38" count="0" selected="0"/>
        </references>
      </pivotArea>
    </format>
    <format dxfId="36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>
            <x v="519"/>
          </reference>
          <reference field="36" count="0" selected="0"/>
          <reference field="38" count="0" selected="0"/>
        </references>
      </pivotArea>
    </format>
    <format dxfId="36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3"/>
          </reference>
          <reference field="30" count="1">
            <x v="470"/>
          </reference>
          <reference field="36" count="0" selected="0"/>
          <reference field="38" count="0" selected="0"/>
        </references>
      </pivotArea>
    </format>
    <format dxfId="36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4"/>
          </reference>
          <reference field="30" count="4"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36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176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36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307"/>
          </reference>
          <reference field="30" count="5">
            <x v="470"/>
            <x v="483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36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43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36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23"/>
          </reference>
          <reference field="30" count="4">
            <x v="470"/>
            <x v="537"/>
            <x v="554"/>
            <x v="556"/>
          </reference>
          <reference field="36" count="0" selected="0"/>
          <reference field="38" count="0" selected="0"/>
        </references>
      </pivotArea>
    </format>
    <format dxfId="36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2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35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593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35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746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35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5"/>
          </reference>
          <reference field="22" count="1" selected="0">
            <x v="800"/>
          </reference>
          <reference field="30" count="4">
            <x v="470"/>
            <x v="506"/>
            <x v="537"/>
            <x v="556"/>
          </reference>
          <reference field="36" count="0" selected="0"/>
          <reference field="38" count="0" selected="0"/>
        </references>
      </pivotArea>
    </format>
    <format dxfId="35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2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5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3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4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4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4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5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4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176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4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6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34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307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34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3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34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441"/>
          </reference>
          <reference field="30" count="4">
            <x v="6"/>
            <x v="29"/>
            <x v="470"/>
            <x v="518"/>
          </reference>
          <reference field="36" count="0" selected="0"/>
          <reference field="38" count="0" selected="0"/>
        </references>
      </pivotArea>
    </format>
    <format dxfId="34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23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34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6"/>
          </reference>
          <reference field="22" count="1" selected="0">
            <x v="592"/>
          </reference>
          <reference field="30" count="3">
            <x v="6"/>
            <x v="470"/>
            <x v="518"/>
          </reference>
          <reference field="36" count="0" selected="0"/>
          <reference field="38" count="0" selected="0"/>
        </references>
      </pivotArea>
    </format>
    <format dxfId="34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3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3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3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8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3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76"/>
          </reference>
          <reference field="30" count="1">
            <x v="472"/>
          </reference>
          <reference field="36" count="0" selected="0"/>
          <reference field="38" count="0" selected="0"/>
        </references>
      </pivotArea>
    </format>
    <format dxfId="33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23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33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2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3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593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3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46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3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778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3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04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2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829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2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911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2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9"/>
          </reference>
          <reference field="22" count="1" selected="0">
            <x v="1005"/>
          </reference>
          <reference field="30" count="2">
            <x v="472"/>
            <x v="518"/>
          </reference>
          <reference field="36" count="0" selected="0"/>
          <reference field="38" count="0" selected="0"/>
        </references>
      </pivotArea>
    </format>
    <format dxfId="32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3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32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32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5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32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6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32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2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32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3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32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4"/>
          </reference>
          <reference field="30" count="3">
            <x v="470"/>
            <x v="471"/>
            <x v="518"/>
          </reference>
          <reference field="36" count="0" selected="0"/>
          <reference field="38" count="0" selected="0"/>
        </references>
      </pivotArea>
    </format>
    <format dxfId="31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5"/>
          </reference>
          <reference field="22" count="1" selected="0">
            <x v="175"/>
          </reference>
          <reference field="30" count="1">
            <x v="471"/>
          </reference>
          <reference field="36" count="0" selected="0"/>
          <reference field="38" count="0" selected="0"/>
        </references>
      </pivotArea>
    </format>
    <format dxfId="31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"/>
          </reference>
          <reference field="30" count="1">
            <x v="518"/>
          </reference>
          <reference field="36" count="0" selected="0"/>
          <reference field="38" count="0" selected="0"/>
        </references>
      </pivotArea>
    </format>
    <format dxfId="31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2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1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10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9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8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6"/>
          </reference>
          <reference field="22" count="1" selected="0">
            <x v="592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7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6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4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5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176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4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307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3">
      <pivotArea dataOnly="0" labelOnly="1" outline="0" fieldPosition="0">
        <references count="7">
          <reference field="1" count="0" selected="0"/>
          <reference field="9" count="1" selected="0">
            <x v="5"/>
          </reference>
          <reference field="20" count="1" selected="0">
            <x v="17"/>
          </reference>
          <reference field="22" count="1" selected="0">
            <x v="523"/>
          </reference>
          <reference field="30" count="2">
            <x v="470"/>
            <x v="518"/>
          </reference>
          <reference field="36" count="0" selected="0"/>
          <reference field="38" count="0" selected="0"/>
        </references>
      </pivotArea>
    </format>
    <format dxfId="30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30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300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299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298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297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296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2">
            <x v="0"/>
            <x v="4"/>
          </reference>
        </references>
      </pivotArea>
    </format>
    <format dxfId="295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294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293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292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4"/>
          </reference>
        </references>
      </pivotArea>
    </format>
    <format dxfId="291">
      <pivotArea dataOnly="0" labelOnly="1" outline="0" fieldPosition="0">
        <references count="8">
          <reference field="1" count="0" selected="0"/>
          <reference field="9" count="1" selected="0">
            <x v="5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>
            <x v="0"/>
          </reference>
        </references>
      </pivotArea>
    </format>
    <format dxfId="2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7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307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43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2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593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46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778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829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91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4"/>
          </reference>
          <reference field="22" count="1" selected="0">
            <x v="1004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005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4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1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8"/>
            <x v="52"/>
            <x v="53"/>
            <x v="57"/>
          </reference>
          <reference field="20" count="1" selected="0">
            <x v="4"/>
          </reference>
          <reference field="22" count="1" selected="0">
            <x v="1152"/>
          </reference>
          <reference field="30" count="1" selected="0">
            <x v="51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6"/>
          </reference>
          <reference field="20" count="1" selected="0">
            <x v="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4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17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483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307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43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4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2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2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593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746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46"/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0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37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6"/>
          </reference>
          <reference field="20" count="1" selected="0">
            <x v="5"/>
          </reference>
          <reference field="22" count="1" selected="0">
            <x v="800"/>
          </reference>
          <reference field="30" count="1" selected="0">
            <x v="55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8"/>
            <x v="59"/>
          </reference>
          <reference field="20" count="1" selected="0">
            <x v="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3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8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24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9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29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4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4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590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8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6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37"/>
            <x v="58"/>
            <x v="59"/>
            <x v="60"/>
          </reference>
          <reference field="20" count="1" selected="0">
            <x v="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4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58"/>
            <x v="59"/>
            <x v="60"/>
          </reference>
          <reference field="20" count="1" selected="0">
            <x v="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77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80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0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02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4"/>
          </reference>
          <reference field="20" count="1" selected="0">
            <x v="6"/>
          </reference>
          <reference field="22" count="1" selected="0">
            <x v="114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7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5"/>
          </reference>
          <reference field="20" count="1" selected="0">
            <x v="8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17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307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33"/>
          </reference>
          <reference field="20" count="1" selected="0">
            <x v="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0"/>
            <x v="31"/>
            <x v="33"/>
          </reference>
          <reference field="20" count="1" selected="0">
            <x v="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472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4">
            <x v="29"/>
            <x v="30"/>
            <x v="31"/>
            <x v="33"/>
          </reference>
          <reference field="20" count="1" selected="0">
            <x v="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5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5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7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307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2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2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593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46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778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04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829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91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4"/>
          </reference>
          <reference field="20" count="1" selected="0">
            <x v="15"/>
          </reference>
          <reference field="22" count="1" selected="0">
            <x v="1281"/>
          </reference>
          <reference field="30" count="1" selected="0">
            <x v="471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3"/>
          </reference>
          <reference field="20" count="1" selected="0">
            <x v="16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52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52"/>
            <x v="53"/>
          </reference>
          <reference field="20" count="1" selected="0">
            <x v="16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2">
            <x v="37"/>
            <x v="52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3">
            <x v="37"/>
            <x v="52"/>
            <x v="53"/>
          </reference>
          <reference field="20" count="1" selected="0">
            <x v="16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470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42"/>
          </reference>
          <reference field="20" count="1" selected="0">
            <x v="17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2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17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1">
            <x v="22"/>
          </reference>
          <reference field="20" count="1" selected="0">
            <x v="19"/>
          </reference>
          <reference field="22" count="1" selected="0">
            <x v="307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4"/>
          </reference>
        </references>
      </pivotArea>
    </format>
    <format dxfId="1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43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2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1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593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10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46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9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778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8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04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7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829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6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91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5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005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4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4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3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1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  <format dxfId="2">
      <pivotArea dataOnly="0" labelOnly="1" outline="0" fieldPosition="0">
        <references count="9">
          <reference field="1" count="0" selected="0"/>
          <reference field="9" count="1" selected="0">
            <x v="5"/>
          </reference>
          <reference field="16" count="8">
            <x v="5"/>
            <x v="7"/>
            <x v="8"/>
            <x v="9"/>
            <x v="16"/>
            <x v="18"/>
            <x v="19"/>
            <x v="20"/>
          </reference>
          <reference field="20" count="1" selected="0">
            <x v="19"/>
          </reference>
          <reference field="22" count="1" selected="0">
            <x v="1152"/>
          </reference>
          <reference field="30" count="1" selected="0">
            <x v="518"/>
          </reference>
          <reference field="36" count="0" selected="0"/>
          <reference field="38" count="0" selected="0"/>
          <reference field="39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9" type="captionEqual" evalOrder="-1" id="4" stringValue1="2041">
      <autoFilter ref="A1">
        <filterColumn colId="0">
          <customFilters>
            <customFilter val="2041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refreshOnLoad="1" connectionId="1" xr16:uid="{CF362F09-97E3-4515-AD8E-CBD007D36FAE}" autoFormatId="16" applyNumberFormats="0" applyBorderFormats="0" applyFontFormats="0" applyPatternFormats="0" applyAlignmentFormats="0" applyWidthHeightFormats="0">
  <queryTableRefresh nextId="80">
    <queryTableFields count="69">
      <queryTableField id="1" name="Unique Id" tableColumnId="1"/>
      <queryTableField id="2" name="Project Name" tableColumnId="2"/>
      <queryTableField id="3" name="Project Address" tableColumnId="3"/>
      <queryTableField id="4" name="System" tableColumnId="4"/>
      <queryTableField id="5" name="Area" tableColumnId="5"/>
      <queryTableField id="6" name="Project Number" tableColumnId="6"/>
      <queryTableField id="7" name="Drawn By" tableColumnId="7"/>
      <queryTableField id="8" name="Issued Date" tableColumnId="8"/>
      <queryTableField id="9" name="Company" tableColumnId="9"/>
      <queryTableField id="10" name="itm CID" tableColumnId="10"/>
      <queryTableField id="11" name="Fitting Type" tableColumnId="11"/>
      <queryTableField id="12" name="Service Type" tableColumnId="12"/>
      <queryTableField id="13" name="Service" tableColumnId="13"/>
      <queryTableField id="14" name="FAB Service Abbrv" tableColumnId="14"/>
      <queryTableField id="15" name="Description (1)" tableColumnId="15"/>
      <queryTableField id="16" name="Description (2)" tableColumnId="16"/>
      <queryTableField id="17" name="Schedule/Rating" tableColumnId="17"/>
      <queryTableField id="18" name="Alias" tableColumnId="18"/>
      <queryTableField id="19" name="Manufacturer" tableColumnId="19"/>
      <queryTableField id="20" name="Material Group" tableColumnId="20"/>
      <queryTableField id="21" name="Material Data" tableColumnId="21"/>
      <queryTableField id="22" name="Material Abbreviation" tableColumnId="22"/>
      <queryTableField id="23" name="Size (inch)" tableColumnId="23"/>
      <queryTableField id="24" name="Size (dec)" tableColumnId="24"/>
      <queryTableField id="70" name="Inlet Diameter" tableColumnId="61"/>
      <queryTableField id="25" name="Size Outlets" tableColumnId="25"/>
      <queryTableField id="26" name="Size Branches" tableColumnId="26"/>
      <queryTableField id="27" name="RFA Size" tableColumnId="27"/>
      <queryTableField id="28" name="RFA Size (max)" tableColumnId="28"/>
      <queryTableField id="29" name="RFA Size (max dec)" tableColumnId="29"/>
      <queryTableField id="30" name="Length (ft)" tableColumnId="30"/>
      <queryTableField id="31" name="Length (dec ft)" tableColumnId="31"/>
      <queryTableField id="32" name="Quantity" tableColumnId="32"/>
      <queryTableField id="33" name="Manufacturer Order Number" tableColumnId="33"/>
      <queryTableField id="34" name="RFA Model Number" tableColumnId="34"/>
      <queryTableField id="35" name="Spool Name" tableColumnId="35"/>
      <queryTableField id="36" name="Spool Name (PiM)" tableColumnId="36"/>
      <queryTableField id="37" name="Entity Status" tableColumnId="37"/>
      <queryTableField id="38" name="Shop Order Number" tableColumnId="38"/>
      <queryTableField id="39" name="Item Number" tableColumnId="39"/>
      <queryTableField id="40" name="Mark" tableColumnId="40"/>
      <queryTableField id="41" name="Weight" tableColumnId="41"/>
      <queryTableField id="42" name="Level" tableColumnId="42"/>
      <queryTableField id="43" name="Category" tableColumnId="43"/>
      <queryTableField id="44" name="Sub Type" tableColumnId="44"/>
      <queryTableField id="45" name="Bernhard LB ID" tableColumnId="45"/>
      <queryTableField id="46" name="JD Edwards ID" tableColumnId="46"/>
      <queryTableField id="47" name="Hanger Diameter" tableColumnId="47"/>
      <queryTableField id="48" name="Rod Diameter" tableColumnId="48"/>
      <queryTableField id="49" name="Rod Diameter (dec)" tableColumnId="49"/>
      <queryTableField id="50" name="Rod Inset Depth" tableColumnId="50"/>
      <queryTableField id="51" name="Rod Length" tableColumnId="51"/>
      <queryTableField id="52" name="Rod Length (dec)" tableColumnId="52"/>
      <queryTableField id="53" name="Conn Type #1" tableColumnId="53"/>
      <queryTableField id="54" name="Conn Type #2" tableColumnId="54"/>
      <queryTableField id="55" name="Conn Type #3" tableColumnId="55"/>
      <queryTableField id="56" name="Conn Type #4" tableColumnId="56"/>
      <queryTableField id="57" name="Conn Type #5" tableColumnId="57"/>
      <queryTableField id="58" name="Conn Type #6" tableColumnId="58"/>
      <queryTableField id="59" name="Conn Type #7" tableColumnId="59"/>
      <queryTableField id="60" name="Conn Type #8" tableColumnId="60"/>
      <queryTableField id="71" name="Column1" tableColumnId="62"/>
      <queryTableField id="72" name="_1" tableColumnId="63"/>
      <queryTableField id="73" name="_2" tableColumnId="64"/>
      <queryTableField id="74" name="_3" tableColumnId="65"/>
      <queryTableField id="75" name="_4" tableColumnId="66"/>
      <queryTableField id="76" name="_5" tableColumnId="67"/>
      <queryTableField id="77" name="_6" tableColumnId="68"/>
      <queryTableField id="78" name="_7" tableColumnId="6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3B8D3B-2E57-448D-83A5-7FAD802F3F58}" name="CSV_Table" displayName="CSV_Table" ref="A1:BQ1001" tableType="queryTable" totalsRowCount="1">
  <autoFilter ref="A1:BQ1000" xr:uid="{F33B8D3B-2E57-448D-83A5-7FAD802F3F58}"/>
  <tableColumns count="69">
    <tableColumn id="1" xr3:uid="{5FF1451D-416F-4D82-83AC-3CD8C5293BEA}" uniqueName="1" name="Unique Id" queryTableFieldId="1"/>
    <tableColumn id="2" xr3:uid="{4A404733-A7FC-4088-B7E2-6F61BACF3F06}" uniqueName="2" name="Project Name" queryTableFieldId="2"/>
    <tableColumn id="3" xr3:uid="{AF604378-67DF-4026-99A1-271C791FB2C3}" uniqueName="3" name="Project Address" queryTableFieldId="3"/>
    <tableColumn id="4" xr3:uid="{A530B5AF-4937-4A51-82F0-F020C6CFC45E}" uniqueName="4" name="System" queryTableFieldId="4"/>
    <tableColumn id="5" xr3:uid="{9DA9D877-CDBA-4B81-A6B0-173482D1D21F}" uniqueName="5" name="Area" queryTableFieldId="5"/>
    <tableColumn id="6" xr3:uid="{AF19CA96-4ABF-46F4-8D55-3AEFE4B6C3CB}" uniqueName="6" name="Project Number" queryTableFieldId="6"/>
    <tableColumn id="7" xr3:uid="{3D07AB87-BA53-4B3E-ACDF-F3FA33AB786B}" uniqueName="7" name="Drawn By" queryTableFieldId="7"/>
    <tableColumn id="8" xr3:uid="{19867928-529A-41DE-87E8-B1F2F636C159}" uniqueName="8" name="Issued Date" queryTableFieldId="8" dataDxfId="0" totalsRowDxfId="1"/>
    <tableColumn id="9" xr3:uid="{618A0DE2-FB83-40B5-98F3-E320A962852C}" uniqueName="9" name="Company" queryTableFieldId="9"/>
    <tableColumn id="10" xr3:uid="{1F655581-F0C1-498B-87BA-CB438596768E}" uniqueName="10" name="itm CID" queryTableFieldId="10"/>
    <tableColumn id="11" xr3:uid="{6335AFC4-2C75-4973-A1ED-2FED059A7B6C}" uniqueName="11" name="Fitting Type" queryTableFieldId="11"/>
    <tableColumn id="12" xr3:uid="{7E71B211-DBC4-49A0-9F4C-F5C994ABBFB2}" uniqueName="12" name="Service Type" queryTableFieldId="12"/>
    <tableColumn id="13" xr3:uid="{7C2F1F27-72ED-445A-97AB-9BFF292F5567}" uniqueName="13" name="Service" queryTableFieldId="13"/>
    <tableColumn id="14" xr3:uid="{C174F4B3-A5F2-4A41-B36A-9773C99E849A}" uniqueName="14" name="FAB Service Abbrv" queryTableFieldId="14"/>
    <tableColumn id="15" xr3:uid="{C286AF96-995A-4E23-9C61-0F344515DB6D}" uniqueName="15" name="Description (1)" queryTableFieldId="15"/>
    <tableColumn id="16" xr3:uid="{277A566C-4EF0-4AD7-A3F9-5754D5B4EB0C}" uniqueName="16" name="Description (2)" queryTableFieldId="16"/>
    <tableColumn id="17" xr3:uid="{3461E221-24CD-4D48-9CD5-BA3ED454676E}" uniqueName="17" name="Schedule/Rating" queryTableFieldId="17"/>
    <tableColumn id="18" xr3:uid="{FCAC3275-AB08-4B01-A061-1232143B181E}" uniqueName="18" name="Alias" queryTableFieldId="18"/>
    <tableColumn id="19" xr3:uid="{77491512-ABA1-486A-8E49-672AA9C2C023}" uniqueName="19" name="Manufacturer" queryTableFieldId="19"/>
    <tableColumn id="20" xr3:uid="{1E91C2AE-DD50-47EC-885C-6CB76044EBE3}" uniqueName="20" name="Material Group" queryTableFieldId="20"/>
    <tableColumn id="21" xr3:uid="{2F92FB08-C47D-4877-9253-9483D0266936}" uniqueName="21" name="Material Data" queryTableFieldId="21"/>
    <tableColumn id="22" xr3:uid="{8CE770B8-BFFA-4F82-889E-A6D0CCCC1FFF}" uniqueName="22" name="Material Abbreviation" queryTableFieldId="22"/>
    <tableColumn id="23" xr3:uid="{74484F21-9321-4CB9-9624-D5793E9A803E}" uniqueName="23" name="Size (inch)" queryTableFieldId="23"/>
    <tableColumn id="24" xr3:uid="{0F84E9C5-E7BC-47CC-8700-757EDE176D67}" uniqueName="24" name="Size (dec)" queryTableFieldId="24"/>
    <tableColumn id="61" xr3:uid="{C566FFD5-181B-4C70-8E2B-9B30C686B417}" uniqueName="61" name="Inlet Diameter" queryTableFieldId="70"/>
    <tableColumn id="25" xr3:uid="{12EE36B3-4C50-410F-A21C-D77B0A525BA8}" uniqueName="25" name="Size Outlets" queryTableFieldId="25"/>
    <tableColumn id="26" xr3:uid="{5D716DC1-E6AF-498C-A293-C88C68A1BD48}" uniqueName="26" name="Size Branches" queryTableFieldId="26"/>
    <tableColumn id="27" xr3:uid="{A4C50F85-2FB4-4652-AE2B-8581295716C9}" uniqueName="27" name="RFA Size" queryTableFieldId="27"/>
    <tableColumn id="28" xr3:uid="{53754A47-4F1E-4AA0-A55D-E24EF4AB7F1C}" uniqueName="28" name="RFA Size (max)" queryTableFieldId="28"/>
    <tableColumn id="29" xr3:uid="{3A3D6153-8A4C-4B69-B97A-5923C0FE60E9}" uniqueName="29" name="RFA Size (max dec)" queryTableFieldId="29"/>
    <tableColumn id="30" xr3:uid="{D8FB4BC4-2F5F-4E49-B18D-AC787E67D938}" uniqueName="30" name="Length (ft)" queryTableFieldId="30"/>
    <tableColumn id="31" xr3:uid="{6F8A912F-3528-4FF9-9696-9632AD183A82}" uniqueName="31" name="Length (dec ft)" queryTableFieldId="31"/>
    <tableColumn id="32" xr3:uid="{67622D23-FA26-481B-80C2-C75480D9E45B}" uniqueName="32" name="Quantity" queryTableFieldId="32"/>
    <tableColumn id="33" xr3:uid="{376BEDB2-7D90-4D54-8C3C-524BEF1A45B9}" uniqueName="33" name="Manufacturer Order Number" queryTableFieldId="33"/>
    <tableColumn id="34" xr3:uid="{64D55909-E753-4257-B6F2-B7570680A47E}" uniqueName="34" name="RFA Model Number" queryTableFieldId="34"/>
    <tableColumn id="35" xr3:uid="{9ABCC272-C83E-4864-9E1F-8E0FC334E31F}" uniqueName="35" name="Spool Name" queryTableFieldId="35"/>
    <tableColumn id="36" xr3:uid="{9628D8DA-8A29-4F08-AC94-7D8F85F279B0}" uniqueName="36" name="Spool Name (PiM)" queryTableFieldId="36"/>
    <tableColumn id="37" xr3:uid="{D0D7BD10-023A-4E18-B2E6-7E4EF9CCC59A}" uniqueName="37" name="Entity Status" queryTableFieldId="37"/>
    <tableColumn id="38" xr3:uid="{E191FF9A-FAC7-46BD-B91E-9775185BAC11}" uniqueName="38" name="Shop Order Number" queryTableFieldId="38"/>
    <tableColumn id="39" xr3:uid="{C1031F44-90B7-42A8-B322-C7E689D46FBB}" uniqueName="39" name="Item Number" queryTableFieldId="39"/>
    <tableColumn id="40" xr3:uid="{7BCE29E4-8413-4DA8-9A62-C52DFF29312D}" uniqueName="40" name="Mark" queryTableFieldId="40"/>
    <tableColumn id="41" xr3:uid="{5C65A434-BEE4-41FB-8123-87CA48BA720A}" uniqueName="41" name="Weight" queryTableFieldId="41"/>
    <tableColumn id="42" xr3:uid="{579D9194-81F0-4C4E-9B1D-1E96E46A7C82}" uniqueName="42" name="Level" queryTableFieldId="42"/>
    <tableColumn id="43" xr3:uid="{768E166E-176E-46CF-A612-7E0971E4F011}" uniqueName="43" name="Category" queryTableFieldId="43"/>
    <tableColumn id="44" xr3:uid="{E3357E2A-CBD5-4087-B4E1-B8DE84F9893B}" uniqueName="44" name="Sub Type" queryTableFieldId="44"/>
    <tableColumn id="45" xr3:uid="{8B7710EE-5F2B-41C5-8A8F-EEB5DDA7BF04}" uniqueName="45" name="Bernhard LB ID" queryTableFieldId="45"/>
    <tableColumn id="46" xr3:uid="{EFC1A5C9-5990-4623-9957-BAE60100A596}" uniqueName="46" name="JD Edwards ID" queryTableFieldId="46"/>
    <tableColumn id="47" xr3:uid="{CED2DFA9-586E-451E-864C-559D5CED205D}" uniqueName="47" name="Hanger Diameter" queryTableFieldId="47"/>
    <tableColumn id="48" xr3:uid="{0B6E3AF0-A464-4446-8E1E-047827AB5EB9}" uniqueName="48" name="Rod Diameter" queryTableFieldId="48"/>
    <tableColumn id="49" xr3:uid="{F450BDB3-4C70-4A6C-A68A-E33F5D535D07}" uniqueName="49" name="Rod Diameter (dec)" queryTableFieldId="49"/>
    <tableColumn id="50" xr3:uid="{4FF87828-5668-4A73-A553-9E7A08633411}" uniqueName="50" name="Rod Inset Depth" queryTableFieldId="50"/>
    <tableColumn id="51" xr3:uid="{57CB27E2-FDE7-4AD0-99BE-CB0B6588537B}" uniqueName="51" name="Rod Length" queryTableFieldId="51"/>
    <tableColumn id="52" xr3:uid="{FA0CAD26-7862-4720-B605-ED971E4749A3}" uniqueName="52" name="Rod Length (dec)" queryTableFieldId="52"/>
    <tableColumn id="53" xr3:uid="{9FF0C9DE-FD7B-41B3-BBFE-C907E231FDA0}" uniqueName="53" name="Conn Type #1" queryTableFieldId="53"/>
    <tableColumn id="54" xr3:uid="{763735B8-6A50-425B-B197-69EFF91741E7}" uniqueName="54" name="Conn Type #2" queryTableFieldId="54"/>
    <tableColumn id="55" xr3:uid="{103B1E8F-B239-4E4A-AD76-3479126F2D25}" uniqueName="55" name="Conn Type #3" queryTableFieldId="55"/>
    <tableColumn id="56" xr3:uid="{350E8994-416C-4C6D-BEE7-096D5DE31845}" uniqueName="56" name="Conn Type #4" queryTableFieldId="56"/>
    <tableColumn id="57" xr3:uid="{37E51251-1BF3-46C8-B5EF-0942CA37D9E8}" uniqueName="57" name="Conn Type #5" queryTableFieldId="57"/>
    <tableColumn id="58" xr3:uid="{509CC9E6-5FEF-4024-9C13-1D88A4442DC9}" uniqueName="58" name="Conn Type #6" queryTableFieldId="58"/>
    <tableColumn id="59" xr3:uid="{12B3A3C4-33DC-48EA-BFBB-EA1BE70D7AB0}" uniqueName="59" name="Conn Type #7" queryTableFieldId="59"/>
    <tableColumn id="60" xr3:uid="{7186497E-C093-4C40-B6A5-6D7734401BD4}" uniqueName="60" name="Conn Type #8" queryTableFieldId="60"/>
    <tableColumn id="62" xr3:uid="{82D371E9-3C7A-49CC-800A-1964C5BD6175}" uniqueName="62" name="Column1" queryTableFieldId="71"/>
    <tableColumn id="63" xr3:uid="{0FA67806-9A3F-4C5B-8A66-002DD388E8DA}" uniqueName="63" name="_1" queryTableFieldId="72"/>
    <tableColumn id="64" xr3:uid="{7FB94332-479C-4182-8482-41292FC06A72}" uniqueName="64" name="_2" queryTableFieldId="73"/>
    <tableColumn id="65" xr3:uid="{A10C3C84-3998-43D5-AB68-76A501C329A7}" uniqueName="65" name="_3" queryTableFieldId="74"/>
    <tableColumn id="66" xr3:uid="{6B4BBB73-5D0A-427C-B612-60BC8E37BA87}" uniqueName="66" name="_4" queryTableFieldId="75"/>
    <tableColumn id="67" xr3:uid="{492012CA-216E-4A1C-86D6-A9FA012800EC}" uniqueName="67" name="_5" queryTableFieldId="76"/>
    <tableColumn id="68" xr3:uid="{20B2036C-6DF8-4C6B-9F6A-4FE132E39B97}" uniqueName="68" name="_6" queryTableFieldId="77"/>
    <tableColumn id="69" xr3:uid="{4AEDECF5-89AB-4F28-8562-745B4F3D63CC}" uniqueName="69" name="_7" queryTableFieldId="7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pivotTable" Target="../pivotTables/pivotTable26.xml"/><Relationship Id="rId21" Type="http://schemas.openxmlformats.org/officeDocument/2006/relationships/pivotTable" Target="../pivotTables/pivotTable21.xml"/><Relationship Id="rId42" Type="http://schemas.openxmlformats.org/officeDocument/2006/relationships/pivotTable" Target="../pivotTables/pivotTable42.xml"/><Relationship Id="rId47" Type="http://schemas.openxmlformats.org/officeDocument/2006/relationships/pivotTable" Target="../pivotTables/pivotTable47.xml"/><Relationship Id="rId63" Type="http://schemas.openxmlformats.org/officeDocument/2006/relationships/pivotTable" Target="../pivotTables/pivotTable63.xml"/><Relationship Id="rId68" Type="http://schemas.openxmlformats.org/officeDocument/2006/relationships/pivotTable" Target="../pivotTables/pivotTable68.xml"/><Relationship Id="rId16" Type="http://schemas.openxmlformats.org/officeDocument/2006/relationships/pivotTable" Target="../pivotTables/pivotTable1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37" Type="http://schemas.openxmlformats.org/officeDocument/2006/relationships/pivotTable" Target="../pivotTables/pivotTable37.xml"/><Relationship Id="rId40" Type="http://schemas.openxmlformats.org/officeDocument/2006/relationships/pivotTable" Target="../pivotTables/pivotTable40.xml"/><Relationship Id="rId45" Type="http://schemas.openxmlformats.org/officeDocument/2006/relationships/pivotTable" Target="../pivotTables/pivotTable45.xml"/><Relationship Id="rId53" Type="http://schemas.openxmlformats.org/officeDocument/2006/relationships/pivotTable" Target="../pivotTables/pivotTable53.xml"/><Relationship Id="rId58" Type="http://schemas.openxmlformats.org/officeDocument/2006/relationships/pivotTable" Target="../pivotTables/pivotTable58.xml"/><Relationship Id="rId66" Type="http://schemas.openxmlformats.org/officeDocument/2006/relationships/pivotTable" Target="../pivotTables/pivotTable66.xml"/><Relationship Id="rId74" Type="http://schemas.openxmlformats.org/officeDocument/2006/relationships/pivotTable" Target="../pivotTables/pivotTable74.xml"/><Relationship Id="rId5" Type="http://schemas.openxmlformats.org/officeDocument/2006/relationships/pivotTable" Target="../pivotTables/pivotTable5.xml"/><Relationship Id="rId61" Type="http://schemas.openxmlformats.org/officeDocument/2006/relationships/pivotTable" Target="../pivotTables/pivotTable61.xml"/><Relationship Id="rId19" Type="http://schemas.openxmlformats.org/officeDocument/2006/relationships/pivotTable" Target="../pivotTables/pivotTable1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43" Type="http://schemas.openxmlformats.org/officeDocument/2006/relationships/pivotTable" Target="../pivotTables/pivotTable43.xml"/><Relationship Id="rId48" Type="http://schemas.openxmlformats.org/officeDocument/2006/relationships/pivotTable" Target="../pivotTables/pivotTable48.xml"/><Relationship Id="rId56" Type="http://schemas.openxmlformats.org/officeDocument/2006/relationships/pivotTable" Target="../pivotTables/pivotTable56.xml"/><Relationship Id="rId64" Type="http://schemas.openxmlformats.org/officeDocument/2006/relationships/pivotTable" Target="../pivotTables/pivotTable64.xml"/><Relationship Id="rId69" Type="http://schemas.openxmlformats.org/officeDocument/2006/relationships/pivotTable" Target="../pivotTables/pivotTable69.xml"/><Relationship Id="rId77" Type="http://schemas.openxmlformats.org/officeDocument/2006/relationships/pivotTable" Target="../pivotTables/pivotTable77.xml"/><Relationship Id="rId8" Type="http://schemas.openxmlformats.org/officeDocument/2006/relationships/pivotTable" Target="../pivotTables/pivotTable8.xml"/><Relationship Id="rId51" Type="http://schemas.openxmlformats.org/officeDocument/2006/relationships/pivotTable" Target="../pivotTables/pivotTable51.xml"/><Relationship Id="rId72" Type="http://schemas.openxmlformats.org/officeDocument/2006/relationships/pivotTable" Target="../pivotTables/pivotTable72.xml"/><Relationship Id="rId3" Type="http://schemas.openxmlformats.org/officeDocument/2006/relationships/pivotTable" Target="../pivotTables/pivotTable3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38" Type="http://schemas.openxmlformats.org/officeDocument/2006/relationships/pivotTable" Target="../pivotTables/pivotTable38.xml"/><Relationship Id="rId46" Type="http://schemas.openxmlformats.org/officeDocument/2006/relationships/pivotTable" Target="../pivotTables/pivotTable46.xml"/><Relationship Id="rId59" Type="http://schemas.openxmlformats.org/officeDocument/2006/relationships/pivotTable" Target="../pivotTables/pivotTable59.xml"/><Relationship Id="rId67" Type="http://schemas.openxmlformats.org/officeDocument/2006/relationships/pivotTable" Target="../pivotTables/pivotTable67.xml"/><Relationship Id="rId20" Type="http://schemas.openxmlformats.org/officeDocument/2006/relationships/pivotTable" Target="../pivotTables/pivotTable20.xml"/><Relationship Id="rId41" Type="http://schemas.openxmlformats.org/officeDocument/2006/relationships/pivotTable" Target="../pivotTables/pivotTable41.xml"/><Relationship Id="rId54" Type="http://schemas.openxmlformats.org/officeDocument/2006/relationships/pivotTable" Target="../pivotTables/pivotTable54.xml"/><Relationship Id="rId62" Type="http://schemas.openxmlformats.org/officeDocument/2006/relationships/pivotTable" Target="../pivotTables/pivotTable62.xml"/><Relationship Id="rId70" Type="http://schemas.openxmlformats.org/officeDocument/2006/relationships/pivotTable" Target="../pivotTables/pivotTable70.xml"/><Relationship Id="rId75" Type="http://schemas.openxmlformats.org/officeDocument/2006/relationships/pivotTable" Target="../pivotTables/pivotTable75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49" Type="http://schemas.openxmlformats.org/officeDocument/2006/relationships/pivotTable" Target="../pivotTables/pivotTable49.xml"/><Relationship Id="rId57" Type="http://schemas.openxmlformats.org/officeDocument/2006/relationships/pivotTable" Target="../pivotTables/pivotTable57.xml"/><Relationship Id="rId10" Type="http://schemas.openxmlformats.org/officeDocument/2006/relationships/pivotTable" Target="../pivotTables/pivotTable10.xml"/><Relationship Id="rId31" Type="http://schemas.openxmlformats.org/officeDocument/2006/relationships/pivotTable" Target="../pivotTables/pivotTable31.xml"/><Relationship Id="rId44" Type="http://schemas.openxmlformats.org/officeDocument/2006/relationships/pivotTable" Target="../pivotTables/pivotTable44.xml"/><Relationship Id="rId52" Type="http://schemas.openxmlformats.org/officeDocument/2006/relationships/pivotTable" Target="../pivotTables/pivotTable52.xml"/><Relationship Id="rId60" Type="http://schemas.openxmlformats.org/officeDocument/2006/relationships/pivotTable" Target="../pivotTables/pivotTable60.xml"/><Relationship Id="rId65" Type="http://schemas.openxmlformats.org/officeDocument/2006/relationships/pivotTable" Target="../pivotTables/pivotTable65.xml"/><Relationship Id="rId73" Type="http://schemas.openxmlformats.org/officeDocument/2006/relationships/pivotTable" Target="../pivotTables/pivotTable73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9" Type="http://schemas.openxmlformats.org/officeDocument/2006/relationships/pivotTable" Target="../pivotTables/pivotTable39.xml"/><Relationship Id="rId34" Type="http://schemas.openxmlformats.org/officeDocument/2006/relationships/pivotTable" Target="../pivotTables/pivotTable34.xml"/><Relationship Id="rId50" Type="http://schemas.openxmlformats.org/officeDocument/2006/relationships/pivotTable" Target="../pivotTables/pivotTable50.xml"/><Relationship Id="rId55" Type="http://schemas.openxmlformats.org/officeDocument/2006/relationships/pivotTable" Target="../pivotTables/pivotTable55.xml"/><Relationship Id="rId76" Type="http://schemas.openxmlformats.org/officeDocument/2006/relationships/pivotTable" Target="../pivotTables/pivotTable76.xml"/><Relationship Id="rId7" Type="http://schemas.openxmlformats.org/officeDocument/2006/relationships/pivotTable" Target="../pivotTables/pivotTable7.xml"/><Relationship Id="rId71" Type="http://schemas.openxmlformats.org/officeDocument/2006/relationships/pivotTable" Target="../pivotTables/pivotTable71.xml"/><Relationship Id="rId2" Type="http://schemas.openxmlformats.org/officeDocument/2006/relationships/pivotTable" Target="../pivotTables/pivotTable2.xml"/><Relationship Id="rId29" Type="http://schemas.openxmlformats.org/officeDocument/2006/relationships/pivotTable" Target="../pivotTables/pivotTable2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0.xml"/><Relationship Id="rId2" Type="http://schemas.openxmlformats.org/officeDocument/2006/relationships/pivotTable" Target="../pivotTables/pivotTable79.xml"/><Relationship Id="rId1" Type="http://schemas.openxmlformats.org/officeDocument/2006/relationships/pivotTable" Target="../pivotTables/pivotTable78.xml"/><Relationship Id="rId4" Type="http://schemas.openxmlformats.org/officeDocument/2006/relationships/pivotTable" Target="../pivotTables/pivotTable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8"/>
  <sheetViews>
    <sheetView workbookViewId="0">
      <selection activeCell="A29" sqref="A29:XFD29"/>
    </sheetView>
  </sheetViews>
  <sheetFormatPr defaultColWidth="0" defaultRowHeight="14.4" x14ac:dyDescent="0.3"/>
  <cols>
    <col min="1" max="1" width="51.44140625" bestFit="1" customWidth="1"/>
    <col min="2" max="2" width="35.6640625" style="181" customWidth="1"/>
    <col min="3" max="3" width="10.6640625" customWidth="1"/>
    <col min="4" max="4" width="14.6640625" customWidth="1"/>
    <col min="5" max="5" width="18.6640625" customWidth="1"/>
    <col min="6" max="6" width="16.109375" customWidth="1"/>
    <col min="7" max="7" width="9.109375" customWidth="1"/>
    <col min="8" max="8" width="19.5546875" customWidth="1"/>
    <col min="9" max="10" width="9.109375" customWidth="1"/>
    <col min="11" max="11" width="11.33203125" customWidth="1"/>
    <col min="12" max="13" width="9.109375" customWidth="1"/>
    <col min="14" max="15" width="9.109375" hidden="1" customWidth="1"/>
    <col min="16" max="16" width="12.6640625" hidden="1" customWidth="1"/>
    <col min="17" max="22" width="0" hidden="1" customWidth="1"/>
    <col min="23" max="16384" width="9.109375" hidden="1"/>
  </cols>
  <sheetData>
    <row r="1" spans="1:22" x14ac:dyDescent="0.3">
      <c r="A1" s="116"/>
      <c r="B1" s="179"/>
      <c r="P1" s="464" t="s">
        <v>323</v>
      </c>
    </row>
    <row r="2" spans="1:22" x14ac:dyDescent="0.3">
      <c r="A2" s="116"/>
      <c r="B2" s="179"/>
      <c r="P2" s="464"/>
    </row>
    <row r="3" spans="1:22" x14ac:dyDescent="0.3">
      <c r="A3" s="116"/>
      <c r="B3" s="179"/>
      <c r="P3" s="175">
        <v>0.55000000000000004</v>
      </c>
      <c r="Q3" s="466" t="s">
        <v>324</v>
      </c>
      <c r="R3" s="466"/>
      <c r="S3" s="466"/>
      <c r="T3" s="466"/>
      <c r="U3" s="466"/>
      <c r="V3" s="466"/>
    </row>
    <row r="4" spans="1:22" x14ac:dyDescent="0.3">
      <c r="A4" s="116" t="s">
        <v>281</v>
      </c>
      <c r="B4" s="179"/>
      <c r="P4" s="176">
        <v>0.61</v>
      </c>
      <c r="Q4" s="465" t="s">
        <v>325</v>
      </c>
      <c r="R4" s="465"/>
      <c r="S4" s="465"/>
      <c r="T4" s="465"/>
      <c r="U4" s="465"/>
      <c r="V4" s="465"/>
    </row>
    <row r="5" spans="1:22" x14ac:dyDescent="0.3">
      <c r="A5" s="174" t="str">
        <f>'Shop Recap'!$C$6</f>
        <v>THE WESTIN COCOA BEACH RESORT &amp; SPA</v>
      </c>
      <c r="B5" s="180"/>
      <c r="P5" s="182"/>
      <c r="Q5" s="463" t="s">
        <v>332</v>
      </c>
      <c r="R5" s="463"/>
      <c r="S5" s="463"/>
    </row>
    <row r="6" spans="1:22" x14ac:dyDescent="0.3">
      <c r="A6" s="174" t="str">
        <f>'Shop Recap'!$C$10</f>
        <v xml:space="preserve">54400148 Westin Cocoa Beach: 13-Chilled Water Return </v>
      </c>
      <c r="B6" s="180"/>
      <c r="P6">
        <v>3</v>
      </c>
    </row>
    <row r="7" spans="1:22" x14ac:dyDescent="0.3">
      <c r="C7" s="137" t="s">
        <v>258</v>
      </c>
      <c r="D7" s="137" t="s">
        <v>259</v>
      </c>
      <c r="E7" s="137" t="s">
        <v>260</v>
      </c>
    </row>
    <row r="8" spans="1:22" x14ac:dyDescent="0.3">
      <c r="A8" t="s">
        <v>261</v>
      </c>
      <c r="C8" s="157">
        <f>IF(P6=1,'Shop Recap'!D79,IF(P6=2,'Shop Recap'!D34,0))</f>
        <v>0</v>
      </c>
      <c r="D8" s="158">
        <v>23</v>
      </c>
      <c r="E8" s="158">
        <f>C8*D8</f>
        <v>0</v>
      </c>
    </row>
    <row r="9" spans="1:22" x14ac:dyDescent="0.3">
      <c r="A9" t="s">
        <v>262</v>
      </c>
      <c r="C9" s="159"/>
      <c r="D9" s="158">
        <f>D8*0.5</f>
        <v>11.5</v>
      </c>
      <c r="E9" s="158">
        <f>C9*D9</f>
        <v>0</v>
      </c>
      <c r="P9" s="464" t="s">
        <v>326</v>
      </c>
    </row>
    <row r="10" spans="1:22" x14ac:dyDescent="0.3">
      <c r="A10" t="s">
        <v>263</v>
      </c>
      <c r="C10" s="160">
        <f>ROUND(C8*0.15,2)</f>
        <v>0</v>
      </c>
      <c r="D10" s="161">
        <v>41</v>
      </c>
      <c r="E10" s="161">
        <f>C10*D10</f>
        <v>0</v>
      </c>
      <c r="P10" s="464"/>
    </row>
    <row r="11" spans="1:22" x14ac:dyDescent="0.3">
      <c r="C11" s="157"/>
      <c r="D11" s="158"/>
      <c r="E11" s="158"/>
      <c r="P11" s="175">
        <v>0.45</v>
      </c>
      <c r="Q11" s="466" t="s">
        <v>327</v>
      </c>
      <c r="R11" s="466"/>
      <c r="S11" s="466"/>
      <c r="T11" s="466"/>
      <c r="U11" s="466"/>
      <c r="V11" s="466"/>
    </row>
    <row r="12" spans="1:22" x14ac:dyDescent="0.3">
      <c r="A12" t="s">
        <v>264</v>
      </c>
      <c r="C12" s="157">
        <f>C8+C10</f>
        <v>0</v>
      </c>
      <c r="D12" s="158">
        <f>IFERROR(E12/C12,0)</f>
        <v>0</v>
      </c>
      <c r="E12" s="158">
        <f>SUM(E8:E10)</f>
        <v>0</v>
      </c>
      <c r="P12" s="176">
        <v>0.75</v>
      </c>
      <c r="Q12" s="465" t="s">
        <v>328</v>
      </c>
      <c r="R12" s="465"/>
      <c r="S12" s="465"/>
      <c r="T12" s="465"/>
      <c r="U12" s="465"/>
      <c r="V12" s="465"/>
    </row>
    <row r="13" spans="1:22" x14ac:dyDescent="0.3">
      <c r="C13" s="157"/>
      <c r="P13" s="182"/>
      <c r="Q13" s="463" t="s">
        <v>332</v>
      </c>
      <c r="R13" s="463"/>
      <c r="S13" s="463"/>
    </row>
    <row r="14" spans="1:22" x14ac:dyDescent="0.3">
      <c r="A14" t="s">
        <v>265</v>
      </c>
      <c r="C14" s="157"/>
      <c r="D14" s="162">
        <f>IF(P14=1,P11,IF(P14=2,P12,0))</f>
        <v>0</v>
      </c>
      <c r="E14" s="156">
        <f>D14*E12</f>
        <v>0</v>
      </c>
      <c r="P14">
        <v>3</v>
      </c>
    </row>
    <row r="15" spans="1:22" x14ac:dyDescent="0.3">
      <c r="C15" s="157"/>
    </row>
    <row r="16" spans="1:22" x14ac:dyDescent="0.3">
      <c r="A16" t="s">
        <v>266</v>
      </c>
      <c r="C16" s="157"/>
      <c r="D16" s="158">
        <f>IF(P22=1,P19,IF(P22=2,P20,0))</f>
        <v>0</v>
      </c>
      <c r="E16" s="156">
        <f>IF(P22=1,(E12+E14)*D16,IF(P22=2,C12*D16,0))</f>
        <v>0</v>
      </c>
      <c r="H16" s="116" t="s">
        <v>267</v>
      </c>
    </row>
    <row r="17" spans="1:22" x14ac:dyDescent="0.3">
      <c r="C17" s="157"/>
      <c r="D17" s="177"/>
      <c r="F17" s="169" t="s">
        <v>282</v>
      </c>
      <c r="I17" s="137" t="s">
        <v>268</v>
      </c>
      <c r="J17" s="137" t="s">
        <v>259</v>
      </c>
      <c r="K17" s="137" t="s">
        <v>269</v>
      </c>
      <c r="P17" s="464" t="s">
        <v>329</v>
      </c>
    </row>
    <row r="18" spans="1:22" x14ac:dyDescent="0.3">
      <c r="A18" t="s">
        <v>270</v>
      </c>
      <c r="C18" s="157"/>
      <c r="E18" s="163">
        <v>0</v>
      </c>
      <c r="F18" s="163"/>
      <c r="H18" t="s">
        <v>271</v>
      </c>
      <c r="I18">
        <v>71</v>
      </c>
      <c r="J18" s="158">
        <f>K18/I18</f>
        <v>9.8591549295774641</v>
      </c>
      <c r="K18" s="158">
        <v>700</v>
      </c>
      <c r="P18" s="464"/>
    </row>
    <row r="19" spans="1:22" x14ac:dyDescent="0.3">
      <c r="C19" s="157"/>
      <c r="H19" t="s">
        <v>272</v>
      </c>
      <c r="I19">
        <v>128</v>
      </c>
      <c r="J19" s="158">
        <f>K19/I19</f>
        <v>6.25</v>
      </c>
      <c r="K19" s="158">
        <v>800</v>
      </c>
      <c r="P19" s="175">
        <v>0.05</v>
      </c>
      <c r="Q19" s="466" t="s">
        <v>330</v>
      </c>
      <c r="R19" s="466"/>
      <c r="S19" s="466"/>
      <c r="T19" s="466"/>
      <c r="U19" s="466"/>
      <c r="V19" s="466"/>
    </row>
    <row r="20" spans="1:22" x14ac:dyDescent="0.3">
      <c r="A20" t="s">
        <v>273</v>
      </c>
      <c r="C20" s="157"/>
      <c r="E20" s="163">
        <v>0</v>
      </c>
      <c r="F20" s="163"/>
      <c r="H20" t="s">
        <v>274</v>
      </c>
      <c r="I20">
        <v>183</v>
      </c>
      <c r="J20" s="158">
        <f>K20/I20</f>
        <v>4.6448087431693992</v>
      </c>
      <c r="K20" s="158">
        <v>850</v>
      </c>
      <c r="N20" s="156"/>
      <c r="P20" s="178">
        <v>19</v>
      </c>
      <c r="Q20" s="465" t="s">
        <v>331</v>
      </c>
      <c r="R20" s="465"/>
      <c r="S20" s="465"/>
      <c r="T20" s="465"/>
      <c r="U20" s="465"/>
      <c r="V20" s="465"/>
    </row>
    <row r="21" spans="1:22" x14ac:dyDescent="0.3">
      <c r="C21" s="157"/>
      <c r="H21" t="s">
        <v>275</v>
      </c>
      <c r="I21">
        <v>253</v>
      </c>
      <c r="J21" s="158">
        <f>K21/I21</f>
        <v>3.7549407114624507</v>
      </c>
      <c r="K21" s="158">
        <v>950</v>
      </c>
      <c r="N21" s="156"/>
      <c r="P21" s="182"/>
      <c r="Q21" s="463" t="s">
        <v>332</v>
      </c>
      <c r="R21" s="463"/>
      <c r="S21" s="463"/>
    </row>
    <row r="22" spans="1:22" x14ac:dyDescent="0.3">
      <c r="A22" t="s">
        <v>280</v>
      </c>
      <c r="C22" s="157"/>
      <c r="E22" s="163">
        <v>0</v>
      </c>
      <c r="F22" s="163"/>
      <c r="H22" t="s">
        <v>276</v>
      </c>
      <c r="I22" s="164"/>
      <c r="J22" s="158">
        <v>2.75</v>
      </c>
      <c r="K22" s="158">
        <f>I22*J22</f>
        <v>0</v>
      </c>
      <c r="P22">
        <v>3</v>
      </c>
    </row>
    <row r="23" spans="1:22" x14ac:dyDescent="0.3">
      <c r="C23" s="157"/>
      <c r="E23" s="165"/>
      <c r="H23" t="s">
        <v>277</v>
      </c>
      <c r="K23" s="166">
        <v>0</v>
      </c>
    </row>
    <row r="24" spans="1:22" x14ac:dyDescent="0.3">
      <c r="A24" t="s">
        <v>278</v>
      </c>
      <c r="C24" s="157"/>
      <c r="E24" s="156">
        <f>SUM(E11:E22)</f>
        <v>0</v>
      </c>
    </row>
    <row r="25" spans="1:22" x14ac:dyDescent="0.3">
      <c r="C25" s="157"/>
    </row>
    <row r="26" spans="1:22" x14ac:dyDescent="0.3">
      <c r="A26" t="s">
        <v>279</v>
      </c>
      <c r="C26" s="157"/>
      <c r="D26" s="170">
        <v>0</v>
      </c>
      <c r="E26" s="167">
        <f>D26*E24</f>
        <v>0</v>
      </c>
    </row>
    <row r="27" spans="1:22" x14ac:dyDescent="0.3">
      <c r="C27" s="157"/>
    </row>
    <row r="28" spans="1:22" ht="15" thickBot="1" x14ac:dyDescent="0.35">
      <c r="A28" t="s">
        <v>260</v>
      </c>
      <c r="C28" s="157"/>
      <c r="E28" s="168">
        <f>SUM(E24:E26)</f>
        <v>0</v>
      </c>
    </row>
  </sheetData>
  <mergeCells count="12">
    <mergeCell ref="Q21:S21"/>
    <mergeCell ref="P1:P2"/>
    <mergeCell ref="Q4:V4"/>
    <mergeCell ref="Q3:V3"/>
    <mergeCell ref="P9:P10"/>
    <mergeCell ref="Q11:V11"/>
    <mergeCell ref="Q12:V12"/>
    <mergeCell ref="P17:P18"/>
    <mergeCell ref="Q19:V19"/>
    <mergeCell ref="Q20:V20"/>
    <mergeCell ref="Q5:S5"/>
    <mergeCell ref="Q13:S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6</xdr:row>
                    <xdr:rowOff>182880</xdr:rowOff>
                  </from>
                  <to>
                    <xdr:col>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13</xdr:row>
                    <xdr:rowOff>7620</xdr:rowOff>
                  </from>
                  <to>
                    <xdr:col>2</xdr:col>
                    <xdr:colOff>0</xdr:colOff>
                    <xdr:row>14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Drop Down 3">
              <controlPr defaultSize="0" autoLine="0" autoPict="0" altText="PLEASE SELECT: ">
                <anchor moveWithCells="1">
                  <from>
                    <xdr:col>1</xdr:col>
                    <xdr:colOff>0</xdr:colOff>
                    <xdr:row>15</xdr:row>
                    <xdr:rowOff>0</xdr:rowOff>
                  </from>
                  <to>
                    <xdr:col>2</xdr:col>
                    <xdr:colOff>0</xdr:colOff>
                    <xdr:row>16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SELECTION">
                <anchor moveWithCells="1">
                  <from>
                    <xdr:col>1</xdr:col>
                    <xdr:colOff>731520</xdr:colOff>
                    <xdr:row>3</xdr:row>
                    <xdr:rowOff>0</xdr:rowOff>
                  </from>
                  <to>
                    <xdr:col>1</xdr:col>
                    <xdr:colOff>1623060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Y22"/>
  <sheetViews>
    <sheetView workbookViewId="0">
      <selection activeCell="C11" sqref="C11:F11"/>
    </sheetView>
  </sheetViews>
  <sheetFormatPr defaultColWidth="9.109375" defaultRowHeight="14.4" x14ac:dyDescent="0.3"/>
  <cols>
    <col min="1" max="1" width="26.6640625" bestFit="1" customWidth="1"/>
    <col min="2" max="2" width="11.6640625" customWidth="1"/>
    <col min="3" max="3" width="4.6640625" customWidth="1"/>
    <col min="4" max="14" width="12.33203125" customWidth="1"/>
    <col min="15" max="15" width="9.109375" customWidth="1"/>
    <col min="16" max="16" width="9.5546875" customWidth="1"/>
    <col min="17" max="17" width="12.6640625" customWidth="1"/>
    <col min="18" max="18" width="10.109375" customWidth="1"/>
    <col min="19" max="19" width="9.109375" customWidth="1"/>
    <col min="20" max="20" width="9.109375" hidden="1" customWidth="1"/>
    <col min="21" max="21" width="7.6640625" hidden="1" customWidth="1"/>
    <col min="22" max="25" width="9.109375" hidden="1" customWidth="1"/>
  </cols>
  <sheetData>
    <row r="1" spans="1:25" ht="15" thickBot="1" x14ac:dyDescent="0.35">
      <c r="A1" s="183" t="s">
        <v>305</v>
      </c>
      <c r="B1" s="183"/>
      <c r="C1" s="183"/>
      <c r="U1" s="184"/>
      <c r="W1" s="184"/>
      <c r="Y1" s="184"/>
    </row>
    <row r="2" spans="1:25" ht="15" thickBot="1" x14ac:dyDescent="0.35">
      <c r="A2" s="185" t="s">
        <v>317</v>
      </c>
      <c r="B2" s="185"/>
      <c r="C2" s="185"/>
      <c r="D2" s="186" t="s">
        <v>340</v>
      </c>
      <c r="E2" s="217">
        <v>42745</v>
      </c>
      <c r="F2" s="187">
        <f ca="1">WORKDAY(TODAY()+1,(D20+E20+F20+G20+H20+I20+J20+K20+L20+M20+N20)-1)</f>
        <v>45791</v>
      </c>
      <c r="G2" s="188" t="s">
        <v>339</v>
      </c>
      <c r="U2" s="184"/>
      <c r="W2" s="184"/>
      <c r="Y2" s="184"/>
    </row>
    <row r="3" spans="1:25" x14ac:dyDescent="0.3">
      <c r="T3" s="84">
        <f>'Shop Recap'!$C$108</f>
        <v>0</v>
      </c>
      <c r="U3" s="184">
        <f>T3/3</f>
        <v>0</v>
      </c>
      <c r="W3" s="184"/>
      <c r="Y3" s="184"/>
    </row>
    <row r="4" spans="1:25" ht="35.25" customHeight="1" x14ac:dyDescent="0.3">
      <c r="A4" s="189" t="s">
        <v>320</v>
      </c>
      <c r="B4" s="189" t="s">
        <v>321</v>
      </c>
      <c r="C4" s="190"/>
      <c r="D4" s="191" t="s">
        <v>313</v>
      </c>
      <c r="E4" s="191" t="s">
        <v>312</v>
      </c>
      <c r="F4" s="192" t="s">
        <v>136</v>
      </c>
      <c r="G4" s="193" t="s">
        <v>137</v>
      </c>
      <c r="H4" s="193" t="s">
        <v>314</v>
      </c>
      <c r="I4" s="194" t="s">
        <v>162</v>
      </c>
      <c r="J4" s="195" t="s">
        <v>21</v>
      </c>
      <c r="K4" s="196" t="s">
        <v>315</v>
      </c>
      <c r="L4" s="196" t="s">
        <v>316</v>
      </c>
      <c r="M4" s="191" t="s">
        <v>333</v>
      </c>
      <c r="N4" s="197" t="s">
        <v>334</v>
      </c>
      <c r="T4" s="198" t="s">
        <v>335</v>
      </c>
      <c r="U4" s="184">
        <f>SUM(U5:U13)</f>
        <v>0</v>
      </c>
      <c r="V4" s="199" t="s">
        <v>336</v>
      </c>
      <c r="W4" s="184">
        <f>SUM(W5:W13)</f>
        <v>0</v>
      </c>
      <c r="X4" s="198" t="s">
        <v>337</v>
      </c>
      <c r="Y4" s="184">
        <f>SUM(Y5:Y13)</f>
        <v>0</v>
      </c>
    </row>
    <row r="5" spans="1:25" x14ac:dyDescent="0.3">
      <c r="A5" s="226" t="s">
        <v>306</v>
      </c>
      <c r="B5" s="130">
        <v>0</v>
      </c>
      <c r="C5" s="200"/>
      <c r="D5" s="218">
        <f>IFERROR('Shop Recap'!C83/'PD WORKSHEET'!$B5,0)</f>
        <v>0</v>
      </c>
      <c r="E5" s="218">
        <f>IFERROR('Shop Recap'!I83/'PD WORKSHEET'!$B5,0)</f>
        <v>0</v>
      </c>
      <c r="F5" s="220">
        <f>IFERROR(('Shop Recap'!O83/'PD WORKSHEET'!$B5)+U5+Y5,0)</f>
        <v>0</v>
      </c>
      <c r="G5" s="221">
        <f>IFERROR(('Shop Recap'!C91/'PD WORKSHEET'!$B5)+W5,0)</f>
        <v>0</v>
      </c>
      <c r="H5" s="221">
        <f>IFERROR('Shop Recap'!I91/'PD WORKSHEET'!$B5,0)</f>
        <v>0</v>
      </c>
      <c r="I5" s="222">
        <f>IFERROR('Shop Recap'!O91/'PD WORKSHEET'!$B5,0)</f>
        <v>0</v>
      </c>
      <c r="J5" s="223">
        <f>IFERROR('Shop Recap'!C99/'PD WORKSHEET'!$B5,0)</f>
        <v>0</v>
      </c>
      <c r="K5" s="224">
        <f>IFERROR('Shop Recap'!I99/'PD WORKSHEET'!$B5,0)</f>
        <v>0</v>
      </c>
      <c r="L5" s="224"/>
      <c r="M5" s="218"/>
      <c r="N5" s="225"/>
      <c r="T5" s="205">
        <v>0.18</v>
      </c>
      <c r="U5" s="201">
        <f>IFERROR((('Shop Recap'!$C$108/3)/'PD WORKSHEET'!$B5)*'PD WORKSHEET'!T5,0)</f>
        <v>0</v>
      </c>
      <c r="V5" s="206">
        <v>0.09</v>
      </c>
      <c r="W5" s="207">
        <f>IFERROR((('Shop Recap'!$C$108/3)/'PD WORKSHEET'!$B5)*'PD WORKSHEET'!V5,0)</f>
        <v>0</v>
      </c>
      <c r="X5" s="208">
        <v>0.1</v>
      </c>
      <c r="Y5" s="201">
        <f>IFERROR((('Shop Recap'!$C$108/3)/'PD WORKSHEET'!$B5)*'PD WORKSHEET'!X5,0)</f>
        <v>0</v>
      </c>
    </row>
    <row r="6" spans="1:25" x14ac:dyDescent="0.3">
      <c r="A6" s="226" t="s">
        <v>341</v>
      </c>
      <c r="B6" s="130">
        <v>0</v>
      </c>
      <c r="C6" s="200"/>
      <c r="D6" s="218">
        <f>IFERROR(('Shop Recap'!C84/'PD WORKSHEET'!$B6)+('Shop Recap'!C85/'PD WORKSHEET'!$B6),0)</f>
        <v>0</v>
      </c>
      <c r="E6" s="218">
        <f>IFERROR(('Shop Recap'!I84/'PD WORKSHEET'!$B6)+('Shop Recap'!I85/'PD WORKSHEET'!$B6),0)</f>
        <v>0</v>
      </c>
      <c r="F6" s="220"/>
      <c r="G6" s="221"/>
      <c r="H6" s="221"/>
      <c r="I6" s="222"/>
      <c r="J6" s="223"/>
      <c r="K6" s="224"/>
      <c r="L6" s="224"/>
      <c r="M6" s="218"/>
      <c r="N6" s="225"/>
      <c r="T6" s="205">
        <v>0.12</v>
      </c>
      <c r="U6" s="201">
        <f>IFERROR((('Shop Recap'!C$108/3)/'PD WORKSHEET'!B6)*'PD WORKSHEET'!T6,0)</f>
        <v>0</v>
      </c>
      <c r="V6" s="206">
        <v>7.0000000000000007E-2</v>
      </c>
      <c r="W6" s="207">
        <f>IFERROR((('Shop Recap'!$C$108/3)/'PD WORKSHEET'!$B6)*'PD WORKSHEET'!V6,0)</f>
        <v>0</v>
      </c>
      <c r="Y6" s="209"/>
    </row>
    <row r="7" spans="1:25" x14ac:dyDescent="0.3">
      <c r="A7" s="226" t="s">
        <v>307</v>
      </c>
      <c r="B7" s="130">
        <v>0</v>
      </c>
      <c r="C7" s="200"/>
      <c r="D7" s="218">
        <f>IFERROR((0.33*('Shop Recap'!C87/'PD WORKSHEET'!$B7))+('Shop Recap'!O107/'PD WORKSHEET'!B7),0)</f>
        <v>0</v>
      </c>
      <c r="E7" s="218">
        <f>IFERROR(('Shop Recap'!I86/'PD WORKSHEET'!$B7)+('Shop Recap'!O108/'PD WORKSHEET'!B7),0)</f>
        <v>0</v>
      </c>
      <c r="F7" s="220"/>
      <c r="G7" s="221"/>
      <c r="H7" s="221"/>
      <c r="I7" s="222"/>
      <c r="J7" s="223"/>
      <c r="K7" s="224"/>
      <c r="L7" s="224"/>
      <c r="M7" s="218"/>
      <c r="N7" s="225"/>
      <c r="T7" s="214"/>
      <c r="U7" s="209"/>
      <c r="V7" s="214"/>
      <c r="W7" s="184"/>
      <c r="X7" s="214"/>
      <c r="Y7" s="209"/>
    </row>
    <row r="8" spans="1:25" x14ac:dyDescent="0.3">
      <c r="A8" s="226" t="s">
        <v>318</v>
      </c>
      <c r="B8" s="130">
        <v>0</v>
      </c>
      <c r="C8" s="200"/>
      <c r="D8" s="218">
        <f>IFERROR(0.67*('Shop Recap'!C87/'PD WORKSHEET'!$B8),0)</f>
        <v>0</v>
      </c>
      <c r="E8" s="219"/>
      <c r="F8" s="220"/>
      <c r="G8" s="221"/>
      <c r="H8" s="221"/>
      <c r="I8" s="222"/>
      <c r="J8" s="223"/>
      <c r="K8" s="224"/>
      <c r="L8" s="224"/>
      <c r="M8" s="218"/>
      <c r="N8" s="225"/>
      <c r="T8" s="214"/>
      <c r="U8" s="209"/>
      <c r="V8" s="214"/>
      <c r="W8" s="184"/>
      <c r="Y8" s="209"/>
    </row>
    <row r="9" spans="1:25" x14ac:dyDescent="0.3">
      <c r="A9" s="226" t="s">
        <v>342</v>
      </c>
      <c r="B9" s="130">
        <v>0</v>
      </c>
      <c r="C9" s="200"/>
      <c r="D9" s="218"/>
      <c r="E9" s="219"/>
      <c r="F9" s="220"/>
      <c r="G9" s="221"/>
      <c r="H9" s="221"/>
      <c r="I9" s="222"/>
      <c r="J9" s="223"/>
      <c r="K9" s="224">
        <f>IFERROR(('Shop Recap'!I100/'PD WORKSHEET'!$B9)+('Shop Recap'!I101/'PD WORKSHEET'!$B9),0)</f>
        <v>0</v>
      </c>
      <c r="L9" s="224"/>
      <c r="M9" s="218"/>
      <c r="N9" s="225"/>
      <c r="T9" s="214"/>
      <c r="U9" s="209"/>
      <c r="V9" s="214"/>
      <c r="W9" s="184"/>
      <c r="Y9" s="209"/>
    </row>
    <row r="10" spans="1:25" x14ac:dyDescent="0.3">
      <c r="A10" s="226" t="s">
        <v>319</v>
      </c>
      <c r="B10" s="130">
        <v>0</v>
      </c>
      <c r="C10" s="215"/>
      <c r="D10" s="218"/>
      <c r="E10" s="219"/>
      <c r="F10" s="220"/>
      <c r="G10" s="221"/>
      <c r="H10" s="221"/>
      <c r="I10" s="222"/>
      <c r="J10" s="223"/>
      <c r="K10" s="224">
        <f>'Shop Recap'!I102</f>
        <v>0</v>
      </c>
      <c r="L10" s="224"/>
      <c r="M10" s="218"/>
      <c r="N10" s="225"/>
      <c r="T10" s="214"/>
      <c r="U10" s="209"/>
      <c r="V10" s="214"/>
      <c r="W10" s="184"/>
      <c r="Y10" s="209"/>
    </row>
    <row r="11" spans="1:25" x14ac:dyDescent="0.3">
      <c r="A11" s="226" t="s">
        <v>343</v>
      </c>
      <c r="B11" s="130">
        <v>0</v>
      </c>
      <c r="C11" s="215"/>
      <c r="D11" s="218"/>
      <c r="E11" s="219"/>
      <c r="F11" s="220"/>
      <c r="G11" s="221">
        <f>IFERROR(('Shop Recap'!C92/'PD WORKSHEET'!$B11)+('Shop Recap'!C93/'PD WORKSHEET'!$B11)+W6,0)</f>
        <v>0</v>
      </c>
      <c r="H11" s="221">
        <f>IFERROR(('Shop Recap'!I92/'PD WORKSHEET'!$B11)+('Shop Recap'!I93/'PD WORKSHEET'!$B11),0)</f>
        <v>0</v>
      </c>
      <c r="I11" s="222"/>
      <c r="J11" s="223"/>
      <c r="K11" s="224"/>
      <c r="L11" s="224"/>
      <c r="M11" s="218"/>
      <c r="N11" s="225"/>
      <c r="T11" s="214"/>
      <c r="U11" s="209"/>
      <c r="V11" s="214"/>
      <c r="W11" s="184"/>
      <c r="Y11" s="209"/>
    </row>
    <row r="12" spans="1:25" x14ac:dyDescent="0.3">
      <c r="A12" s="226" t="s">
        <v>344</v>
      </c>
      <c r="B12" s="130">
        <v>0</v>
      </c>
      <c r="C12" s="215"/>
      <c r="D12" s="218"/>
      <c r="E12" s="219"/>
      <c r="F12" s="220">
        <f>IFERROR(('Shop Recap'!O84/'PD WORKSHEET'!$B12)+('Shop Recap'!O85/'PD WORKSHEET'!$B12)+U6,0)</f>
        <v>0</v>
      </c>
      <c r="G12" s="221"/>
      <c r="H12" s="221"/>
      <c r="I12" s="222">
        <f>IFERROR(('Shop Recap'!O92/'PD WORKSHEET'!$B12)+('Shop Recap'!O93/'PD WORKSHEET'!$B12),0)</f>
        <v>0</v>
      </c>
      <c r="J12" s="223">
        <f>IFERROR(('Shop Recap'!C100/'PD WORKSHEET'!$B12)+('Shop Recap'!C101/'PD WORKSHEET'!$B12),0)</f>
        <v>0</v>
      </c>
      <c r="K12" s="224"/>
      <c r="L12" s="224"/>
      <c r="M12" s="218"/>
      <c r="N12" s="225"/>
      <c r="T12" s="214"/>
      <c r="U12" s="209"/>
      <c r="V12" s="214"/>
      <c r="W12" s="184"/>
      <c r="Y12" s="209"/>
    </row>
    <row r="13" spans="1:25" x14ac:dyDescent="0.3">
      <c r="A13" s="226" t="s">
        <v>308</v>
      </c>
      <c r="B13" s="130">
        <v>0</v>
      </c>
      <c r="C13" s="215"/>
      <c r="D13" s="218"/>
      <c r="E13" s="218">
        <f>IFERROR(('Shop Recap'!I86/'PD WORKSHEET'!$B13)+('Shop Recap'!O108/'PD WORKSHEET'!B13),0)</f>
        <v>0</v>
      </c>
      <c r="F13" s="220">
        <f>IFERROR(('Shop Recap'!O86/'PD WORKSHEET'!$B13)+U13+Y13,0)</f>
        <v>0</v>
      </c>
      <c r="G13" s="221">
        <f>IFERROR(('Shop Recap'!C94/'PD WORKSHEET'!$B13)+('Shop Recap'!O106/'PD WORKSHEET'!B13)+W13,0)</f>
        <v>0</v>
      </c>
      <c r="H13" s="221"/>
      <c r="I13" s="222">
        <f>IFERROR('Shop Recap'!O94/'PD WORKSHEET'!$B13,0)</f>
        <v>0</v>
      </c>
      <c r="J13" s="223">
        <f>IFERROR('Shop Recap'!C102/'PD WORKSHEET'!$B13,0)</f>
        <v>0</v>
      </c>
      <c r="K13" s="224"/>
      <c r="L13" s="224"/>
      <c r="M13" s="218"/>
      <c r="N13" s="225"/>
      <c r="T13" s="205">
        <v>0.7</v>
      </c>
      <c r="U13" s="201">
        <f>IFERROR((('Shop Recap'!C$108/3)/'PD WORKSHEET'!B13)*'PD WORKSHEET'!T13,0)</f>
        <v>0</v>
      </c>
      <c r="V13" s="206">
        <v>0.84</v>
      </c>
      <c r="W13" s="207">
        <f>IFERROR((('Shop Recap'!$C$108/3)/'PD WORKSHEET'!$B13)*'PD WORKSHEET'!V13,0)</f>
        <v>0</v>
      </c>
      <c r="X13" s="205">
        <v>0.9</v>
      </c>
      <c r="Y13" s="201">
        <f>IFERROR((('Shop Recap'!$C$108/3)/'PD WORKSHEET'!$B13)*'PD WORKSHEET'!X13,0)</f>
        <v>0</v>
      </c>
    </row>
    <row r="14" spans="1:25" x14ac:dyDescent="0.3">
      <c r="A14" s="226" t="s">
        <v>309</v>
      </c>
      <c r="B14" s="130">
        <v>0</v>
      </c>
      <c r="C14" s="215"/>
      <c r="D14" s="218"/>
      <c r="E14" s="219"/>
      <c r="F14" s="220"/>
      <c r="G14" s="221"/>
      <c r="H14" s="221">
        <f>IFERROR('Shop Recap'!I94/'PD WORKSHEET'!$B14,0)</f>
        <v>0</v>
      </c>
      <c r="I14" s="222"/>
      <c r="J14" s="223"/>
      <c r="K14" s="224"/>
      <c r="L14" s="224"/>
      <c r="M14" s="218"/>
      <c r="N14" s="225"/>
      <c r="U14" s="184"/>
      <c r="W14" s="184"/>
      <c r="Y14" s="184"/>
    </row>
    <row r="15" spans="1:25" x14ac:dyDescent="0.3">
      <c r="A15" s="226" t="s">
        <v>310</v>
      </c>
      <c r="B15" s="130">
        <v>0</v>
      </c>
      <c r="C15" s="215"/>
      <c r="D15" s="218"/>
      <c r="E15" s="219"/>
      <c r="F15" s="220"/>
      <c r="G15" s="221"/>
      <c r="H15" s="221"/>
      <c r="I15" s="222"/>
      <c r="J15" s="223"/>
      <c r="K15" s="224"/>
      <c r="L15" s="224"/>
      <c r="M15" s="218">
        <f>IFERROR(('Shop Recap'!C106+'Shop Recap'!C107+'Shop Recap'!I106+'Shop Recap'!I107+'Shop Recap'!I108+'Shop Recap'!I109)/'PD WORKSHEET'!B15,0)</f>
        <v>0</v>
      </c>
      <c r="N15" s="225"/>
      <c r="P15" s="216"/>
      <c r="Q15" s="216"/>
      <c r="U15" s="184"/>
      <c r="W15" s="184"/>
      <c r="Y15" s="184"/>
    </row>
    <row r="16" spans="1:25" x14ac:dyDescent="0.3">
      <c r="A16" s="226" t="s">
        <v>311</v>
      </c>
      <c r="B16" s="130">
        <v>0</v>
      </c>
      <c r="C16" s="215"/>
      <c r="D16" s="218"/>
      <c r="E16" s="219"/>
      <c r="F16" s="220"/>
      <c r="G16" s="221"/>
      <c r="H16" s="221"/>
      <c r="I16" s="222"/>
      <c r="J16" s="223"/>
      <c r="K16" s="224"/>
      <c r="L16" s="224">
        <f>IFERROR(('Shop Recap'!O99/'PD WORKSHEET'!$B16)+('Shop Recap'!O100/'PD WORKSHEET'!$B16)+('Shop Recap'!O101/'PD WORKSHEET'!$B16)+('Shop Recap'!O102/'PD WORKSHEET'!$B16),0)</f>
        <v>0</v>
      </c>
      <c r="M16" s="218"/>
      <c r="N16" s="225"/>
      <c r="U16" s="184"/>
      <c r="W16" s="184"/>
      <c r="Y16" s="184"/>
    </row>
    <row r="17" spans="1:25" x14ac:dyDescent="0.3">
      <c r="A17" s="226" t="s">
        <v>322</v>
      </c>
      <c r="B17" s="130">
        <v>0</v>
      </c>
      <c r="D17" s="218"/>
      <c r="E17" s="219"/>
      <c r="F17" s="220"/>
      <c r="G17" s="221"/>
      <c r="H17" s="221"/>
      <c r="I17" s="222"/>
      <c r="J17" s="223"/>
      <c r="K17" s="224"/>
      <c r="L17" s="224"/>
      <c r="M17" s="218">
        <f>IFERROR('Shop Recap'!I110/'PD WORKSHEET'!B17,0)</f>
        <v>0</v>
      </c>
      <c r="N17" s="225"/>
      <c r="U17" s="184"/>
      <c r="W17" s="184"/>
      <c r="Y17" s="184"/>
    </row>
    <row r="18" spans="1:25" x14ac:dyDescent="0.3">
      <c r="A18" s="227" t="s">
        <v>334</v>
      </c>
      <c r="B18" s="130">
        <v>0</v>
      </c>
      <c r="D18" s="218"/>
      <c r="E18" s="219"/>
      <c r="F18" s="220"/>
      <c r="G18" s="221"/>
      <c r="H18" s="221"/>
      <c r="I18" s="222"/>
      <c r="J18" s="223"/>
      <c r="K18" s="224"/>
      <c r="L18" s="224"/>
      <c r="M18" s="218"/>
      <c r="N18" s="225">
        <f>IFERROR('Shop Recap'!C78/'PD WORKSHEET'!B18,0)</f>
        <v>0</v>
      </c>
      <c r="U18" s="184"/>
      <c r="W18" s="184"/>
      <c r="Y18" s="184"/>
    </row>
    <row r="19" spans="1:25" x14ac:dyDescent="0.3">
      <c r="E19" s="216"/>
      <c r="U19" s="184"/>
      <c r="W19" s="184"/>
      <c r="Y19" s="184"/>
    </row>
    <row r="20" spans="1:25" x14ac:dyDescent="0.3">
      <c r="A20" t="s">
        <v>338</v>
      </c>
      <c r="D20" s="216">
        <f>SUM(D5:D19)</f>
        <v>0</v>
      </c>
      <c r="E20" s="216">
        <f t="shared" ref="E20:N20" si="0">SUM(E5:E19)</f>
        <v>0</v>
      </c>
      <c r="F20" s="216">
        <f t="shared" si="0"/>
        <v>0</v>
      </c>
      <c r="G20" s="216">
        <f t="shared" si="0"/>
        <v>0</v>
      </c>
      <c r="H20" s="216">
        <f t="shared" si="0"/>
        <v>0</v>
      </c>
      <c r="I20" s="216">
        <f t="shared" si="0"/>
        <v>0</v>
      </c>
      <c r="J20" s="216">
        <f t="shared" si="0"/>
        <v>0</v>
      </c>
      <c r="K20" s="216">
        <f t="shared" si="0"/>
        <v>0</v>
      </c>
      <c r="L20" s="216">
        <f>SUM(L5:L19)</f>
        <v>0</v>
      </c>
      <c r="M20" s="216">
        <f t="shared" si="0"/>
        <v>0</v>
      </c>
      <c r="N20" s="216">
        <f t="shared" si="0"/>
        <v>0</v>
      </c>
      <c r="U20" s="184"/>
      <c r="W20" s="184"/>
      <c r="Y20" s="184"/>
    </row>
    <row r="21" spans="1:25" x14ac:dyDescent="0.3">
      <c r="A21" t="s">
        <v>323</v>
      </c>
      <c r="B21" s="216"/>
      <c r="D21" s="203">
        <f>'Shop Recap'!$C$88+'Shop Recap'!$O$107</f>
        <v>17.444765625000002</v>
      </c>
      <c r="E21" s="203">
        <f>'Shop Recap'!I87+'Shop Recap'!O108</f>
        <v>0</v>
      </c>
      <c r="F21" s="210">
        <f>'Shop Recap'!O87+'PD WORKSHEET'!U5+'PD WORKSHEET'!U6+'PD WORKSHEET'!U13+'PD WORKSHEET'!Y5+'PD WORKSHEET'!Y13</f>
        <v>0</v>
      </c>
      <c r="G21" s="211">
        <f>'Shop Recap'!C95+'PD WORKSHEET'!W5+'Shop Recap'!O106+'PD WORKSHEET'!W6+'PD WORKSHEET'!W13</f>
        <v>3.1367187500000004E-2</v>
      </c>
      <c r="H21" s="211">
        <f>'Shop Recap'!I95</f>
        <v>0</v>
      </c>
      <c r="I21" s="212">
        <f>'Shop Recap'!O95</f>
        <v>0</v>
      </c>
      <c r="J21" s="213">
        <f>'Shop Recap'!C103</f>
        <v>0</v>
      </c>
      <c r="K21" s="202">
        <f>'Shop Recap'!I103</f>
        <v>0</v>
      </c>
      <c r="L21" s="202">
        <f>'Shop Recap'!O103</f>
        <v>0</v>
      </c>
      <c r="M21" s="203">
        <f>'Shop Recap'!C106+'Shop Recap'!C107+'Shop Recap'!I111</f>
        <v>0</v>
      </c>
      <c r="N21" s="204">
        <f>'Shop Recap'!C78</f>
        <v>0</v>
      </c>
      <c r="U21" s="184"/>
      <c r="W21" s="184"/>
      <c r="Y21" s="184"/>
    </row>
    <row r="22" spans="1:25" x14ac:dyDescent="0.3">
      <c r="D22" s="216">
        <f>(D5*B5)+(D6*B6)+(D7*B7)+(D8*B8)</f>
        <v>0</v>
      </c>
      <c r="E22" s="216">
        <f>(E5*B5)+(E6*B6)+(E7*B7)+(E13*B13)</f>
        <v>0</v>
      </c>
      <c r="F22" s="216">
        <f>(F5*B5)+(F12*B12)+(F13*B13)</f>
        <v>0</v>
      </c>
      <c r="G22" s="216">
        <f>(G5*B5)+(G11*B11)+(G13*B13)</f>
        <v>0</v>
      </c>
      <c r="H22" s="216">
        <f>(H5*B5)+(H11*B11)+(H14*B14)</f>
        <v>0</v>
      </c>
      <c r="I22" s="216">
        <f>(I5*B5)+(I12*B12)+(I13)</f>
        <v>0</v>
      </c>
      <c r="J22" s="216">
        <f>(J5*B5)+(J12*B12)+(J13*B13)</f>
        <v>0</v>
      </c>
      <c r="K22" s="216">
        <f>(K5*B5)+(K9*B9)+(K10*B10)</f>
        <v>0</v>
      </c>
      <c r="L22" s="216">
        <f>L16*B16</f>
        <v>0</v>
      </c>
      <c r="M22" s="216">
        <f>(M13*B13)+(M14*B14)+(M15*B15)+(M17*B17)</f>
        <v>0</v>
      </c>
      <c r="N22" s="216">
        <f>N18*B18</f>
        <v>0</v>
      </c>
      <c r="U22" s="184"/>
      <c r="W22" s="184"/>
      <c r="Y22" s="184"/>
    </row>
  </sheetData>
  <sheetProtection password="CF07" sheet="1" objects="1" scenarios="1"/>
  <conditionalFormatting sqref="D5">
    <cfRule type="expression" dxfId="1236" priority="69">
      <formula>AND($B$5&gt;0,$D$5&gt;0)</formula>
    </cfRule>
  </conditionalFormatting>
  <conditionalFormatting sqref="D6">
    <cfRule type="expression" dxfId="1235" priority="67">
      <formula>AND($B$6&gt;0,$D$6&gt;0)</formula>
    </cfRule>
  </conditionalFormatting>
  <conditionalFormatting sqref="D7">
    <cfRule type="expression" dxfId="1234" priority="65">
      <formula>AND($B$7&gt;0,$D$7&gt;0)</formula>
    </cfRule>
  </conditionalFormatting>
  <conditionalFormatting sqref="D8">
    <cfRule type="expression" dxfId="1233" priority="63">
      <formula>AND($B$8&gt;0,$D$8&gt;0)</formula>
    </cfRule>
  </conditionalFormatting>
  <conditionalFormatting sqref="E5">
    <cfRule type="expression" dxfId="1232" priority="61">
      <formula>AND($B$5&gt;0,$E$5&gt;0)</formula>
    </cfRule>
  </conditionalFormatting>
  <conditionalFormatting sqref="E6">
    <cfRule type="expression" dxfId="1231" priority="59">
      <formula>AND($B$6&gt;0,$E$6&gt;0)</formula>
    </cfRule>
  </conditionalFormatting>
  <conditionalFormatting sqref="E7">
    <cfRule type="expression" dxfId="1230" priority="57">
      <formula>AND($B$7&gt;0,$E$7&gt;0)</formula>
    </cfRule>
  </conditionalFormatting>
  <conditionalFormatting sqref="E13">
    <cfRule type="expression" dxfId="1229" priority="55">
      <formula>AND($B$13&gt;0,$E$13&gt;0)</formula>
    </cfRule>
  </conditionalFormatting>
  <conditionalFormatting sqref="F2">
    <cfRule type="expression" dxfId="1228" priority="2">
      <formula>$F$2&gt;$E$2</formula>
    </cfRule>
  </conditionalFormatting>
  <conditionalFormatting sqref="F5">
    <cfRule type="expression" dxfId="1227" priority="53">
      <formula>AND($B$5&gt;0,$F$5&gt;0)</formula>
    </cfRule>
  </conditionalFormatting>
  <conditionalFormatting sqref="F12">
    <cfRule type="expression" dxfId="1226" priority="51">
      <formula>AND($B$12&gt;0,$F$12&gt;0)</formula>
    </cfRule>
  </conditionalFormatting>
  <conditionalFormatting sqref="F13">
    <cfRule type="expression" dxfId="1225" priority="49">
      <formula>AND($B$13&gt;0,$F$13&gt;0)</formula>
    </cfRule>
  </conditionalFormatting>
  <conditionalFormatting sqref="F2:G2">
    <cfRule type="expression" dxfId="1224" priority="1">
      <formula>$F$2&lt;$E$2</formula>
    </cfRule>
  </conditionalFormatting>
  <conditionalFormatting sqref="G5">
    <cfRule type="expression" dxfId="1223" priority="47">
      <formula>AND($B$5&gt;0,$G$5&gt;0)</formula>
    </cfRule>
  </conditionalFormatting>
  <conditionalFormatting sqref="G11">
    <cfRule type="expression" dxfId="1222" priority="45">
      <formula>AND($B$11&gt;0,$G$11&gt;0)</formula>
    </cfRule>
  </conditionalFormatting>
  <conditionalFormatting sqref="G13">
    <cfRule type="expression" dxfId="1221" priority="43">
      <formula>AND($B$13&gt;0,$G$13&gt;0)</formula>
    </cfRule>
  </conditionalFormatting>
  <conditionalFormatting sqref="H5">
    <cfRule type="expression" dxfId="1220" priority="41">
      <formula>AND($B$5&gt;0,$H$5&gt;0)</formula>
    </cfRule>
  </conditionalFormatting>
  <conditionalFormatting sqref="H11">
    <cfRule type="expression" dxfId="1219" priority="39">
      <formula>AND($B$11&gt;0,$H$11&gt;0)</formula>
    </cfRule>
  </conditionalFormatting>
  <conditionalFormatting sqref="H14">
    <cfRule type="expression" dxfId="1218" priority="31">
      <formula>AND($B$14&gt;0,$H$14&gt;0)</formula>
    </cfRule>
  </conditionalFormatting>
  <conditionalFormatting sqref="I5">
    <cfRule type="expression" dxfId="1217" priority="35">
      <formula>AND($B$5&gt;0,$I$5&gt;0)</formula>
    </cfRule>
  </conditionalFormatting>
  <conditionalFormatting sqref="I12">
    <cfRule type="expression" dxfId="1216" priority="33">
      <formula>AND($B$12&gt;0,$I$12&gt;0)</formula>
    </cfRule>
  </conditionalFormatting>
  <conditionalFormatting sqref="I13">
    <cfRule type="expression" dxfId="1215" priority="29">
      <formula>AND($B$13&gt;0,$I$13&gt;0)</formula>
    </cfRule>
  </conditionalFormatting>
  <conditionalFormatting sqref="J5">
    <cfRule type="expression" dxfId="1214" priority="27">
      <formula>AND($B$5&gt;0,$J$5&gt;0)</formula>
    </cfRule>
  </conditionalFormatting>
  <conditionalFormatting sqref="J12">
    <cfRule type="expression" dxfId="1213" priority="25">
      <formula>AND($B$12&gt;0,$J$12&gt;0)</formula>
    </cfRule>
  </conditionalFormatting>
  <conditionalFormatting sqref="J13">
    <cfRule type="expression" dxfId="1212" priority="23">
      <formula>AND($B$13&gt;0,$J$13&gt;0)</formula>
    </cfRule>
  </conditionalFormatting>
  <conditionalFormatting sqref="K5">
    <cfRule type="expression" dxfId="1211" priority="21">
      <formula>AND($B$5&gt;0,$K$5&gt;0)</formula>
    </cfRule>
  </conditionalFormatting>
  <conditionalFormatting sqref="K9">
    <cfRule type="expression" dxfId="1210" priority="19">
      <formula>AND($B$9&gt;0,$K$9&gt;0)</formula>
    </cfRule>
  </conditionalFormatting>
  <conditionalFormatting sqref="K10">
    <cfRule type="expression" dxfId="1209" priority="17">
      <formula>AND($B$10&gt;0,$K$10&gt;0)</formula>
    </cfRule>
  </conditionalFormatting>
  <conditionalFormatting sqref="L16">
    <cfRule type="expression" dxfId="1208" priority="15">
      <formula>AND($B$16&gt;0,$L$16&gt;0)</formula>
    </cfRule>
  </conditionalFormatting>
  <conditionalFormatting sqref="M15">
    <cfRule type="expression" dxfId="1207" priority="7">
      <formula>AND($B$15&gt;0,$M$15&gt;0)</formula>
    </cfRule>
  </conditionalFormatting>
  <conditionalFormatting sqref="M17">
    <cfRule type="expression" dxfId="1206" priority="5">
      <formula>AND($B$17&gt;0,$M$17&gt;0)</formula>
    </cfRule>
  </conditionalFormatting>
  <conditionalFormatting sqref="N18">
    <cfRule type="expression" dxfId="1205" priority="3">
      <formula>AND($B$18&gt;0,$N$18&gt;0)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set_QTY">
                <anchor moveWithCells="1" sizeWithCells="1">
                  <from>
                    <xdr:col>0</xdr:col>
                    <xdr:colOff>998220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0" id="{0DD4516A-AA8C-49F6-95EC-2595F9B31E4B}">
            <xm:f>'Shop Recap'!$C$83&gt;0</xm:f>
            <x14:dxf>
              <font>
                <color rgb="FFFF0000"/>
              </font>
              <fill>
                <patternFill patternType="solid">
                  <fgColor auto="1"/>
                  <bgColor rgb="FFFF0000"/>
                </patternFill>
              </fill>
            </x14:dxf>
          </x14:cfRule>
          <xm:sqref>D5</xm:sqref>
        </x14:conditionalFormatting>
        <x14:conditionalFormatting xmlns:xm="http://schemas.microsoft.com/office/excel/2006/main">
          <x14:cfRule type="expression" priority="68" id="{A1791CB3-B134-413F-9169-EB7FFE9AC102}">
            <xm:f>OR('Shop Recap'!$C$84&gt;0,'Shop Recap'!$C$85&gt;0)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D6</xm:sqref>
        </x14:conditionalFormatting>
        <x14:conditionalFormatting xmlns:xm="http://schemas.microsoft.com/office/excel/2006/main">
          <x14:cfRule type="expression" priority="80" id="{4B846C13-596C-47A4-94C3-773E9A92F821}">
            <xm:f>OR('Shop Recap'!$C$87&gt;0,'Shop Recap'!$O$107&gt;0)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D7</xm:sqref>
        </x14:conditionalFormatting>
        <x14:conditionalFormatting xmlns:xm="http://schemas.microsoft.com/office/excel/2006/main">
          <x14:cfRule type="expression" priority="64" id="{EE4F52E0-4FF6-448A-A993-005DDFCFB181}">
            <xm:f>'Shop Recap'!$C$87&gt;0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D8</xm:sqref>
        </x14:conditionalFormatting>
        <x14:conditionalFormatting xmlns:xm="http://schemas.microsoft.com/office/excel/2006/main">
          <x14:cfRule type="expression" priority="62" id="{7E7D0B72-4C4E-4D3F-A2D1-2F7F53BAED4B}">
            <xm:f>'Shop Recap'!$I$83&gt;0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E5</xm:sqref>
        </x14:conditionalFormatting>
        <x14:conditionalFormatting xmlns:xm="http://schemas.microsoft.com/office/excel/2006/main">
          <x14:cfRule type="expression" priority="60" id="{8E042944-3963-4DC3-895D-F45648A0352F}">
            <xm:f>OR('Shop Recap'!$I$84&gt;0,'Shop Recap'!$I$85&gt;0)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expression" priority="58" id="{4B73717D-3E8A-4AB8-BE88-02BDE017D794}">
            <xm:f>'Shop Recap'!$I$86&gt;0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expression" priority="56" id="{32B6DF4A-B382-4D38-B2D7-748507703C6E}">
            <xm:f>OR('Shop Recap'!$I$86&gt;0,'Shop Recap'!$O$108&gt;0)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E13</xm:sqref>
        </x14:conditionalFormatting>
        <x14:conditionalFormatting xmlns:xm="http://schemas.microsoft.com/office/excel/2006/main">
          <x14:cfRule type="expression" priority="54" id="{91D4BAA0-C2A4-4D2E-8B42-A3748FD2D59D}">
            <xm:f>OR('Shop Recap'!$O$83&gt;0,$U$5&gt;0,$Y$5&gt;0)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52" id="{9362A899-2FE1-4012-A542-B71D4245D671}">
            <xm:f>OR('Shop Recap'!$O$84&gt;0,$U$6&gt;0)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50" id="{EE1875D7-BBF1-4827-A378-9435F6A85BF1}">
            <xm:f>OR('Shop Recap'!$O$86&gt;0,$U$13&gt;0,$Y$13&gt;0)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48" id="{8FDF6062-6244-4C61-A3D8-26497EDB6969}">
            <xm:f>OR('Shop Recap'!$C$91&gt;0,$W$5&gt;0)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G5</xm:sqref>
        </x14:conditionalFormatting>
        <x14:conditionalFormatting xmlns:xm="http://schemas.microsoft.com/office/excel/2006/main">
          <x14:cfRule type="expression" priority="46" id="{45F8B90D-44E1-4C1E-9069-557C5B69A196}">
            <xm:f>OR('Shop Recap'!$C$92&gt;0,'Shop Recap'!$C$93&gt;0,$W$6&gt;0)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G11</xm:sqref>
        </x14:conditionalFormatting>
        <x14:conditionalFormatting xmlns:xm="http://schemas.microsoft.com/office/excel/2006/main">
          <x14:cfRule type="expression" priority="81" id="{B0DD516A-5188-43D7-9F2F-2B81FC16F520}">
            <xm:f>OR('Shop Recap'!$C$94&gt;0,'Shop Recap'!$O$106&gt;0,$W$13&gt;0)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42" id="{808A7AD1-5657-4706-95A3-D00B0347A407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40" id="{EBC9C53F-F835-4E8B-A2BC-766A07F5C070}">
            <xm:f>OR('Shop Recap'!$I$92&gt;0,'Shop Recap'!$I$93&gt;0)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H11</xm:sqref>
        </x14:conditionalFormatting>
        <x14:conditionalFormatting xmlns:xm="http://schemas.microsoft.com/office/excel/2006/main">
          <x14:cfRule type="expression" priority="32" id="{C406AE1D-37B9-45EB-BC13-19CFFB478294}">
            <xm:f>'Shop Recap'!$I$91&gt;0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36" id="{F1E2CB88-8A82-417D-970C-C057E5F28883}">
            <xm:f>'Shop Recap'!$O$91&gt;0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expression" priority="34" id="{F843CC42-EC97-42B2-A8D2-265FD490B940}">
            <xm:f>OR('Shop Recap'!$O$92&gt;0,'Shop Recap'!$O$93&gt;0)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30" id="{436A0C8B-61B3-4662-A240-C0C2003BB646}">
            <xm:f>'Shop Recap'!$O$94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28" id="{1907C179-57A3-47EF-9524-D78EC8D2E355}">
            <xm:f>'Shop Recap'!$C$99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J5</xm:sqref>
        </x14:conditionalFormatting>
        <x14:conditionalFormatting xmlns:xm="http://schemas.microsoft.com/office/excel/2006/main">
          <x14:cfRule type="expression" priority="26" id="{4DA32E8D-DB88-416D-AA7A-4848C2E177BC}">
            <xm:f>OR('Shop Recap'!$C$100&gt;0,'Shop Recap'!$C$101&gt;0)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24" id="{6C07F836-8415-4686-B7F9-60DDBAE96292}">
            <xm:f>'Shop Recap'!$C$102&gt;0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22" id="{78CBE73E-D78D-4867-9FB7-C3D1D390C7B3}">
            <xm:f>'Shop Recap'!$I$99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K5</xm:sqref>
        </x14:conditionalFormatting>
        <x14:conditionalFormatting xmlns:xm="http://schemas.microsoft.com/office/excel/2006/main">
          <x14:cfRule type="expression" priority="20" id="{1015D067-DCE8-4CCF-BFD1-2D1C17F350FC}">
            <xm:f>OR('Shop Recap'!$I$100&gt;0,'Shop Recap'!$I$101&gt;0)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K9</xm:sqref>
        </x14:conditionalFormatting>
        <x14:conditionalFormatting xmlns:xm="http://schemas.microsoft.com/office/excel/2006/main">
          <x14:cfRule type="expression" priority="18" id="{389AE983-7F64-4F6F-AECD-45D63CBB24B2}">
            <xm:f>'Shop Recap'!$I$102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K10</xm:sqref>
        </x14:conditionalFormatting>
        <x14:conditionalFormatting xmlns:xm="http://schemas.microsoft.com/office/excel/2006/main">
          <x14:cfRule type="expression" priority="16" id="{2EA685A5-7B18-4D85-B893-883330F0DA62}">
            <xm:f>OR('Shop Recap'!$O$99&gt;0,'Shop Recap'!$O$100&gt;0,'Shop Recap'!$O$101&gt;0,'Shop Recap'!$O$102&gt;0)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L16</xm:sqref>
        </x14:conditionalFormatting>
        <x14:conditionalFormatting xmlns:xm="http://schemas.microsoft.com/office/excel/2006/main">
          <x14:cfRule type="expression" priority="82" id="{42777BF7-7DD1-4B5E-B448-7EDC85946DCA}">
            <xm:f>OR('Shop Recap'!$C$106&gt;0,'Shop Recap'!$C$107&gt;0,'Shop Recap'!$I$106&gt;0,'Shop Recap'!$I$107&gt;0,'Shop Recap'!$I$108&gt;0,'Shop Recap'!$I$109&gt;0)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M15</xm:sqref>
        </x14:conditionalFormatting>
        <x14:conditionalFormatting xmlns:xm="http://schemas.microsoft.com/office/excel/2006/main">
          <x14:cfRule type="expression" priority="6" id="{DF211688-3505-4FB4-9DB9-EC8F0DE3D55F}">
            <xm:f>'Shop Recap'!$I$110&gt;0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M17</xm:sqref>
        </x14:conditionalFormatting>
        <x14:conditionalFormatting xmlns:xm="http://schemas.microsoft.com/office/excel/2006/main">
          <x14:cfRule type="expression" priority="4" id="{E5A87B9D-49D9-4198-B56F-263EAB16888F}">
            <xm:f>'Shop Recap'!$C$33&gt;0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E46DB-CD69-470D-867A-C08380DBDEDB}">
  <sheetPr codeName="Sheet6"/>
  <dimension ref="A1:BQ1001"/>
  <sheetViews>
    <sheetView topLeftCell="F1" workbookViewId="0">
      <pane ySplit="1" topLeftCell="A348" activePane="bottomLeft" state="frozen"/>
      <selection pane="bottomLeft" activeCell="O366" sqref="O366:P366"/>
    </sheetView>
  </sheetViews>
  <sheetFormatPr defaultRowHeight="14.4" x14ac:dyDescent="0.3"/>
  <cols>
    <col min="1" max="1" width="45.109375" bestFit="1" customWidth="1"/>
    <col min="2" max="2" width="36.44140625" bestFit="1" customWidth="1"/>
    <col min="3" max="3" width="45.21875" bestFit="1" customWidth="1"/>
    <col min="4" max="4" width="47.77734375" bestFit="1" customWidth="1"/>
    <col min="5" max="5" width="7.109375" bestFit="1" customWidth="1"/>
    <col min="6" max="6" width="16.6640625" bestFit="1" customWidth="1"/>
    <col min="7" max="7" width="11.21875" bestFit="1" customWidth="1"/>
    <col min="8" max="8" width="12.88671875" bestFit="1" customWidth="1"/>
    <col min="9" max="9" width="11.33203125" bestFit="1" customWidth="1"/>
    <col min="10" max="10" width="9.33203125" bestFit="1" customWidth="1"/>
    <col min="11" max="11" width="13" bestFit="1" customWidth="1"/>
    <col min="12" max="12" width="13.77734375" bestFit="1" customWidth="1"/>
    <col min="13" max="13" width="47.77734375" bestFit="1" customWidth="1"/>
    <col min="14" max="14" width="18.5546875" bestFit="1" customWidth="1"/>
    <col min="15" max="15" width="42.88671875" bestFit="1" customWidth="1"/>
    <col min="16" max="16" width="30.5546875" bestFit="1" customWidth="1"/>
    <col min="17" max="17" width="17.21875" bestFit="1" customWidth="1"/>
    <col min="18" max="18" width="7.109375" bestFit="1" customWidth="1"/>
    <col min="19" max="19" width="14.88671875" bestFit="1" customWidth="1"/>
    <col min="20" max="20" width="16" bestFit="1" customWidth="1"/>
    <col min="21" max="21" width="14.5546875" bestFit="1" customWidth="1"/>
    <col min="22" max="22" width="21.77734375" bestFit="1" customWidth="1"/>
    <col min="23" max="23" width="11.77734375" bestFit="1" customWidth="1"/>
    <col min="24" max="24" width="11.21875" bestFit="1" customWidth="1"/>
    <col min="25" max="25" width="15.109375" bestFit="1" customWidth="1"/>
    <col min="26" max="26" width="12.88671875" bestFit="1" customWidth="1"/>
    <col min="27" max="27" width="14.5546875" bestFit="1" customWidth="1"/>
    <col min="28" max="28" width="11.6640625" bestFit="1" customWidth="1"/>
    <col min="29" max="29" width="15.5546875" bestFit="1" customWidth="1"/>
    <col min="30" max="30" width="19" bestFit="1" customWidth="1"/>
    <col min="31" max="31" width="12.109375" bestFit="1" customWidth="1"/>
    <col min="32" max="32" width="15.6640625" bestFit="1" customWidth="1"/>
    <col min="33" max="33" width="10.5546875" bestFit="1" customWidth="1"/>
    <col min="34" max="34" width="27.88671875" bestFit="1" customWidth="1"/>
    <col min="35" max="35" width="19.88671875" bestFit="1" customWidth="1"/>
    <col min="36" max="36" width="13.88671875" bestFit="1" customWidth="1"/>
    <col min="37" max="37" width="18.6640625" bestFit="1" customWidth="1"/>
    <col min="38" max="38" width="13.77734375" bestFit="1" customWidth="1"/>
    <col min="39" max="39" width="20.33203125" bestFit="1" customWidth="1"/>
    <col min="40" max="40" width="14.44140625" bestFit="1" customWidth="1"/>
    <col min="41" max="41" width="7.6640625" bestFit="1" customWidth="1"/>
    <col min="42" max="42" width="10" bestFit="1" customWidth="1"/>
    <col min="43" max="43" width="8.33203125" bestFit="1" customWidth="1"/>
    <col min="44" max="44" width="22.5546875" bestFit="1" customWidth="1"/>
    <col min="45" max="45" width="11" bestFit="1" customWidth="1"/>
    <col min="46" max="46" width="15.77734375" bestFit="1" customWidth="1"/>
    <col min="47" max="47" width="14.88671875" bestFit="1" customWidth="1"/>
    <col min="48" max="48" width="17.44140625" bestFit="1" customWidth="1"/>
    <col min="49" max="49" width="14.6640625" bestFit="1" customWidth="1"/>
    <col min="50" max="50" width="19.6640625" bestFit="1" customWidth="1"/>
    <col min="51" max="51" width="16.77734375" bestFit="1" customWidth="1"/>
    <col min="52" max="52" width="12.77734375" bestFit="1" customWidth="1"/>
    <col min="53" max="53" width="17.6640625" bestFit="1" customWidth="1"/>
    <col min="54" max="54" width="24.6640625" bestFit="1" customWidth="1"/>
    <col min="55" max="55" width="24.77734375" bestFit="1" customWidth="1"/>
    <col min="56" max="60" width="14.6640625" bestFit="1" customWidth="1"/>
    <col min="61" max="61" width="14.6640625" customWidth="1"/>
    <col min="62" max="62" width="10.77734375" bestFit="1" customWidth="1"/>
    <col min="63" max="69" width="5.21875" bestFit="1" customWidth="1"/>
    <col min="70" max="78" width="9.88671875" bestFit="1" customWidth="1"/>
  </cols>
  <sheetData>
    <row r="1" spans="1:69" x14ac:dyDescent="0.3">
      <c r="A1" t="s">
        <v>453</v>
      </c>
      <c r="B1" t="s">
        <v>454</v>
      </c>
      <c r="C1" t="s">
        <v>455</v>
      </c>
      <c r="D1" t="s">
        <v>456</v>
      </c>
      <c r="E1" t="s">
        <v>457</v>
      </c>
      <c r="F1" t="s">
        <v>458</v>
      </c>
      <c r="G1" t="s">
        <v>459</v>
      </c>
      <c r="H1" t="s">
        <v>460</v>
      </c>
      <c r="I1" t="s">
        <v>461</v>
      </c>
      <c r="J1" t="s">
        <v>381</v>
      </c>
      <c r="K1" t="s">
        <v>462</v>
      </c>
      <c r="L1" t="s">
        <v>382</v>
      </c>
      <c r="M1" t="s">
        <v>383</v>
      </c>
      <c r="N1" t="s">
        <v>463</v>
      </c>
      <c r="O1" t="s">
        <v>464</v>
      </c>
      <c r="P1" t="s">
        <v>384</v>
      </c>
      <c r="Q1" t="s">
        <v>465</v>
      </c>
      <c r="R1" t="s">
        <v>466</v>
      </c>
      <c r="S1" t="s">
        <v>467</v>
      </c>
      <c r="T1" t="s">
        <v>468</v>
      </c>
      <c r="U1" t="s">
        <v>385</v>
      </c>
      <c r="V1" t="s">
        <v>469</v>
      </c>
      <c r="W1" t="s">
        <v>386</v>
      </c>
      <c r="X1" t="s">
        <v>470</v>
      </c>
      <c r="Y1" t="s">
        <v>451</v>
      </c>
      <c r="Z1" t="s">
        <v>387</v>
      </c>
      <c r="AA1" t="s">
        <v>471</v>
      </c>
      <c r="AB1" t="s">
        <v>472</v>
      </c>
      <c r="AC1" t="s">
        <v>473</v>
      </c>
      <c r="AD1" t="s">
        <v>474</v>
      </c>
      <c r="AE1" t="s">
        <v>475</v>
      </c>
      <c r="AF1" t="s">
        <v>476</v>
      </c>
      <c r="AG1" t="s">
        <v>477</v>
      </c>
      <c r="AH1" t="s">
        <v>478</v>
      </c>
      <c r="AI1" t="s">
        <v>479</v>
      </c>
      <c r="AJ1" t="s">
        <v>480</v>
      </c>
      <c r="AK1" t="s">
        <v>481</v>
      </c>
      <c r="AL1" t="s">
        <v>482</v>
      </c>
      <c r="AM1" t="s">
        <v>483</v>
      </c>
      <c r="AN1" t="s">
        <v>484</v>
      </c>
      <c r="AO1" t="s">
        <v>485</v>
      </c>
      <c r="AP1" t="s">
        <v>486</v>
      </c>
      <c r="AQ1" t="s">
        <v>487</v>
      </c>
      <c r="AR1" t="s">
        <v>488</v>
      </c>
      <c r="AS1" t="s">
        <v>489</v>
      </c>
      <c r="AT1" t="s">
        <v>490</v>
      </c>
      <c r="AU1" t="s">
        <v>491</v>
      </c>
      <c r="AV1" t="s">
        <v>492</v>
      </c>
      <c r="AW1" t="s">
        <v>493</v>
      </c>
      <c r="AX1" t="s">
        <v>494</v>
      </c>
      <c r="AY1" t="s">
        <v>495</v>
      </c>
      <c r="AZ1" t="s">
        <v>496</v>
      </c>
      <c r="BA1" t="s">
        <v>497</v>
      </c>
      <c r="BB1" t="s">
        <v>378</v>
      </c>
      <c r="BC1" t="s">
        <v>379</v>
      </c>
      <c r="BD1" t="s">
        <v>388</v>
      </c>
      <c r="BE1" t="s">
        <v>498</v>
      </c>
      <c r="BF1" t="s">
        <v>499</v>
      </c>
      <c r="BG1" t="s">
        <v>500</v>
      </c>
      <c r="BH1" t="s">
        <v>501</v>
      </c>
      <c r="BI1" t="s">
        <v>502</v>
      </c>
      <c r="BJ1" t="s">
        <v>452</v>
      </c>
      <c r="BK1" t="s">
        <v>503</v>
      </c>
      <c r="BL1" t="s">
        <v>504</v>
      </c>
      <c r="BM1" t="s">
        <v>505</v>
      </c>
      <c r="BN1" t="s">
        <v>506</v>
      </c>
      <c r="BO1" t="s">
        <v>507</v>
      </c>
      <c r="BP1" t="s">
        <v>508</v>
      </c>
      <c r="BQ1" t="s">
        <v>509</v>
      </c>
    </row>
    <row r="2" spans="1:69" x14ac:dyDescent="0.3">
      <c r="A2" t="s">
        <v>583</v>
      </c>
      <c r="B2" t="s">
        <v>584</v>
      </c>
      <c r="C2" t="s">
        <v>585</v>
      </c>
      <c r="D2" t="s">
        <v>586</v>
      </c>
      <c r="E2" t="s">
        <v>510</v>
      </c>
      <c r="F2" t="s">
        <v>587</v>
      </c>
      <c r="G2" t="s">
        <v>569</v>
      </c>
      <c r="H2" s="455"/>
      <c r="I2" t="s">
        <v>510</v>
      </c>
      <c r="J2">
        <v>2523</v>
      </c>
      <c r="K2" t="s">
        <v>522</v>
      </c>
      <c r="L2" t="s">
        <v>512</v>
      </c>
      <c r="M2" t="s">
        <v>586</v>
      </c>
      <c r="N2" t="s">
        <v>588</v>
      </c>
      <c r="O2" t="s">
        <v>589</v>
      </c>
      <c r="P2" t="s">
        <v>590</v>
      </c>
      <c r="Q2" t="s">
        <v>591</v>
      </c>
      <c r="R2" t="s">
        <v>592</v>
      </c>
      <c r="S2" t="s">
        <v>593</v>
      </c>
      <c r="T2" t="s">
        <v>515</v>
      </c>
      <c r="U2" t="s">
        <v>377</v>
      </c>
      <c r="V2" t="s">
        <v>510</v>
      </c>
      <c r="W2" t="s">
        <v>391</v>
      </c>
      <c r="X2">
        <v>3</v>
      </c>
      <c r="Y2" t="s">
        <v>391</v>
      </c>
      <c r="AA2" t="s">
        <v>594</v>
      </c>
      <c r="AB2" t="s">
        <v>568</v>
      </c>
      <c r="AC2" t="s">
        <v>510</v>
      </c>
      <c r="AD2" t="s">
        <v>510</v>
      </c>
      <c r="AE2" t="s">
        <v>510</v>
      </c>
      <c r="AG2">
        <v>1</v>
      </c>
      <c r="AH2" t="s">
        <v>595</v>
      </c>
      <c r="AI2" t="s">
        <v>510</v>
      </c>
      <c r="AJ2" t="s">
        <v>596</v>
      </c>
      <c r="AK2" t="s">
        <v>596</v>
      </c>
      <c r="AL2" t="s">
        <v>518</v>
      </c>
      <c r="AM2" t="s">
        <v>597</v>
      </c>
      <c r="AN2" t="s">
        <v>527</v>
      </c>
      <c r="AO2" t="s">
        <v>510</v>
      </c>
      <c r="AP2" t="s">
        <v>560</v>
      </c>
      <c r="AQ2" t="s">
        <v>598</v>
      </c>
      <c r="AR2" t="s">
        <v>520</v>
      </c>
      <c r="AS2" t="s">
        <v>510</v>
      </c>
      <c r="AT2" t="s">
        <v>510</v>
      </c>
      <c r="AU2" t="s">
        <v>510</v>
      </c>
      <c r="AV2" t="s">
        <v>599</v>
      </c>
      <c r="AW2" t="s">
        <v>510</v>
      </c>
      <c r="AX2">
        <v>0</v>
      </c>
      <c r="AY2" t="s">
        <v>510</v>
      </c>
      <c r="AZ2" t="s">
        <v>594</v>
      </c>
      <c r="BA2">
        <v>0</v>
      </c>
      <c r="BB2" t="s">
        <v>600</v>
      </c>
      <c r="BC2" t="s">
        <v>600</v>
      </c>
      <c r="BD2" t="s">
        <v>510</v>
      </c>
      <c r="BE2" t="s">
        <v>510</v>
      </c>
      <c r="BF2" t="s">
        <v>510</v>
      </c>
      <c r="BG2" t="s">
        <v>510</v>
      </c>
      <c r="BH2" t="s">
        <v>510</v>
      </c>
      <c r="BI2" t="s">
        <v>510</v>
      </c>
      <c r="BJ2" t="s">
        <v>510</v>
      </c>
      <c r="BK2" t="s">
        <v>510</v>
      </c>
      <c r="BL2" t="s">
        <v>510</v>
      </c>
      <c r="BM2" t="s">
        <v>510</v>
      </c>
      <c r="BN2" t="s">
        <v>510</v>
      </c>
      <c r="BO2" t="s">
        <v>510</v>
      </c>
      <c r="BP2" t="s">
        <v>510</v>
      </c>
      <c r="BQ2" t="s">
        <v>510</v>
      </c>
    </row>
    <row r="3" spans="1:69" x14ac:dyDescent="0.3">
      <c r="A3" t="s">
        <v>601</v>
      </c>
      <c r="B3" t="s">
        <v>584</v>
      </c>
      <c r="C3" t="s">
        <v>585</v>
      </c>
      <c r="D3" t="s">
        <v>586</v>
      </c>
      <c r="E3" t="s">
        <v>510</v>
      </c>
      <c r="F3" t="s">
        <v>587</v>
      </c>
      <c r="G3" t="s">
        <v>569</v>
      </c>
      <c r="H3" s="455"/>
      <c r="I3" t="s">
        <v>510</v>
      </c>
      <c r="J3">
        <v>2041</v>
      </c>
      <c r="K3" t="s">
        <v>511</v>
      </c>
      <c r="L3" t="s">
        <v>512</v>
      </c>
      <c r="M3" t="s">
        <v>586</v>
      </c>
      <c r="N3" t="s">
        <v>588</v>
      </c>
      <c r="O3" t="s">
        <v>602</v>
      </c>
      <c r="P3" t="s">
        <v>603</v>
      </c>
      <c r="Q3" t="s">
        <v>591</v>
      </c>
      <c r="R3" t="s">
        <v>514</v>
      </c>
      <c r="S3" t="s">
        <v>604</v>
      </c>
      <c r="T3" t="s">
        <v>515</v>
      </c>
      <c r="U3" t="s">
        <v>377</v>
      </c>
      <c r="V3" t="s">
        <v>510</v>
      </c>
      <c r="W3" t="s">
        <v>391</v>
      </c>
      <c r="X3">
        <v>3</v>
      </c>
      <c r="Y3" t="s">
        <v>391</v>
      </c>
      <c r="AA3" t="s">
        <v>594</v>
      </c>
      <c r="AB3" t="s">
        <v>568</v>
      </c>
      <c r="AC3" t="s">
        <v>510</v>
      </c>
      <c r="AD3" t="s">
        <v>510</v>
      </c>
      <c r="AE3" t="s">
        <v>605</v>
      </c>
      <c r="AF3">
        <v>2.621507786</v>
      </c>
      <c r="AG3">
        <v>1</v>
      </c>
      <c r="AH3" t="s">
        <v>606</v>
      </c>
      <c r="AI3" t="s">
        <v>510</v>
      </c>
      <c r="AJ3" t="s">
        <v>607</v>
      </c>
      <c r="AK3" t="s">
        <v>607</v>
      </c>
      <c r="AL3" t="s">
        <v>518</v>
      </c>
      <c r="AM3" t="s">
        <v>597</v>
      </c>
      <c r="AN3" t="s">
        <v>519</v>
      </c>
      <c r="AO3" t="s">
        <v>510</v>
      </c>
      <c r="AP3" t="s">
        <v>608</v>
      </c>
      <c r="AQ3" t="s">
        <v>598</v>
      </c>
      <c r="AR3" t="s">
        <v>520</v>
      </c>
      <c r="AS3" t="s">
        <v>510</v>
      </c>
      <c r="AT3" t="s">
        <v>510</v>
      </c>
      <c r="AU3" t="s">
        <v>510</v>
      </c>
      <c r="AV3" t="s">
        <v>599</v>
      </c>
      <c r="AW3" t="s">
        <v>510</v>
      </c>
      <c r="AX3">
        <v>0</v>
      </c>
      <c r="AY3" t="s">
        <v>510</v>
      </c>
      <c r="AZ3" t="s">
        <v>594</v>
      </c>
      <c r="BA3">
        <v>0</v>
      </c>
      <c r="BB3" t="s">
        <v>600</v>
      </c>
      <c r="BC3" t="s">
        <v>600</v>
      </c>
      <c r="BD3" t="s">
        <v>510</v>
      </c>
      <c r="BE3" t="s">
        <v>510</v>
      </c>
      <c r="BF3" t="s">
        <v>510</v>
      </c>
      <c r="BG3" t="s">
        <v>510</v>
      </c>
      <c r="BH3" t="s">
        <v>510</v>
      </c>
      <c r="BI3" t="s">
        <v>510</v>
      </c>
      <c r="BJ3" t="s">
        <v>510</v>
      </c>
      <c r="BK3" t="s">
        <v>510</v>
      </c>
      <c r="BL3" t="s">
        <v>510</v>
      </c>
      <c r="BM3" t="s">
        <v>510</v>
      </c>
      <c r="BN3" t="s">
        <v>510</v>
      </c>
      <c r="BO3" t="s">
        <v>510</v>
      </c>
      <c r="BP3" t="s">
        <v>510</v>
      </c>
      <c r="BQ3" t="s">
        <v>510</v>
      </c>
    </row>
    <row r="4" spans="1:69" x14ac:dyDescent="0.3">
      <c r="A4" t="s">
        <v>609</v>
      </c>
      <c r="B4" t="s">
        <v>584</v>
      </c>
      <c r="C4" t="s">
        <v>585</v>
      </c>
      <c r="D4" t="s">
        <v>610</v>
      </c>
      <c r="E4" t="s">
        <v>510</v>
      </c>
      <c r="F4" t="s">
        <v>587</v>
      </c>
      <c r="G4" t="s">
        <v>569</v>
      </c>
      <c r="H4" s="455"/>
      <c r="I4" t="s">
        <v>510</v>
      </c>
      <c r="J4">
        <v>2523</v>
      </c>
      <c r="K4" t="s">
        <v>522</v>
      </c>
      <c r="L4" t="s">
        <v>512</v>
      </c>
      <c r="M4" t="s">
        <v>610</v>
      </c>
      <c r="N4" t="s">
        <v>611</v>
      </c>
      <c r="O4" t="s">
        <v>589</v>
      </c>
      <c r="P4" t="s">
        <v>590</v>
      </c>
      <c r="Q4" t="s">
        <v>591</v>
      </c>
      <c r="R4" t="s">
        <v>592</v>
      </c>
      <c r="S4" t="s">
        <v>593</v>
      </c>
      <c r="T4" t="s">
        <v>515</v>
      </c>
      <c r="U4" t="s">
        <v>377</v>
      </c>
      <c r="V4" t="s">
        <v>510</v>
      </c>
      <c r="W4" t="s">
        <v>391</v>
      </c>
      <c r="X4">
        <v>3</v>
      </c>
      <c r="Y4" t="s">
        <v>391</v>
      </c>
      <c r="AA4" t="s">
        <v>594</v>
      </c>
      <c r="AB4" t="s">
        <v>568</v>
      </c>
      <c r="AC4" t="s">
        <v>510</v>
      </c>
      <c r="AD4" t="s">
        <v>510</v>
      </c>
      <c r="AE4" t="s">
        <v>510</v>
      </c>
      <c r="AG4">
        <v>1</v>
      </c>
      <c r="AH4" t="s">
        <v>595</v>
      </c>
      <c r="AI4" t="s">
        <v>510</v>
      </c>
      <c r="AJ4" t="s">
        <v>612</v>
      </c>
      <c r="AK4" t="s">
        <v>612</v>
      </c>
      <c r="AL4" t="s">
        <v>518</v>
      </c>
      <c r="AM4" t="s">
        <v>597</v>
      </c>
      <c r="AN4" t="s">
        <v>527</v>
      </c>
      <c r="AO4" t="s">
        <v>510</v>
      </c>
      <c r="AP4" t="s">
        <v>560</v>
      </c>
      <c r="AQ4" t="s">
        <v>598</v>
      </c>
      <c r="AR4" t="s">
        <v>520</v>
      </c>
      <c r="AS4" t="s">
        <v>510</v>
      </c>
      <c r="AT4" t="s">
        <v>510</v>
      </c>
      <c r="AU4" t="s">
        <v>510</v>
      </c>
      <c r="AV4" t="s">
        <v>599</v>
      </c>
      <c r="AW4" t="s">
        <v>510</v>
      </c>
      <c r="AX4">
        <v>0</v>
      </c>
      <c r="AY4" t="s">
        <v>510</v>
      </c>
      <c r="AZ4" t="s">
        <v>594</v>
      </c>
      <c r="BA4">
        <v>0</v>
      </c>
      <c r="BB4" t="s">
        <v>600</v>
      </c>
      <c r="BC4" t="s">
        <v>600</v>
      </c>
      <c r="BD4" t="s">
        <v>510</v>
      </c>
      <c r="BE4" t="s">
        <v>510</v>
      </c>
      <c r="BF4" t="s">
        <v>510</v>
      </c>
      <c r="BG4" t="s">
        <v>510</v>
      </c>
      <c r="BH4" t="s">
        <v>510</v>
      </c>
      <c r="BI4" t="s">
        <v>510</v>
      </c>
      <c r="BJ4" t="s">
        <v>510</v>
      </c>
      <c r="BK4" t="s">
        <v>510</v>
      </c>
      <c r="BL4" t="s">
        <v>510</v>
      </c>
      <c r="BM4" t="s">
        <v>510</v>
      </c>
      <c r="BN4" t="s">
        <v>510</v>
      </c>
      <c r="BO4" t="s">
        <v>510</v>
      </c>
      <c r="BP4" t="s">
        <v>510</v>
      </c>
      <c r="BQ4" t="s">
        <v>510</v>
      </c>
    </row>
    <row r="5" spans="1:69" x14ac:dyDescent="0.3">
      <c r="A5" t="s">
        <v>613</v>
      </c>
      <c r="B5" t="s">
        <v>584</v>
      </c>
      <c r="C5" t="s">
        <v>585</v>
      </c>
      <c r="D5" t="s">
        <v>610</v>
      </c>
      <c r="E5" t="s">
        <v>510</v>
      </c>
      <c r="F5" t="s">
        <v>587</v>
      </c>
      <c r="G5" t="s">
        <v>569</v>
      </c>
      <c r="H5" s="455"/>
      <c r="I5" t="s">
        <v>510</v>
      </c>
      <c r="J5">
        <v>2041</v>
      </c>
      <c r="K5" t="s">
        <v>511</v>
      </c>
      <c r="L5" t="s">
        <v>512</v>
      </c>
      <c r="M5" t="s">
        <v>610</v>
      </c>
      <c r="N5" t="s">
        <v>611</v>
      </c>
      <c r="O5" t="s">
        <v>602</v>
      </c>
      <c r="P5" t="s">
        <v>603</v>
      </c>
      <c r="Q5" t="s">
        <v>591</v>
      </c>
      <c r="R5" t="s">
        <v>514</v>
      </c>
      <c r="S5" t="s">
        <v>604</v>
      </c>
      <c r="T5" t="s">
        <v>515</v>
      </c>
      <c r="U5" t="s">
        <v>377</v>
      </c>
      <c r="V5" t="s">
        <v>510</v>
      </c>
      <c r="W5" t="s">
        <v>391</v>
      </c>
      <c r="X5">
        <v>3</v>
      </c>
      <c r="Y5" t="s">
        <v>391</v>
      </c>
      <c r="AA5" t="s">
        <v>594</v>
      </c>
      <c r="AB5" t="s">
        <v>568</v>
      </c>
      <c r="AC5" t="s">
        <v>510</v>
      </c>
      <c r="AD5" t="s">
        <v>510</v>
      </c>
      <c r="AE5" t="s">
        <v>605</v>
      </c>
      <c r="AF5">
        <v>2.6236562499999998</v>
      </c>
      <c r="AG5">
        <v>1</v>
      </c>
      <c r="AH5" t="s">
        <v>606</v>
      </c>
      <c r="AI5" t="s">
        <v>510</v>
      </c>
      <c r="AJ5" t="s">
        <v>614</v>
      </c>
      <c r="AK5" t="s">
        <v>614</v>
      </c>
      <c r="AL5" t="s">
        <v>518</v>
      </c>
      <c r="AM5" t="s">
        <v>597</v>
      </c>
      <c r="AN5" t="s">
        <v>519</v>
      </c>
      <c r="AO5" t="s">
        <v>510</v>
      </c>
      <c r="AP5" t="s">
        <v>615</v>
      </c>
      <c r="AQ5" t="s">
        <v>598</v>
      </c>
      <c r="AR5" t="s">
        <v>520</v>
      </c>
      <c r="AS5" t="s">
        <v>510</v>
      </c>
      <c r="AT5" t="s">
        <v>510</v>
      </c>
      <c r="AU5" t="s">
        <v>510</v>
      </c>
      <c r="AV5" t="s">
        <v>599</v>
      </c>
      <c r="AW5" t="s">
        <v>510</v>
      </c>
      <c r="AX5">
        <v>0</v>
      </c>
      <c r="AY5" t="s">
        <v>510</v>
      </c>
      <c r="AZ5" t="s">
        <v>594</v>
      </c>
      <c r="BA5">
        <v>0</v>
      </c>
      <c r="BB5" t="s">
        <v>600</v>
      </c>
      <c r="BC5" t="s">
        <v>600</v>
      </c>
      <c r="BD5" t="s">
        <v>510</v>
      </c>
      <c r="BE5" t="s">
        <v>510</v>
      </c>
      <c r="BF5" t="s">
        <v>510</v>
      </c>
      <c r="BG5" t="s">
        <v>510</v>
      </c>
      <c r="BH5" t="s">
        <v>510</v>
      </c>
      <c r="BI5" t="s">
        <v>510</v>
      </c>
      <c r="BJ5" t="s">
        <v>510</v>
      </c>
      <c r="BK5" t="s">
        <v>510</v>
      </c>
      <c r="BL5" t="s">
        <v>510</v>
      </c>
      <c r="BM5" t="s">
        <v>510</v>
      </c>
      <c r="BN5" t="s">
        <v>510</v>
      </c>
      <c r="BO5" t="s">
        <v>510</v>
      </c>
      <c r="BP5" t="s">
        <v>510</v>
      </c>
      <c r="BQ5" t="s">
        <v>510</v>
      </c>
    </row>
    <row r="6" spans="1:69" x14ac:dyDescent="0.3">
      <c r="A6" t="s">
        <v>616</v>
      </c>
      <c r="B6" t="s">
        <v>584</v>
      </c>
      <c r="C6" t="s">
        <v>585</v>
      </c>
      <c r="D6" t="s">
        <v>610</v>
      </c>
      <c r="E6" t="s">
        <v>510</v>
      </c>
      <c r="F6" t="s">
        <v>587</v>
      </c>
      <c r="G6" t="s">
        <v>569</v>
      </c>
      <c r="H6" s="455"/>
      <c r="I6" t="s">
        <v>510</v>
      </c>
      <c r="J6">
        <v>2071</v>
      </c>
      <c r="K6" t="s">
        <v>522</v>
      </c>
      <c r="L6" t="s">
        <v>512</v>
      </c>
      <c r="M6" t="s">
        <v>610</v>
      </c>
      <c r="N6" t="s">
        <v>611</v>
      </c>
      <c r="O6" t="s">
        <v>617</v>
      </c>
      <c r="P6" t="s">
        <v>618</v>
      </c>
      <c r="Q6" t="s">
        <v>591</v>
      </c>
      <c r="R6" t="s">
        <v>619</v>
      </c>
      <c r="S6" t="s">
        <v>593</v>
      </c>
      <c r="T6" t="s">
        <v>515</v>
      </c>
      <c r="U6" t="s">
        <v>377</v>
      </c>
      <c r="V6" t="s">
        <v>510</v>
      </c>
      <c r="W6" t="s">
        <v>620</v>
      </c>
      <c r="X6">
        <v>3</v>
      </c>
      <c r="Y6" t="s">
        <v>391</v>
      </c>
      <c r="Z6">
        <v>2</v>
      </c>
      <c r="AA6" t="s">
        <v>594</v>
      </c>
      <c r="AB6" t="s">
        <v>621</v>
      </c>
      <c r="AC6" t="s">
        <v>510</v>
      </c>
      <c r="AD6" t="s">
        <v>510</v>
      </c>
      <c r="AE6" t="s">
        <v>622</v>
      </c>
      <c r="AF6">
        <v>0.14583333300000001</v>
      </c>
      <c r="AG6">
        <v>1</v>
      </c>
      <c r="AH6" t="s">
        <v>623</v>
      </c>
      <c r="AI6" t="s">
        <v>510</v>
      </c>
      <c r="AJ6" t="s">
        <v>614</v>
      </c>
      <c r="AK6" t="s">
        <v>614</v>
      </c>
      <c r="AL6" t="s">
        <v>518</v>
      </c>
      <c r="AM6" t="s">
        <v>597</v>
      </c>
      <c r="AN6" t="s">
        <v>550</v>
      </c>
      <c r="AO6" t="s">
        <v>510</v>
      </c>
      <c r="AP6" t="s">
        <v>551</v>
      </c>
      <c r="AQ6" t="s">
        <v>598</v>
      </c>
      <c r="AR6" t="s">
        <v>520</v>
      </c>
      <c r="AS6" t="s">
        <v>510</v>
      </c>
      <c r="AT6" t="s">
        <v>510</v>
      </c>
      <c r="AU6" t="s">
        <v>510</v>
      </c>
      <c r="AV6" t="s">
        <v>594</v>
      </c>
      <c r="AW6" t="s">
        <v>510</v>
      </c>
      <c r="AX6">
        <v>0</v>
      </c>
      <c r="AY6" t="s">
        <v>510</v>
      </c>
      <c r="AZ6" t="s">
        <v>594</v>
      </c>
      <c r="BA6">
        <v>0</v>
      </c>
      <c r="BB6" t="s">
        <v>600</v>
      </c>
      <c r="BC6" t="s">
        <v>600</v>
      </c>
      <c r="BD6" t="s">
        <v>510</v>
      </c>
      <c r="BE6" t="s">
        <v>510</v>
      </c>
      <c r="BF6" t="s">
        <v>510</v>
      </c>
      <c r="BG6" t="s">
        <v>510</v>
      </c>
      <c r="BH6" t="s">
        <v>510</v>
      </c>
      <c r="BI6" t="s">
        <v>510</v>
      </c>
      <c r="BJ6" t="s">
        <v>510</v>
      </c>
      <c r="BK6" t="s">
        <v>510</v>
      </c>
      <c r="BL6" t="s">
        <v>510</v>
      </c>
      <c r="BM6" t="s">
        <v>510</v>
      </c>
      <c r="BN6" t="s">
        <v>510</v>
      </c>
      <c r="BO6" t="s">
        <v>510</v>
      </c>
      <c r="BP6" t="s">
        <v>510</v>
      </c>
      <c r="BQ6" t="s">
        <v>510</v>
      </c>
    </row>
    <row r="7" spans="1:69" x14ac:dyDescent="0.3">
      <c r="A7" t="s">
        <v>624</v>
      </c>
      <c r="B7" t="s">
        <v>584</v>
      </c>
      <c r="C7" t="s">
        <v>585</v>
      </c>
      <c r="D7" t="s">
        <v>586</v>
      </c>
      <c r="E7" t="s">
        <v>510</v>
      </c>
      <c r="F7" t="s">
        <v>587</v>
      </c>
      <c r="G7" t="s">
        <v>569</v>
      </c>
      <c r="H7" s="455"/>
      <c r="I7" t="s">
        <v>510</v>
      </c>
      <c r="J7">
        <v>2071</v>
      </c>
      <c r="K7" t="s">
        <v>522</v>
      </c>
      <c r="L7" t="s">
        <v>512</v>
      </c>
      <c r="M7" t="s">
        <v>586</v>
      </c>
      <c r="N7" t="s">
        <v>588</v>
      </c>
      <c r="O7" t="s">
        <v>617</v>
      </c>
      <c r="P7" t="s">
        <v>618</v>
      </c>
      <c r="Q7" t="s">
        <v>591</v>
      </c>
      <c r="R7" t="s">
        <v>619</v>
      </c>
      <c r="S7" t="s">
        <v>593</v>
      </c>
      <c r="T7" t="s">
        <v>515</v>
      </c>
      <c r="U7" t="s">
        <v>377</v>
      </c>
      <c r="V7" t="s">
        <v>510</v>
      </c>
      <c r="W7" t="s">
        <v>620</v>
      </c>
      <c r="X7">
        <v>3</v>
      </c>
      <c r="Y7" t="s">
        <v>391</v>
      </c>
      <c r="Z7">
        <v>2</v>
      </c>
      <c r="AA7" t="s">
        <v>594</v>
      </c>
      <c r="AB7" t="s">
        <v>621</v>
      </c>
      <c r="AC7" t="s">
        <v>510</v>
      </c>
      <c r="AD7" t="s">
        <v>510</v>
      </c>
      <c r="AE7" t="s">
        <v>622</v>
      </c>
      <c r="AF7">
        <v>0.14583333300000001</v>
      </c>
      <c r="AG7">
        <v>1</v>
      </c>
      <c r="AH7" t="s">
        <v>623</v>
      </c>
      <c r="AI7" t="s">
        <v>510</v>
      </c>
      <c r="AJ7" t="s">
        <v>607</v>
      </c>
      <c r="AK7" t="s">
        <v>607</v>
      </c>
      <c r="AL7" t="s">
        <v>518</v>
      </c>
      <c r="AM7" t="s">
        <v>597</v>
      </c>
      <c r="AN7" t="s">
        <v>550</v>
      </c>
      <c r="AO7" t="s">
        <v>510</v>
      </c>
      <c r="AP7" t="s">
        <v>551</v>
      </c>
      <c r="AQ7" t="s">
        <v>598</v>
      </c>
      <c r="AR7" t="s">
        <v>520</v>
      </c>
      <c r="AS7" t="s">
        <v>510</v>
      </c>
      <c r="AT7" t="s">
        <v>510</v>
      </c>
      <c r="AU7" t="s">
        <v>510</v>
      </c>
      <c r="AV7" t="s">
        <v>594</v>
      </c>
      <c r="AW7" t="s">
        <v>510</v>
      </c>
      <c r="AX7">
        <v>0</v>
      </c>
      <c r="AY7" t="s">
        <v>510</v>
      </c>
      <c r="AZ7" t="s">
        <v>594</v>
      </c>
      <c r="BA7">
        <v>0</v>
      </c>
      <c r="BB7" t="s">
        <v>600</v>
      </c>
      <c r="BC7" t="s">
        <v>600</v>
      </c>
      <c r="BD7" t="s">
        <v>510</v>
      </c>
      <c r="BE7" t="s">
        <v>510</v>
      </c>
      <c r="BF7" t="s">
        <v>510</v>
      </c>
      <c r="BG7" t="s">
        <v>510</v>
      </c>
      <c r="BH7" t="s">
        <v>510</v>
      </c>
      <c r="BI7" t="s">
        <v>510</v>
      </c>
      <c r="BJ7" t="s">
        <v>510</v>
      </c>
      <c r="BK7" t="s">
        <v>510</v>
      </c>
      <c r="BL7" t="s">
        <v>510</v>
      </c>
      <c r="BM7" t="s">
        <v>510</v>
      </c>
      <c r="BN7" t="s">
        <v>510</v>
      </c>
      <c r="BO7" t="s">
        <v>510</v>
      </c>
      <c r="BP7" t="s">
        <v>510</v>
      </c>
      <c r="BQ7" t="s">
        <v>510</v>
      </c>
    </row>
    <row r="8" spans="1:69" x14ac:dyDescent="0.3">
      <c r="A8" t="s">
        <v>625</v>
      </c>
      <c r="B8" t="s">
        <v>584</v>
      </c>
      <c r="C8" t="s">
        <v>585</v>
      </c>
      <c r="D8" t="s">
        <v>610</v>
      </c>
      <c r="E8" t="s">
        <v>510</v>
      </c>
      <c r="F8" t="s">
        <v>587</v>
      </c>
      <c r="G8" t="s">
        <v>569</v>
      </c>
      <c r="H8" s="455"/>
      <c r="I8" t="s">
        <v>510</v>
      </c>
      <c r="J8">
        <v>2041</v>
      </c>
      <c r="K8" t="s">
        <v>511</v>
      </c>
      <c r="L8" t="s">
        <v>512</v>
      </c>
      <c r="M8" t="s">
        <v>610</v>
      </c>
      <c r="N8" t="s">
        <v>611</v>
      </c>
      <c r="O8" t="s">
        <v>602</v>
      </c>
      <c r="P8" t="s">
        <v>603</v>
      </c>
      <c r="Q8" t="s">
        <v>591</v>
      </c>
      <c r="R8" t="s">
        <v>514</v>
      </c>
      <c r="S8" t="s">
        <v>604</v>
      </c>
      <c r="T8" t="s">
        <v>515</v>
      </c>
      <c r="U8" t="s">
        <v>377</v>
      </c>
      <c r="V8" t="s">
        <v>510</v>
      </c>
      <c r="W8" t="s">
        <v>395</v>
      </c>
      <c r="X8">
        <v>8</v>
      </c>
      <c r="Y8" t="s">
        <v>395</v>
      </c>
      <c r="AA8" t="s">
        <v>594</v>
      </c>
      <c r="AB8" t="s">
        <v>227</v>
      </c>
      <c r="AC8" t="s">
        <v>510</v>
      </c>
      <c r="AD8" t="s">
        <v>510</v>
      </c>
      <c r="AE8" t="s">
        <v>626</v>
      </c>
      <c r="AF8">
        <v>11.56322512</v>
      </c>
      <c r="AG8">
        <v>1</v>
      </c>
      <c r="AH8" t="s">
        <v>627</v>
      </c>
      <c r="AI8" t="s">
        <v>510</v>
      </c>
      <c r="AJ8" t="s">
        <v>628</v>
      </c>
      <c r="AK8" t="s">
        <v>628</v>
      </c>
      <c r="AL8" t="s">
        <v>518</v>
      </c>
      <c r="AM8" t="s">
        <v>597</v>
      </c>
      <c r="AN8" t="s">
        <v>519</v>
      </c>
      <c r="AO8" t="s">
        <v>510</v>
      </c>
      <c r="AP8" t="s">
        <v>629</v>
      </c>
      <c r="AQ8" t="s">
        <v>598</v>
      </c>
      <c r="AR8" t="s">
        <v>520</v>
      </c>
      <c r="AS8" t="s">
        <v>510</v>
      </c>
      <c r="AT8" t="s">
        <v>510</v>
      </c>
      <c r="AU8" t="s">
        <v>510</v>
      </c>
      <c r="AV8" t="s">
        <v>630</v>
      </c>
      <c r="AW8" t="s">
        <v>510</v>
      </c>
      <c r="AX8">
        <v>0</v>
      </c>
      <c r="AY8" t="s">
        <v>510</v>
      </c>
      <c r="AZ8" t="s">
        <v>594</v>
      </c>
      <c r="BA8">
        <v>0</v>
      </c>
      <c r="BB8" t="s">
        <v>631</v>
      </c>
      <c r="BC8" t="s">
        <v>600</v>
      </c>
      <c r="BD8" t="s">
        <v>510</v>
      </c>
      <c r="BE8" t="s">
        <v>510</v>
      </c>
      <c r="BF8" t="s">
        <v>510</v>
      </c>
      <c r="BG8" t="s">
        <v>510</v>
      </c>
      <c r="BH8" t="s">
        <v>510</v>
      </c>
      <c r="BI8" t="s">
        <v>510</v>
      </c>
      <c r="BJ8" t="s">
        <v>510</v>
      </c>
      <c r="BK8" t="s">
        <v>510</v>
      </c>
      <c r="BL8" t="s">
        <v>510</v>
      </c>
      <c r="BM8" t="s">
        <v>510</v>
      </c>
      <c r="BN8" t="s">
        <v>510</v>
      </c>
      <c r="BO8" t="s">
        <v>510</v>
      </c>
      <c r="BP8" t="s">
        <v>510</v>
      </c>
      <c r="BQ8" t="s">
        <v>510</v>
      </c>
    </row>
    <row r="9" spans="1:69" x14ac:dyDescent="0.3">
      <c r="A9" t="s">
        <v>632</v>
      </c>
      <c r="B9" t="s">
        <v>584</v>
      </c>
      <c r="C9" t="s">
        <v>585</v>
      </c>
      <c r="D9" t="s">
        <v>586</v>
      </c>
      <c r="E9" t="s">
        <v>510</v>
      </c>
      <c r="F9" t="s">
        <v>587</v>
      </c>
      <c r="G9" t="s">
        <v>569</v>
      </c>
      <c r="H9" s="455"/>
      <c r="I9" t="s">
        <v>510</v>
      </c>
      <c r="J9">
        <v>2041</v>
      </c>
      <c r="K9" t="s">
        <v>511</v>
      </c>
      <c r="L9" t="s">
        <v>512</v>
      </c>
      <c r="M9" t="s">
        <v>586</v>
      </c>
      <c r="N9" t="s">
        <v>588</v>
      </c>
      <c r="O9" t="s">
        <v>602</v>
      </c>
      <c r="P9" t="s">
        <v>603</v>
      </c>
      <c r="Q9" t="s">
        <v>591</v>
      </c>
      <c r="R9" t="s">
        <v>514</v>
      </c>
      <c r="S9" t="s">
        <v>604</v>
      </c>
      <c r="T9" t="s">
        <v>515</v>
      </c>
      <c r="U9" t="s">
        <v>377</v>
      </c>
      <c r="V9" t="s">
        <v>510</v>
      </c>
      <c r="W9" t="s">
        <v>395</v>
      </c>
      <c r="X9">
        <v>8</v>
      </c>
      <c r="Y9" t="s">
        <v>395</v>
      </c>
      <c r="AA9" t="s">
        <v>594</v>
      </c>
      <c r="AB9" t="s">
        <v>227</v>
      </c>
      <c r="AC9" t="s">
        <v>510</v>
      </c>
      <c r="AD9" t="s">
        <v>510</v>
      </c>
      <c r="AE9" t="s">
        <v>633</v>
      </c>
      <c r="AF9">
        <v>11.93897434</v>
      </c>
      <c r="AG9">
        <v>1</v>
      </c>
      <c r="AH9" t="s">
        <v>627</v>
      </c>
      <c r="AI9" t="s">
        <v>510</v>
      </c>
      <c r="AJ9" t="s">
        <v>634</v>
      </c>
      <c r="AK9" t="s">
        <v>634</v>
      </c>
      <c r="AL9" t="s">
        <v>518</v>
      </c>
      <c r="AM9" t="s">
        <v>597</v>
      </c>
      <c r="AN9" t="s">
        <v>519</v>
      </c>
      <c r="AO9" t="s">
        <v>510</v>
      </c>
      <c r="AP9" t="s">
        <v>635</v>
      </c>
      <c r="AQ9" t="s">
        <v>598</v>
      </c>
      <c r="AR9" t="s">
        <v>520</v>
      </c>
      <c r="AS9" t="s">
        <v>510</v>
      </c>
      <c r="AT9" t="s">
        <v>510</v>
      </c>
      <c r="AU9" t="s">
        <v>510</v>
      </c>
      <c r="AV9" t="s">
        <v>630</v>
      </c>
      <c r="AW9" t="s">
        <v>510</v>
      </c>
      <c r="AX9">
        <v>0</v>
      </c>
      <c r="AY9" t="s">
        <v>510</v>
      </c>
      <c r="AZ9" t="s">
        <v>594</v>
      </c>
      <c r="BA9">
        <v>0</v>
      </c>
      <c r="BB9" t="s">
        <v>631</v>
      </c>
      <c r="BC9" t="s">
        <v>600</v>
      </c>
      <c r="BD9" t="s">
        <v>510</v>
      </c>
      <c r="BE9" t="s">
        <v>510</v>
      </c>
      <c r="BF9" t="s">
        <v>510</v>
      </c>
      <c r="BG9" t="s">
        <v>510</v>
      </c>
      <c r="BH9" t="s">
        <v>510</v>
      </c>
      <c r="BI9" t="s">
        <v>510</v>
      </c>
      <c r="BJ9" t="s">
        <v>510</v>
      </c>
      <c r="BK9" t="s">
        <v>510</v>
      </c>
      <c r="BL9" t="s">
        <v>510</v>
      </c>
      <c r="BM9" t="s">
        <v>510</v>
      </c>
      <c r="BN9" t="s">
        <v>510</v>
      </c>
      <c r="BO9" t="s">
        <v>510</v>
      </c>
      <c r="BP9" t="s">
        <v>510</v>
      </c>
      <c r="BQ9" t="s">
        <v>510</v>
      </c>
    </row>
    <row r="10" spans="1:69" x14ac:dyDescent="0.3">
      <c r="A10" t="s">
        <v>636</v>
      </c>
      <c r="B10" t="s">
        <v>584</v>
      </c>
      <c r="C10" t="s">
        <v>585</v>
      </c>
      <c r="D10" t="s">
        <v>586</v>
      </c>
      <c r="E10" t="s">
        <v>510</v>
      </c>
      <c r="F10" t="s">
        <v>587</v>
      </c>
      <c r="G10" t="s">
        <v>569</v>
      </c>
      <c r="H10" s="455"/>
      <c r="I10" t="s">
        <v>510</v>
      </c>
      <c r="J10">
        <v>2875</v>
      </c>
      <c r="K10" t="s">
        <v>522</v>
      </c>
      <c r="L10" t="s">
        <v>512</v>
      </c>
      <c r="M10" t="s">
        <v>586</v>
      </c>
      <c r="N10" t="s">
        <v>588</v>
      </c>
      <c r="O10" t="s">
        <v>637</v>
      </c>
      <c r="P10" t="s">
        <v>638</v>
      </c>
      <c r="Q10" t="s">
        <v>554</v>
      </c>
      <c r="R10" t="s">
        <v>639</v>
      </c>
      <c r="S10" t="s">
        <v>640</v>
      </c>
      <c r="T10" t="s">
        <v>515</v>
      </c>
      <c r="U10" t="s">
        <v>641</v>
      </c>
      <c r="V10" t="s">
        <v>510</v>
      </c>
      <c r="W10" t="s">
        <v>642</v>
      </c>
      <c r="X10">
        <v>3</v>
      </c>
      <c r="Y10" t="s">
        <v>391</v>
      </c>
      <c r="Z10">
        <v>1</v>
      </c>
      <c r="AA10" t="s">
        <v>643</v>
      </c>
      <c r="AB10" t="s">
        <v>644</v>
      </c>
      <c r="AC10" t="s">
        <v>510</v>
      </c>
      <c r="AD10" t="s">
        <v>510</v>
      </c>
      <c r="AE10" t="s">
        <v>645</v>
      </c>
      <c r="AF10">
        <v>5.2475000000000001E-2</v>
      </c>
      <c r="AG10">
        <v>1</v>
      </c>
      <c r="AH10" t="s">
        <v>646</v>
      </c>
      <c r="AI10" t="s">
        <v>510</v>
      </c>
      <c r="AJ10" t="s">
        <v>607</v>
      </c>
      <c r="AK10" t="s">
        <v>607</v>
      </c>
      <c r="AL10" t="s">
        <v>518</v>
      </c>
      <c r="AM10" t="s">
        <v>597</v>
      </c>
      <c r="AN10" t="s">
        <v>538</v>
      </c>
      <c r="AO10" t="s">
        <v>510</v>
      </c>
      <c r="AP10" t="s">
        <v>561</v>
      </c>
      <c r="AQ10" t="s">
        <v>598</v>
      </c>
      <c r="AR10" t="s">
        <v>520</v>
      </c>
      <c r="AS10" t="s">
        <v>510</v>
      </c>
      <c r="AT10" t="s">
        <v>510</v>
      </c>
      <c r="AU10" t="s">
        <v>510</v>
      </c>
      <c r="AV10" t="s">
        <v>594</v>
      </c>
      <c r="AW10" t="s">
        <v>510</v>
      </c>
      <c r="AX10">
        <v>0</v>
      </c>
      <c r="AY10" t="s">
        <v>510</v>
      </c>
      <c r="AZ10" t="s">
        <v>594</v>
      </c>
      <c r="BA10">
        <v>0</v>
      </c>
      <c r="BB10" t="s">
        <v>647</v>
      </c>
      <c r="BC10" t="s">
        <v>554</v>
      </c>
      <c r="BD10" t="s">
        <v>510</v>
      </c>
      <c r="BE10" t="s">
        <v>510</v>
      </c>
      <c r="BF10" t="s">
        <v>510</v>
      </c>
      <c r="BG10" t="s">
        <v>510</v>
      </c>
      <c r="BH10" t="s">
        <v>510</v>
      </c>
      <c r="BI10" t="s">
        <v>510</v>
      </c>
      <c r="BJ10" t="s">
        <v>510</v>
      </c>
      <c r="BK10" t="s">
        <v>510</v>
      </c>
      <c r="BL10" t="s">
        <v>510</v>
      </c>
      <c r="BM10" t="s">
        <v>510</v>
      </c>
      <c r="BN10" t="s">
        <v>510</v>
      </c>
      <c r="BO10" t="s">
        <v>510</v>
      </c>
      <c r="BP10" t="s">
        <v>510</v>
      </c>
      <c r="BQ10" t="s">
        <v>510</v>
      </c>
    </row>
    <row r="11" spans="1:69" x14ac:dyDescent="0.3">
      <c r="A11" t="s">
        <v>648</v>
      </c>
      <c r="B11" t="s">
        <v>584</v>
      </c>
      <c r="C11" t="s">
        <v>585</v>
      </c>
      <c r="D11" t="s">
        <v>610</v>
      </c>
      <c r="E11" t="s">
        <v>510</v>
      </c>
      <c r="F11" t="s">
        <v>587</v>
      </c>
      <c r="G11" t="s">
        <v>569</v>
      </c>
      <c r="H11" s="455"/>
      <c r="I11" t="s">
        <v>510</v>
      </c>
      <c r="J11">
        <v>2875</v>
      </c>
      <c r="K11" t="s">
        <v>522</v>
      </c>
      <c r="L11" t="s">
        <v>512</v>
      </c>
      <c r="M11" t="s">
        <v>610</v>
      </c>
      <c r="N11" t="s">
        <v>611</v>
      </c>
      <c r="O11" t="s">
        <v>637</v>
      </c>
      <c r="P11" t="s">
        <v>638</v>
      </c>
      <c r="Q11" t="s">
        <v>554</v>
      </c>
      <c r="R11" t="s">
        <v>639</v>
      </c>
      <c r="S11" t="s">
        <v>640</v>
      </c>
      <c r="T11" t="s">
        <v>515</v>
      </c>
      <c r="U11" t="s">
        <v>641</v>
      </c>
      <c r="V11" t="s">
        <v>510</v>
      </c>
      <c r="W11" t="s">
        <v>642</v>
      </c>
      <c r="X11">
        <v>3</v>
      </c>
      <c r="Y11" t="s">
        <v>391</v>
      </c>
      <c r="Z11">
        <v>1</v>
      </c>
      <c r="AA11" t="s">
        <v>643</v>
      </c>
      <c r="AB11" t="s">
        <v>644</v>
      </c>
      <c r="AC11" t="s">
        <v>510</v>
      </c>
      <c r="AD11" t="s">
        <v>510</v>
      </c>
      <c r="AE11" t="s">
        <v>645</v>
      </c>
      <c r="AF11">
        <v>5.2475000000000001E-2</v>
      </c>
      <c r="AG11">
        <v>1</v>
      </c>
      <c r="AH11" t="s">
        <v>646</v>
      </c>
      <c r="AI11" t="s">
        <v>510</v>
      </c>
      <c r="AJ11" t="s">
        <v>614</v>
      </c>
      <c r="AK11" t="s">
        <v>614</v>
      </c>
      <c r="AL11" t="s">
        <v>518</v>
      </c>
      <c r="AM11" t="s">
        <v>597</v>
      </c>
      <c r="AN11" t="s">
        <v>538</v>
      </c>
      <c r="AO11" t="s">
        <v>510</v>
      </c>
      <c r="AP11" t="s">
        <v>561</v>
      </c>
      <c r="AQ11" t="s">
        <v>598</v>
      </c>
      <c r="AR11" t="s">
        <v>520</v>
      </c>
      <c r="AS11" t="s">
        <v>510</v>
      </c>
      <c r="AT11" t="s">
        <v>510</v>
      </c>
      <c r="AU11" t="s">
        <v>510</v>
      </c>
      <c r="AV11" t="s">
        <v>594</v>
      </c>
      <c r="AW11" t="s">
        <v>510</v>
      </c>
      <c r="AX11">
        <v>0</v>
      </c>
      <c r="AY11" t="s">
        <v>510</v>
      </c>
      <c r="AZ11" t="s">
        <v>594</v>
      </c>
      <c r="BA11">
        <v>0</v>
      </c>
      <c r="BB11" t="s">
        <v>647</v>
      </c>
      <c r="BC11" t="s">
        <v>554</v>
      </c>
      <c r="BD11" t="s">
        <v>510</v>
      </c>
      <c r="BE11" t="s">
        <v>510</v>
      </c>
      <c r="BF11" t="s">
        <v>510</v>
      </c>
      <c r="BG11" t="s">
        <v>510</v>
      </c>
      <c r="BH11" t="s">
        <v>510</v>
      </c>
      <c r="BI11" t="s">
        <v>510</v>
      </c>
      <c r="BJ11" t="s">
        <v>510</v>
      </c>
      <c r="BK11" t="s">
        <v>510</v>
      </c>
      <c r="BL11" t="s">
        <v>510</v>
      </c>
      <c r="BM11" t="s">
        <v>510</v>
      </c>
      <c r="BN11" t="s">
        <v>510</v>
      </c>
      <c r="BO11" t="s">
        <v>510</v>
      </c>
      <c r="BP11" t="s">
        <v>510</v>
      </c>
      <c r="BQ11" t="s">
        <v>510</v>
      </c>
    </row>
    <row r="12" spans="1:69" x14ac:dyDescent="0.3">
      <c r="A12" t="s">
        <v>649</v>
      </c>
      <c r="B12" t="s">
        <v>584</v>
      </c>
      <c r="C12" t="s">
        <v>585</v>
      </c>
      <c r="D12" t="s">
        <v>610</v>
      </c>
      <c r="E12" t="s">
        <v>510</v>
      </c>
      <c r="F12" t="s">
        <v>587</v>
      </c>
      <c r="G12" t="s">
        <v>569</v>
      </c>
      <c r="H12" s="455"/>
      <c r="I12" t="s">
        <v>510</v>
      </c>
      <c r="J12">
        <v>2523</v>
      </c>
      <c r="K12" t="s">
        <v>522</v>
      </c>
      <c r="L12" t="s">
        <v>512</v>
      </c>
      <c r="M12" t="s">
        <v>610</v>
      </c>
      <c r="N12" t="s">
        <v>611</v>
      </c>
      <c r="O12" t="s">
        <v>589</v>
      </c>
      <c r="P12" t="s">
        <v>590</v>
      </c>
      <c r="Q12" t="s">
        <v>591</v>
      </c>
      <c r="R12" t="s">
        <v>592</v>
      </c>
      <c r="S12" t="s">
        <v>593</v>
      </c>
      <c r="T12" t="s">
        <v>515</v>
      </c>
      <c r="U12" t="s">
        <v>377</v>
      </c>
      <c r="V12" t="s">
        <v>510</v>
      </c>
      <c r="W12" t="s">
        <v>395</v>
      </c>
      <c r="X12">
        <v>8</v>
      </c>
      <c r="Y12" t="s">
        <v>395</v>
      </c>
      <c r="AA12" t="s">
        <v>594</v>
      </c>
      <c r="AB12" t="s">
        <v>227</v>
      </c>
      <c r="AC12" t="s">
        <v>510</v>
      </c>
      <c r="AD12" t="s">
        <v>510</v>
      </c>
      <c r="AE12" t="s">
        <v>510</v>
      </c>
      <c r="AG12">
        <v>1</v>
      </c>
      <c r="AH12" t="s">
        <v>650</v>
      </c>
      <c r="AI12" t="s">
        <v>510</v>
      </c>
      <c r="AJ12" t="s">
        <v>628</v>
      </c>
      <c r="AK12" t="s">
        <v>628</v>
      </c>
      <c r="AL12" t="s">
        <v>518</v>
      </c>
      <c r="AM12" t="s">
        <v>597</v>
      </c>
      <c r="AN12" t="s">
        <v>524</v>
      </c>
      <c r="AO12" t="s">
        <v>510</v>
      </c>
      <c r="AP12" t="s">
        <v>651</v>
      </c>
      <c r="AQ12" t="s">
        <v>598</v>
      </c>
      <c r="AR12" t="s">
        <v>520</v>
      </c>
      <c r="AS12" t="s">
        <v>510</v>
      </c>
      <c r="AT12" t="s">
        <v>510</v>
      </c>
      <c r="AU12" t="s">
        <v>510</v>
      </c>
      <c r="AV12" t="s">
        <v>630</v>
      </c>
      <c r="AW12" t="s">
        <v>510</v>
      </c>
      <c r="AX12">
        <v>0</v>
      </c>
      <c r="AY12" t="s">
        <v>510</v>
      </c>
      <c r="AZ12" t="s">
        <v>594</v>
      </c>
      <c r="BA12">
        <v>0</v>
      </c>
      <c r="BB12" t="s">
        <v>600</v>
      </c>
      <c r="BC12" t="s">
        <v>600</v>
      </c>
      <c r="BD12" t="s">
        <v>510</v>
      </c>
      <c r="BE12" t="s">
        <v>510</v>
      </c>
      <c r="BF12" t="s">
        <v>510</v>
      </c>
      <c r="BG12" t="s">
        <v>510</v>
      </c>
      <c r="BH12" t="s">
        <v>510</v>
      </c>
      <c r="BI12" t="s">
        <v>510</v>
      </c>
      <c r="BJ12" t="s">
        <v>510</v>
      </c>
      <c r="BK12" t="s">
        <v>510</v>
      </c>
      <c r="BL12" t="s">
        <v>510</v>
      </c>
      <c r="BM12" t="s">
        <v>510</v>
      </c>
      <c r="BN12" t="s">
        <v>510</v>
      </c>
      <c r="BO12" t="s">
        <v>510</v>
      </c>
      <c r="BP12" t="s">
        <v>510</v>
      </c>
      <c r="BQ12" t="s">
        <v>510</v>
      </c>
    </row>
    <row r="13" spans="1:69" x14ac:dyDescent="0.3">
      <c r="A13" t="s">
        <v>652</v>
      </c>
      <c r="B13" t="s">
        <v>584</v>
      </c>
      <c r="C13" t="s">
        <v>585</v>
      </c>
      <c r="D13" t="s">
        <v>586</v>
      </c>
      <c r="E13" t="s">
        <v>510</v>
      </c>
      <c r="F13" t="s">
        <v>587</v>
      </c>
      <c r="G13" t="s">
        <v>569</v>
      </c>
      <c r="H13" s="455"/>
      <c r="I13" t="s">
        <v>510</v>
      </c>
      <c r="J13">
        <v>2523</v>
      </c>
      <c r="K13" t="s">
        <v>522</v>
      </c>
      <c r="L13" t="s">
        <v>512</v>
      </c>
      <c r="M13" t="s">
        <v>586</v>
      </c>
      <c r="N13" t="s">
        <v>588</v>
      </c>
      <c r="O13" t="s">
        <v>589</v>
      </c>
      <c r="P13" t="s">
        <v>590</v>
      </c>
      <c r="Q13" t="s">
        <v>591</v>
      </c>
      <c r="R13" t="s">
        <v>592</v>
      </c>
      <c r="S13" t="s">
        <v>593</v>
      </c>
      <c r="T13" t="s">
        <v>515</v>
      </c>
      <c r="U13" t="s">
        <v>377</v>
      </c>
      <c r="V13" t="s">
        <v>510</v>
      </c>
      <c r="W13" t="s">
        <v>395</v>
      </c>
      <c r="X13">
        <v>8</v>
      </c>
      <c r="Y13" t="s">
        <v>395</v>
      </c>
      <c r="AA13" t="s">
        <v>594</v>
      </c>
      <c r="AB13" t="s">
        <v>227</v>
      </c>
      <c r="AC13" t="s">
        <v>510</v>
      </c>
      <c r="AD13" t="s">
        <v>510</v>
      </c>
      <c r="AE13" t="s">
        <v>510</v>
      </c>
      <c r="AG13">
        <v>1</v>
      </c>
      <c r="AH13" t="s">
        <v>650</v>
      </c>
      <c r="AI13" t="s">
        <v>510</v>
      </c>
      <c r="AJ13" t="s">
        <v>634</v>
      </c>
      <c r="AK13" t="s">
        <v>634</v>
      </c>
      <c r="AL13" t="s">
        <v>518</v>
      </c>
      <c r="AM13" t="s">
        <v>597</v>
      </c>
      <c r="AN13" t="s">
        <v>524</v>
      </c>
      <c r="AO13" t="s">
        <v>510</v>
      </c>
      <c r="AP13" t="s">
        <v>651</v>
      </c>
      <c r="AQ13" t="s">
        <v>598</v>
      </c>
      <c r="AR13" t="s">
        <v>520</v>
      </c>
      <c r="AS13" t="s">
        <v>510</v>
      </c>
      <c r="AT13" t="s">
        <v>510</v>
      </c>
      <c r="AU13" t="s">
        <v>510</v>
      </c>
      <c r="AV13" t="s">
        <v>630</v>
      </c>
      <c r="AW13" t="s">
        <v>510</v>
      </c>
      <c r="AX13">
        <v>0</v>
      </c>
      <c r="AY13" t="s">
        <v>510</v>
      </c>
      <c r="AZ13" t="s">
        <v>594</v>
      </c>
      <c r="BA13">
        <v>0</v>
      </c>
      <c r="BB13" t="s">
        <v>600</v>
      </c>
      <c r="BC13" t="s">
        <v>600</v>
      </c>
      <c r="BD13" t="s">
        <v>510</v>
      </c>
      <c r="BE13" t="s">
        <v>510</v>
      </c>
      <c r="BF13" t="s">
        <v>510</v>
      </c>
      <c r="BG13" t="s">
        <v>510</v>
      </c>
      <c r="BH13" t="s">
        <v>510</v>
      </c>
      <c r="BI13" t="s">
        <v>510</v>
      </c>
      <c r="BJ13" t="s">
        <v>510</v>
      </c>
      <c r="BK13" t="s">
        <v>510</v>
      </c>
      <c r="BL13" t="s">
        <v>510</v>
      </c>
      <c r="BM13" t="s">
        <v>510</v>
      </c>
      <c r="BN13" t="s">
        <v>510</v>
      </c>
      <c r="BO13" t="s">
        <v>510</v>
      </c>
      <c r="BP13" t="s">
        <v>510</v>
      </c>
      <c r="BQ13" t="s">
        <v>510</v>
      </c>
    </row>
    <row r="14" spans="1:69" x14ac:dyDescent="0.3">
      <c r="A14" t="s">
        <v>653</v>
      </c>
      <c r="B14" t="s">
        <v>584</v>
      </c>
      <c r="C14" t="s">
        <v>585</v>
      </c>
      <c r="D14" t="s">
        <v>610</v>
      </c>
      <c r="E14" t="s">
        <v>510</v>
      </c>
      <c r="F14" t="s">
        <v>587</v>
      </c>
      <c r="G14" t="s">
        <v>569</v>
      </c>
      <c r="H14" s="455"/>
      <c r="I14" t="s">
        <v>510</v>
      </c>
      <c r="J14">
        <v>2041</v>
      </c>
      <c r="K14" t="s">
        <v>511</v>
      </c>
      <c r="L14" t="s">
        <v>512</v>
      </c>
      <c r="M14" t="s">
        <v>610</v>
      </c>
      <c r="N14" t="s">
        <v>611</v>
      </c>
      <c r="O14" t="s">
        <v>602</v>
      </c>
      <c r="P14" t="s">
        <v>603</v>
      </c>
      <c r="Q14" t="s">
        <v>591</v>
      </c>
      <c r="R14" t="s">
        <v>514</v>
      </c>
      <c r="S14" t="s">
        <v>604</v>
      </c>
      <c r="T14" t="s">
        <v>515</v>
      </c>
      <c r="U14" t="s">
        <v>377</v>
      </c>
      <c r="V14" t="s">
        <v>510</v>
      </c>
      <c r="W14" t="s">
        <v>392</v>
      </c>
      <c r="X14">
        <v>4</v>
      </c>
      <c r="Y14" t="s">
        <v>392</v>
      </c>
      <c r="AA14" t="s">
        <v>594</v>
      </c>
      <c r="AB14" t="s">
        <v>225</v>
      </c>
      <c r="AC14" t="s">
        <v>510</v>
      </c>
      <c r="AD14" t="s">
        <v>510</v>
      </c>
      <c r="AE14" t="s">
        <v>654</v>
      </c>
      <c r="AF14">
        <v>4.1602803140000004</v>
      </c>
      <c r="AG14">
        <v>1</v>
      </c>
      <c r="AH14" t="s">
        <v>655</v>
      </c>
      <c r="AI14" t="s">
        <v>510</v>
      </c>
      <c r="AJ14" t="s">
        <v>656</v>
      </c>
      <c r="AK14" t="s">
        <v>656</v>
      </c>
      <c r="AL14" t="s">
        <v>518</v>
      </c>
      <c r="AM14" t="s">
        <v>597</v>
      </c>
      <c r="AN14" t="s">
        <v>519</v>
      </c>
      <c r="AO14" t="s">
        <v>510</v>
      </c>
      <c r="AP14" t="s">
        <v>657</v>
      </c>
      <c r="AQ14" t="s">
        <v>598</v>
      </c>
      <c r="AR14" t="s">
        <v>520</v>
      </c>
      <c r="AS14" t="s">
        <v>510</v>
      </c>
      <c r="AT14" t="s">
        <v>510</v>
      </c>
      <c r="AU14" t="s">
        <v>510</v>
      </c>
      <c r="AV14" t="s">
        <v>658</v>
      </c>
      <c r="AW14" t="s">
        <v>510</v>
      </c>
      <c r="AX14">
        <v>0</v>
      </c>
      <c r="AY14" t="s">
        <v>510</v>
      </c>
      <c r="AZ14" t="s">
        <v>594</v>
      </c>
      <c r="BA14">
        <v>0</v>
      </c>
      <c r="BB14" t="s">
        <v>600</v>
      </c>
      <c r="BC14" t="s">
        <v>600</v>
      </c>
      <c r="BD14" t="s">
        <v>510</v>
      </c>
      <c r="BE14" t="s">
        <v>510</v>
      </c>
      <c r="BF14" t="s">
        <v>510</v>
      </c>
      <c r="BG14" t="s">
        <v>510</v>
      </c>
      <c r="BH14" t="s">
        <v>510</v>
      </c>
      <c r="BI14" t="s">
        <v>510</v>
      </c>
      <c r="BJ14" t="s">
        <v>510</v>
      </c>
      <c r="BK14" t="s">
        <v>510</v>
      </c>
      <c r="BL14" t="s">
        <v>510</v>
      </c>
      <c r="BM14" t="s">
        <v>510</v>
      </c>
      <c r="BN14" t="s">
        <v>510</v>
      </c>
      <c r="BO14" t="s">
        <v>510</v>
      </c>
      <c r="BP14" t="s">
        <v>510</v>
      </c>
      <c r="BQ14" t="s">
        <v>510</v>
      </c>
    </row>
    <row r="15" spans="1:69" x14ac:dyDescent="0.3">
      <c r="A15" t="s">
        <v>659</v>
      </c>
      <c r="B15" t="s">
        <v>584</v>
      </c>
      <c r="C15" t="s">
        <v>585</v>
      </c>
      <c r="D15" t="s">
        <v>586</v>
      </c>
      <c r="E15" t="s">
        <v>510</v>
      </c>
      <c r="F15" t="s">
        <v>587</v>
      </c>
      <c r="G15" t="s">
        <v>569</v>
      </c>
      <c r="H15" s="455"/>
      <c r="I15" t="s">
        <v>510</v>
      </c>
      <c r="J15">
        <v>2041</v>
      </c>
      <c r="K15" t="s">
        <v>511</v>
      </c>
      <c r="L15" t="s">
        <v>512</v>
      </c>
      <c r="M15" t="s">
        <v>586</v>
      </c>
      <c r="N15" t="s">
        <v>588</v>
      </c>
      <c r="O15" t="s">
        <v>602</v>
      </c>
      <c r="P15" t="s">
        <v>603</v>
      </c>
      <c r="Q15" t="s">
        <v>591</v>
      </c>
      <c r="R15" t="s">
        <v>514</v>
      </c>
      <c r="S15" t="s">
        <v>604</v>
      </c>
      <c r="T15" t="s">
        <v>515</v>
      </c>
      <c r="U15" t="s">
        <v>377</v>
      </c>
      <c r="V15" t="s">
        <v>510</v>
      </c>
      <c r="W15" t="s">
        <v>392</v>
      </c>
      <c r="X15">
        <v>4</v>
      </c>
      <c r="Y15" t="s">
        <v>392</v>
      </c>
      <c r="AA15" t="s">
        <v>594</v>
      </c>
      <c r="AB15" t="s">
        <v>225</v>
      </c>
      <c r="AC15" t="s">
        <v>510</v>
      </c>
      <c r="AD15" t="s">
        <v>510</v>
      </c>
      <c r="AE15" t="s">
        <v>660</v>
      </c>
      <c r="AF15">
        <v>5.2488219809999999</v>
      </c>
      <c r="AG15">
        <v>1</v>
      </c>
      <c r="AH15" t="s">
        <v>655</v>
      </c>
      <c r="AI15" t="s">
        <v>510</v>
      </c>
      <c r="AJ15" t="s">
        <v>661</v>
      </c>
      <c r="AK15" t="s">
        <v>661</v>
      </c>
      <c r="AL15" t="s">
        <v>518</v>
      </c>
      <c r="AM15" t="s">
        <v>597</v>
      </c>
      <c r="AN15" t="s">
        <v>519</v>
      </c>
      <c r="AO15" t="s">
        <v>510</v>
      </c>
      <c r="AP15" t="s">
        <v>662</v>
      </c>
      <c r="AQ15" t="s">
        <v>598</v>
      </c>
      <c r="AR15" t="s">
        <v>520</v>
      </c>
      <c r="AS15" t="s">
        <v>510</v>
      </c>
      <c r="AT15" t="s">
        <v>510</v>
      </c>
      <c r="AU15" t="s">
        <v>510</v>
      </c>
      <c r="AV15" t="s">
        <v>658</v>
      </c>
      <c r="AW15" t="s">
        <v>510</v>
      </c>
      <c r="AX15">
        <v>0</v>
      </c>
      <c r="AY15" t="s">
        <v>510</v>
      </c>
      <c r="AZ15" t="s">
        <v>594</v>
      </c>
      <c r="BA15">
        <v>0</v>
      </c>
      <c r="BB15" t="s">
        <v>600</v>
      </c>
      <c r="BC15" t="s">
        <v>600</v>
      </c>
      <c r="BD15" t="s">
        <v>510</v>
      </c>
      <c r="BE15" t="s">
        <v>510</v>
      </c>
      <c r="BF15" t="s">
        <v>510</v>
      </c>
      <c r="BG15" t="s">
        <v>510</v>
      </c>
      <c r="BH15" t="s">
        <v>510</v>
      </c>
      <c r="BI15" t="s">
        <v>510</v>
      </c>
      <c r="BJ15" t="s">
        <v>510</v>
      </c>
      <c r="BK15" t="s">
        <v>510</v>
      </c>
      <c r="BL15" t="s">
        <v>510</v>
      </c>
      <c r="BM15" t="s">
        <v>510</v>
      </c>
      <c r="BN15" t="s">
        <v>510</v>
      </c>
      <c r="BO15" t="s">
        <v>510</v>
      </c>
      <c r="BP15" t="s">
        <v>510</v>
      </c>
      <c r="BQ15" t="s">
        <v>510</v>
      </c>
    </row>
    <row r="16" spans="1:69" x14ac:dyDescent="0.3">
      <c r="A16" t="s">
        <v>663</v>
      </c>
      <c r="B16" t="s">
        <v>584</v>
      </c>
      <c r="C16" t="s">
        <v>585</v>
      </c>
      <c r="D16" t="s">
        <v>610</v>
      </c>
      <c r="E16" t="s">
        <v>510</v>
      </c>
      <c r="F16" t="s">
        <v>587</v>
      </c>
      <c r="G16" t="s">
        <v>569</v>
      </c>
      <c r="H16" s="455"/>
      <c r="I16" t="s">
        <v>510</v>
      </c>
      <c r="J16">
        <v>2523</v>
      </c>
      <c r="K16" t="s">
        <v>522</v>
      </c>
      <c r="L16" t="s">
        <v>512</v>
      </c>
      <c r="M16" t="s">
        <v>610</v>
      </c>
      <c r="N16" t="s">
        <v>611</v>
      </c>
      <c r="O16" t="s">
        <v>589</v>
      </c>
      <c r="P16" t="s">
        <v>590</v>
      </c>
      <c r="Q16" t="s">
        <v>591</v>
      </c>
      <c r="R16" t="s">
        <v>592</v>
      </c>
      <c r="S16" t="s">
        <v>593</v>
      </c>
      <c r="T16" t="s">
        <v>515</v>
      </c>
      <c r="U16" t="s">
        <v>377</v>
      </c>
      <c r="V16" t="s">
        <v>510</v>
      </c>
      <c r="W16" t="s">
        <v>392</v>
      </c>
      <c r="X16">
        <v>4</v>
      </c>
      <c r="Y16" t="s">
        <v>392</v>
      </c>
      <c r="AA16" t="s">
        <v>594</v>
      </c>
      <c r="AB16" t="s">
        <v>225</v>
      </c>
      <c r="AC16" t="s">
        <v>510</v>
      </c>
      <c r="AD16" t="s">
        <v>510</v>
      </c>
      <c r="AE16" t="s">
        <v>510</v>
      </c>
      <c r="AG16">
        <v>1</v>
      </c>
      <c r="AH16" t="s">
        <v>664</v>
      </c>
      <c r="AI16" t="s">
        <v>510</v>
      </c>
      <c r="AJ16" t="s">
        <v>656</v>
      </c>
      <c r="AK16" t="s">
        <v>656</v>
      </c>
      <c r="AL16" t="s">
        <v>518</v>
      </c>
      <c r="AM16" t="s">
        <v>597</v>
      </c>
      <c r="AN16" t="s">
        <v>550</v>
      </c>
      <c r="AO16" t="s">
        <v>510</v>
      </c>
      <c r="AP16" t="s">
        <v>665</v>
      </c>
      <c r="AQ16" t="s">
        <v>598</v>
      </c>
      <c r="AR16" t="s">
        <v>520</v>
      </c>
      <c r="AS16" t="s">
        <v>510</v>
      </c>
      <c r="AT16" t="s">
        <v>510</v>
      </c>
      <c r="AU16" t="s">
        <v>510</v>
      </c>
      <c r="AV16" t="s">
        <v>658</v>
      </c>
      <c r="AW16" t="s">
        <v>510</v>
      </c>
      <c r="AX16">
        <v>0</v>
      </c>
      <c r="AY16" t="s">
        <v>510</v>
      </c>
      <c r="AZ16" t="s">
        <v>594</v>
      </c>
      <c r="BA16">
        <v>0</v>
      </c>
      <c r="BB16" t="s">
        <v>600</v>
      </c>
      <c r="BC16" t="s">
        <v>600</v>
      </c>
      <c r="BD16" t="s">
        <v>510</v>
      </c>
      <c r="BE16" t="s">
        <v>510</v>
      </c>
      <c r="BF16" t="s">
        <v>510</v>
      </c>
      <c r="BG16" t="s">
        <v>510</v>
      </c>
      <c r="BH16" t="s">
        <v>510</v>
      </c>
      <c r="BI16" t="s">
        <v>510</v>
      </c>
      <c r="BJ16" t="s">
        <v>510</v>
      </c>
      <c r="BK16" t="s">
        <v>510</v>
      </c>
      <c r="BL16" t="s">
        <v>510</v>
      </c>
      <c r="BM16" t="s">
        <v>510</v>
      </c>
      <c r="BN16" t="s">
        <v>510</v>
      </c>
      <c r="BO16" t="s">
        <v>510</v>
      </c>
      <c r="BP16" t="s">
        <v>510</v>
      </c>
      <c r="BQ16" t="s">
        <v>510</v>
      </c>
    </row>
    <row r="17" spans="1:69" x14ac:dyDescent="0.3">
      <c r="A17" t="s">
        <v>666</v>
      </c>
      <c r="B17" t="s">
        <v>584</v>
      </c>
      <c r="C17" t="s">
        <v>585</v>
      </c>
      <c r="D17" t="s">
        <v>610</v>
      </c>
      <c r="E17" t="s">
        <v>510</v>
      </c>
      <c r="F17" t="s">
        <v>587</v>
      </c>
      <c r="G17" t="s">
        <v>569</v>
      </c>
      <c r="H17" s="455"/>
      <c r="I17" t="s">
        <v>510</v>
      </c>
      <c r="J17">
        <v>2522</v>
      </c>
      <c r="K17" t="s">
        <v>522</v>
      </c>
      <c r="L17" t="s">
        <v>531</v>
      </c>
      <c r="M17" t="s">
        <v>610</v>
      </c>
      <c r="N17" t="s">
        <v>611</v>
      </c>
      <c r="O17" t="s">
        <v>667</v>
      </c>
      <c r="P17" t="s">
        <v>668</v>
      </c>
      <c r="Q17" t="s">
        <v>591</v>
      </c>
      <c r="R17" t="s">
        <v>415</v>
      </c>
      <c r="S17" t="s">
        <v>593</v>
      </c>
      <c r="T17" t="s">
        <v>515</v>
      </c>
      <c r="U17" t="s">
        <v>377</v>
      </c>
      <c r="V17" t="s">
        <v>510</v>
      </c>
      <c r="W17" t="s">
        <v>392</v>
      </c>
      <c r="X17">
        <v>4</v>
      </c>
      <c r="Y17" t="s">
        <v>392</v>
      </c>
      <c r="AA17" t="s">
        <v>594</v>
      </c>
      <c r="AB17" t="s">
        <v>225</v>
      </c>
      <c r="AC17" t="s">
        <v>510</v>
      </c>
      <c r="AD17" t="s">
        <v>510</v>
      </c>
      <c r="AE17" t="s">
        <v>669</v>
      </c>
      <c r="AF17">
        <v>5.2083329999999999E-3</v>
      </c>
      <c r="AG17">
        <v>1</v>
      </c>
      <c r="AH17" t="s">
        <v>670</v>
      </c>
      <c r="AI17" t="s">
        <v>510</v>
      </c>
      <c r="AJ17" t="s">
        <v>656</v>
      </c>
      <c r="AK17" t="s">
        <v>656</v>
      </c>
      <c r="AL17" t="s">
        <v>518</v>
      </c>
      <c r="AM17" t="s">
        <v>597</v>
      </c>
      <c r="AN17" t="s">
        <v>671</v>
      </c>
      <c r="AO17" t="s">
        <v>510</v>
      </c>
      <c r="AP17" t="s">
        <v>672</v>
      </c>
      <c r="AQ17" t="s">
        <v>598</v>
      </c>
      <c r="AR17" t="s">
        <v>520</v>
      </c>
      <c r="AS17" t="s">
        <v>510</v>
      </c>
      <c r="AT17" t="s">
        <v>510</v>
      </c>
      <c r="AU17" t="s">
        <v>510</v>
      </c>
      <c r="AV17" t="s">
        <v>658</v>
      </c>
      <c r="AW17" t="s">
        <v>510</v>
      </c>
      <c r="AX17">
        <v>0</v>
      </c>
      <c r="AY17" t="s">
        <v>510</v>
      </c>
      <c r="AZ17" t="s">
        <v>594</v>
      </c>
      <c r="BA17">
        <v>0</v>
      </c>
      <c r="BB17" t="s">
        <v>673</v>
      </c>
      <c r="BC17" t="s">
        <v>673</v>
      </c>
      <c r="BD17" t="s">
        <v>510</v>
      </c>
      <c r="BE17" t="s">
        <v>510</v>
      </c>
      <c r="BF17" t="s">
        <v>510</v>
      </c>
      <c r="BG17" t="s">
        <v>510</v>
      </c>
      <c r="BH17" t="s">
        <v>510</v>
      </c>
      <c r="BI17" t="s">
        <v>510</v>
      </c>
      <c r="BJ17" t="s">
        <v>510</v>
      </c>
      <c r="BK17" t="s">
        <v>510</v>
      </c>
      <c r="BL17" t="s">
        <v>510</v>
      </c>
      <c r="BM17" t="s">
        <v>510</v>
      </c>
      <c r="BN17" t="s">
        <v>510</v>
      </c>
      <c r="BO17" t="s">
        <v>510</v>
      </c>
      <c r="BP17" t="s">
        <v>510</v>
      </c>
      <c r="BQ17" t="s">
        <v>510</v>
      </c>
    </row>
    <row r="18" spans="1:69" x14ac:dyDescent="0.3">
      <c r="A18" t="s">
        <v>674</v>
      </c>
      <c r="B18" t="s">
        <v>584</v>
      </c>
      <c r="C18" t="s">
        <v>585</v>
      </c>
      <c r="D18" t="s">
        <v>586</v>
      </c>
      <c r="E18" t="s">
        <v>510</v>
      </c>
      <c r="F18" t="s">
        <v>587</v>
      </c>
      <c r="G18" t="s">
        <v>569</v>
      </c>
      <c r="H18" s="455"/>
      <c r="I18" t="s">
        <v>510</v>
      </c>
      <c r="J18">
        <v>2523</v>
      </c>
      <c r="K18" t="s">
        <v>522</v>
      </c>
      <c r="L18" t="s">
        <v>512</v>
      </c>
      <c r="M18" t="s">
        <v>586</v>
      </c>
      <c r="N18" t="s">
        <v>588</v>
      </c>
      <c r="O18" t="s">
        <v>589</v>
      </c>
      <c r="P18" t="s">
        <v>590</v>
      </c>
      <c r="Q18" t="s">
        <v>591</v>
      </c>
      <c r="R18" t="s">
        <v>592</v>
      </c>
      <c r="S18" t="s">
        <v>593</v>
      </c>
      <c r="T18" t="s">
        <v>515</v>
      </c>
      <c r="U18" t="s">
        <v>377</v>
      </c>
      <c r="V18" t="s">
        <v>510</v>
      </c>
      <c r="W18" t="s">
        <v>392</v>
      </c>
      <c r="X18">
        <v>4</v>
      </c>
      <c r="Y18" t="s">
        <v>392</v>
      </c>
      <c r="AA18" t="s">
        <v>594</v>
      </c>
      <c r="AB18" t="s">
        <v>225</v>
      </c>
      <c r="AC18" t="s">
        <v>510</v>
      </c>
      <c r="AD18" t="s">
        <v>510</v>
      </c>
      <c r="AE18" t="s">
        <v>510</v>
      </c>
      <c r="AG18">
        <v>1</v>
      </c>
      <c r="AH18" t="s">
        <v>664</v>
      </c>
      <c r="AI18" t="s">
        <v>510</v>
      </c>
      <c r="AJ18" t="s">
        <v>661</v>
      </c>
      <c r="AK18" t="s">
        <v>661</v>
      </c>
      <c r="AL18" t="s">
        <v>518</v>
      </c>
      <c r="AM18" t="s">
        <v>597</v>
      </c>
      <c r="AN18" t="s">
        <v>550</v>
      </c>
      <c r="AO18" t="s">
        <v>510</v>
      </c>
      <c r="AP18" t="s">
        <v>665</v>
      </c>
      <c r="AQ18" t="s">
        <v>598</v>
      </c>
      <c r="AR18" t="s">
        <v>520</v>
      </c>
      <c r="AS18" t="s">
        <v>510</v>
      </c>
      <c r="AT18" t="s">
        <v>510</v>
      </c>
      <c r="AU18" t="s">
        <v>510</v>
      </c>
      <c r="AV18" t="s">
        <v>658</v>
      </c>
      <c r="AW18" t="s">
        <v>510</v>
      </c>
      <c r="AX18">
        <v>0</v>
      </c>
      <c r="AY18" t="s">
        <v>510</v>
      </c>
      <c r="AZ18" t="s">
        <v>594</v>
      </c>
      <c r="BA18">
        <v>0</v>
      </c>
      <c r="BB18" t="s">
        <v>600</v>
      </c>
      <c r="BC18" t="s">
        <v>600</v>
      </c>
      <c r="BD18" t="s">
        <v>510</v>
      </c>
      <c r="BE18" t="s">
        <v>510</v>
      </c>
      <c r="BF18" t="s">
        <v>510</v>
      </c>
      <c r="BG18" t="s">
        <v>510</v>
      </c>
      <c r="BH18" t="s">
        <v>510</v>
      </c>
      <c r="BI18" t="s">
        <v>510</v>
      </c>
      <c r="BJ18" t="s">
        <v>510</v>
      </c>
      <c r="BK18" t="s">
        <v>510</v>
      </c>
      <c r="BL18" t="s">
        <v>510</v>
      </c>
      <c r="BM18" t="s">
        <v>510</v>
      </c>
      <c r="BN18" t="s">
        <v>510</v>
      </c>
      <c r="BO18" t="s">
        <v>510</v>
      </c>
      <c r="BP18" t="s">
        <v>510</v>
      </c>
      <c r="BQ18" t="s">
        <v>510</v>
      </c>
    </row>
    <row r="19" spans="1:69" x14ac:dyDescent="0.3">
      <c r="A19" t="s">
        <v>675</v>
      </c>
      <c r="B19" t="s">
        <v>584</v>
      </c>
      <c r="C19" t="s">
        <v>585</v>
      </c>
      <c r="D19" t="s">
        <v>586</v>
      </c>
      <c r="E19" t="s">
        <v>510</v>
      </c>
      <c r="F19" t="s">
        <v>587</v>
      </c>
      <c r="G19" t="s">
        <v>569</v>
      </c>
      <c r="H19" s="455"/>
      <c r="I19" t="s">
        <v>510</v>
      </c>
      <c r="J19">
        <v>2522</v>
      </c>
      <c r="K19" t="s">
        <v>522</v>
      </c>
      <c r="L19" t="s">
        <v>531</v>
      </c>
      <c r="M19" t="s">
        <v>586</v>
      </c>
      <c r="N19" t="s">
        <v>588</v>
      </c>
      <c r="O19" t="s">
        <v>667</v>
      </c>
      <c r="P19" t="s">
        <v>668</v>
      </c>
      <c r="Q19" t="s">
        <v>591</v>
      </c>
      <c r="R19" t="s">
        <v>415</v>
      </c>
      <c r="S19" t="s">
        <v>593</v>
      </c>
      <c r="T19" t="s">
        <v>515</v>
      </c>
      <c r="U19" t="s">
        <v>377</v>
      </c>
      <c r="V19" t="s">
        <v>510</v>
      </c>
      <c r="W19" t="s">
        <v>392</v>
      </c>
      <c r="X19">
        <v>4</v>
      </c>
      <c r="Y19" t="s">
        <v>392</v>
      </c>
      <c r="AA19" t="s">
        <v>594</v>
      </c>
      <c r="AB19" t="s">
        <v>225</v>
      </c>
      <c r="AC19" t="s">
        <v>510</v>
      </c>
      <c r="AD19" t="s">
        <v>510</v>
      </c>
      <c r="AE19" t="s">
        <v>669</v>
      </c>
      <c r="AF19">
        <v>5.2083329999999999E-3</v>
      </c>
      <c r="AG19">
        <v>1</v>
      </c>
      <c r="AH19" t="s">
        <v>670</v>
      </c>
      <c r="AI19" t="s">
        <v>510</v>
      </c>
      <c r="AJ19" t="s">
        <v>661</v>
      </c>
      <c r="AK19" t="s">
        <v>661</v>
      </c>
      <c r="AL19" t="s">
        <v>518</v>
      </c>
      <c r="AM19" t="s">
        <v>597</v>
      </c>
      <c r="AN19" t="s">
        <v>671</v>
      </c>
      <c r="AO19" t="s">
        <v>510</v>
      </c>
      <c r="AP19" t="s">
        <v>672</v>
      </c>
      <c r="AQ19" t="s">
        <v>598</v>
      </c>
      <c r="AR19" t="s">
        <v>520</v>
      </c>
      <c r="AS19" t="s">
        <v>510</v>
      </c>
      <c r="AT19" t="s">
        <v>510</v>
      </c>
      <c r="AU19" t="s">
        <v>510</v>
      </c>
      <c r="AV19" t="s">
        <v>658</v>
      </c>
      <c r="AW19" t="s">
        <v>510</v>
      </c>
      <c r="AX19">
        <v>0</v>
      </c>
      <c r="AY19" t="s">
        <v>510</v>
      </c>
      <c r="AZ19" t="s">
        <v>594</v>
      </c>
      <c r="BA19">
        <v>0</v>
      </c>
      <c r="BB19" t="s">
        <v>673</v>
      </c>
      <c r="BC19" t="s">
        <v>673</v>
      </c>
      <c r="BD19" t="s">
        <v>510</v>
      </c>
      <c r="BE19" t="s">
        <v>510</v>
      </c>
      <c r="BF19" t="s">
        <v>510</v>
      </c>
      <c r="BG19" t="s">
        <v>510</v>
      </c>
      <c r="BH19" t="s">
        <v>510</v>
      </c>
      <c r="BI19" t="s">
        <v>510</v>
      </c>
      <c r="BJ19" t="s">
        <v>510</v>
      </c>
      <c r="BK19" t="s">
        <v>510</v>
      </c>
      <c r="BL19" t="s">
        <v>510</v>
      </c>
      <c r="BM19" t="s">
        <v>510</v>
      </c>
      <c r="BN19" t="s">
        <v>510</v>
      </c>
      <c r="BO19" t="s">
        <v>510</v>
      </c>
      <c r="BP19" t="s">
        <v>510</v>
      </c>
      <c r="BQ19" t="s">
        <v>510</v>
      </c>
    </row>
    <row r="20" spans="1:69" x14ac:dyDescent="0.3">
      <c r="A20" t="s">
        <v>676</v>
      </c>
      <c r="B20" t="s">
        <v>584</v>
      </c>
      <c r="C20" t="s">
        <v>585</v>
      </c>
      <c r="D20" t="s">
        <v>586</v>
      </c>
      <c r="E20" t="s">
        <v>510</v>
      </c>
      <c r="F20" t="s">
        <v>587</v>
      </c>
      <c r="G20" t="s">
        <v>569</v>
      </c>
      <c r="H20" s="455"/>
      <c r="I20" t="s">
        <v>510</v>
      </c>
      <c r="J20">
        <v>2875</v>
      </c>
      <c r="K20" t="s">
        <v>522</v>
      </c>
      <c r="L20" t="s">
        <v>512</v>
      </c>
      <c r="M20" t="s">
        <v>586</v>
      </c>
      <c r="N20" t="s">
        <v>588</v>
      </c>
      <c r="O20" t="s">
        <v>637</v>
      </c>
      <c r="P20" t="s">
        <v>638</v>
      </c>
      <c r="Q20" t="s">
        <v>554</v>
      </c>
      <c r="R20" t="s">
        <v>639</v>
      </c>
      <c r="S20" t="s">
        <v>640</v>
      </c>
      <c r="T20" t="s">
        <v>515</v>
      </c>
      <c r="U20" t="s">
        <v>641</v>
      </c>
      <c r="V20" t="s">
        <v>510</v>
      </c>
      <c r="W20" t="s">
        <v>677</v>
      </c>
      <c r="X20">
        <v>4</v>
      </c>
      <c r="Y20" t="s">
        <v>392</v>
      </c>
      <c r="Z20">
        <v>1.25</v>
      </c>
      <c r="AA20" t="s">
        <v>678</v>
      </c>
      <c r="AB20" t="s">
        <v>679</v>
      </c>
      <c r="AC20" t="s">
        <v>510</v>
      </c>
      <c r="AD20" t="s">
        <v>510</v>
      </c>
      <c r="AE20" t="s">
        <v>645</v>
      </c>
      <c r="AF20">
        <v>5.0474999999999999E-2</v>
      </c>
      <c r="AG20">
        <v>1</v>
      </c>
      <c r="AH20" t="s">
        <v>680</v>
      </c>
      <c r="AI20" t="s">
        <v>510</v>
      </c>
      <c r="AJ20" t="s">
        <v>681</v>
      </c>
      <c r="AK20" t="s">
        <v>681</v>
      </c>
      <c r="AL20" t="s">
        <v>518</v>
      </c>
      <c r="AM20" t="s">
        <v>597</v>
      </c>
      <c r="AN20" t="s">
        <v>550</v>
      </c>
      <c r="AO20" t="s">
        <v>510</v>
      </c>
      <c r="AP20" t="s">
        <v>563</v>
      </c>
      <c r="AQ20" t="s">
        <v>598</v>
      </c>
      <c r="AR20" t="s">
        <v>520</v>
      </c>
      <c r="AS20" t="s">
        <v>510</v>
      </c>
      <c r="AT20" t="s">
        <v>510</v>
      </c>
      <c r="AU20" t="s">
        <v>510</v>
      </c>
      <c r="AV20" t="s">
        <v>594</v>
      </c>
      <c r="AW20" t="s">
        <v>510</v>
      </c>
      <c r="AX20">
        <v>0</v>
      </c>
      <c r="AY20" t="s">
        <v>510</v>
      </c>
      <c r="AZ20" t="s">
        <v>594</v>
      </c>
      <c r="BA20">
        <v>0</v>
      </c>
      <c r="BB20" t="s">
        <v>647</v>
      </c>
      <c r="BC20" t="s">
        <v>554</v>
      </c>
      <c r="BD20" t="s">
        <v>510</v>
      </c>
      <c r="BE20" t="s">
        <v>510</v>
      </c>
      <c r="BF20" t="s">
        <v>510</v>
      </c>
      <c r="BG20" t="s">
        <v>510</v>
      </c>
      <c r="BH20" t="s">
        <v>510</v>
      </c>
      <c r="BI20" t="s">
        <v>510</v>
      </c>
      <c r="BJ20" t="s">
        <v>510</v>
      </c>
      <c r="BK20" t="s">
        <v>510</v>
      </c>
      <c r="BL20" t="s">
        <v>510</v>
      </c>
      <c r="BM20" t="s">
        <v>510</v>
      </c>
      <c r="BN20" t="s">
        <v>510</v>
      </c>
      <c r="BO20" t="s">
        <v>510</v>
      </c>
      <c r="BP20" t="s">
        <v>510</v>
      </c>
      <c r="BQ20" t="s">
        <v>510</v>
      </c>
    </row>
    <row r="21" spans="1:69" x14ac:dyDescent="0.3">
      <c r="A21" t="s">
        <v>682</v>
      </c>
      <c r="B21" t="s">
        <v>584</v>
      </c>
      <c r="C21" t="s">
        <v>585</v>
      </c>
      <c r="D21" t="s">
        <v>610</v>
      </c>
      <c r="E21" t="s">
        <v>510</v>
      </c>
      <c r="F21" t="s">
        <v>587</v>
      </c>
      <c r="G21" t="s">
        <v>569</v>
      </c>
      <c r="H21" s="455"/>
      <c r="I21" t="s">
        <v>510</v>
      </c>
      <c r="J21">
        <v>2875</v>
      </c>
      <c r="K21" t="s">
        <v>522</v>
      </c>
      <c r="L21" t="s">
        <v>512</v>
      </c>
      <c r="M21" t="s">
        <v>610</v>
      </c>
      <c r="N21" t="s">
        <v>611</v>
      </c>
      <c r="O21" t="s">
        <v>637</v>
      </c>
      <c r="P21" t="s">
        <v>638</v>
      </c>
      <c r="Q21" t="s">
        <v>554</v>
      </c>
      <c r="R21" t="s">
        <v>639</v>
      </c>
      <c r="S21" t="s">
        <v>640</v>
      </c>
      <c r="T21" t="s">
        <v>515</v>
      </c>
      <c r="U21" t="s">
        <v>641</v>
      </c>
      <c r="V21" t="s">
        <v>510</v>
      </c>
      <c r="W21" t="s">
        <v>677</v>
      </c>
      <c r="X21">
        <v>4</v>
      </c>
      <c r="Y21" t="s">
        <v>392</v>
      </c>
      <c r="Z21">
        <v>1.25</v>
      </c>
      <c r="AA21" t="s">
        <v>678</v>
      </c>
      <c r="AB21" t="s">
        <v>679</v>
      </c>
      <c r="AC21" t="s">
        <v>510</v>
      </c>
      <c r="AD21" t="s">
        <v>510</v>
      </c>
      <c r="AE21" t="s">
        <v>645</v>
      </c>
      <c r="AF21">
        <v>5.0474999999999999E-2</v>
      </c>
      <c r="AG21">
        <v>1</v>
      </c>
      <c r="AH21" t="s">
        <v>680</v>
      </c>
      <c r="AI21" t="s">
        <v>510</v>
      </c>
      <c r="AJ21" t="s">
        <v>683</v>
      </c>
      <c r="AK21" t="s">
        <v>683</v>
      </c>
      <c r="AL21" t="s">
        <v>518</v>
      </c>
      <c r="AM21" t="s">
        <v>597</v>
      </c>
      <c r="AN21" t="s">
        <v>550</v>
      </c>
      <c r="AO21" t="s">
        <v>510</v>
      </c>
      <c r="AP21" t="s">
        <v>563</v>
      </c>
      <c r="AQ21" t="s">
        <v>598</v>
      </c>
      <c r="AR21" t="s">
        <v>520</v>
      </c>
      <c r="AS21" t="s">
        <v>510</v>
      </c>
      <c r="AT21" t="s">
        <v>510</v>
      </c>
      <c r="AU21" t="s">
        <v>510</v>
      </c>
      <c r="AV21" t="s">
        <v>594</v>
      </c>
      <c r="AW21" t="s">
        <v>510</v>
      </c>
      <c r="AX21">
        <v>0</v>
      </c>
      <c r="AY21" t="s">
        <v>510</v>
      </c>
      <c r="AZ21" t="s">
        <v>594</v>
      </c>
      <c r="BA21">
        <v>0</v>
      </c>
      <c r="BB21" t="s">
        <v>647</v>
      </c>
      <c r="BC21" t="s">
        <v>554</v>
      </c>
      <c r="BD21" t="s">
        <v>510</v>
      </c>
      <c r="BE21" t="s">
        <v>510</v>
      </c>
      <c r="BF21" t="s">
        <v>510</v>
      </c>
      <c r="BG21" t="s">
        <v>510</v>
      </c>
      <c r="BH21" t="s">
        <v>510</v>
      </c>
      <c r="BI21" t="s">
        <v>510</v>
      </c>
      <c r="BJ21" t="s">
        <v>510</v>
      </c>
      <c r="BK21" t="s">
        <v>510</v>
      </c>
      <c r="BL21" t="s">
        <v>510</v>
      </c>
      <c r="BM21" t="s">
        <v>510</v>
      </c>
      <c r="BN21" t="s">
        <v>510</v>
      </c>
      <c r="BO21" t="s">
        <v>510</v>
      </c>
      <c r="BP21" t="s">
        <v>510</v>
      </c>
      <c r="BQ21" t="s">
        <v>510</v>
      </c>
    </row>
    <row r="22" spans="1:69" x14ac:dyDescent="0.3">
      <c r="A22" t="s">
        <v>684</v>
      </c>
      <c r="B22" t="s">
        <v>584</v>
      </c>
      <c r="C22" t="s">
        <v>585</v>
      </c>
      <c r="D22" t="s">
        <v>586</v>
      </c>
      <c r="E22" t="s">
        <v>510</v>
      </c>
      <c r="F22" t="s">
        <v>587</v>
      </c>
      <c r="G22" t="s">
        <v>569</v>
      </c>
      <c r="H22" s="455"/>
      <c r="I22" t="s">
        <v>510</v>
      </c>
      <c r="J22">
        <v>2875</v>
      </c>
      <c r="K22" t="s">
        <v>522</v>
      </c>
      <c r="L22" t="s">
        <v>512</v>
      </c>
      <c r="M22" t="s">
        <v>586</v>
      </c>
      <c r="N22" t="s">
        <v>588</v>
      </c>
      <c r="O22" t="s">
        <v>637</v>
      </c>
      <c r="P22" t="s">
        <v>638</v>
      </c>
      <c r="Q22" t="s">
        <v>554</v>
      </c>
      <c r="R22" t="s">
        <v>639</v>
      </c>
      <c r="S22" t="s">
        <v>640</v>
      </c>
      <c r="T22" t="s">
        <v>515</v>
      </c>
      <c r="U22" t="s">
        <v>641</v>
      </c>
      <c r="V22" t="s">
        <v>510</v>
      </c>
      <c r="W22" t="s">
        <v>685</v>
      </c>
      <c r="X22">
        <v>4</v>
      </c>
      <c r="Y22" t="s">
        <v>392</v>
      </c>
      <c r="Z22">
        <v>1.5</v>
      </c>
      <c r="AA22" t="s">
        <v>686</v>
      </c>
      <c r="AB22" t="s">
        <v>687</v>
      </c>
      <c r="AC22" t="s">
        <v>510</v>
      </c>
      <c r="AD22" t="s">
        <v>510</v>
      </c>
      <c r="AE22" t="s">
        <v>645</v>
      </c>
      <c r="AF22">
        <v>5.4291667000000002E-2</v>
      </c>
      <c r="AG22">
        <v>1</v>
      </c>
      <c r="AH22" t="s">
        <v>688</v>
      </c>
      <c r="AI22" t="s">
        <v>510</v>
      </c>
      <c r="AJ22" t="s">
        <v>681</v>
      </c>
      <c r="AK22" t="s">
        <v>681</v>
      </c>
      <c r="AL22" t="s">
        <v>518</v>
      </c>
      <c r="AM22" t="s">
        <v>597</v>
      </c>
      <c r="AN22" t="s">
        <v>538</v>
      </c>
      <c r="AO22" t="s">
        <v>510</v>
      </c>
      <c r="AP22" t="s">
        <v>553</v>
      </c>
      <c r="AQ22" t="s">
        <v>598</v>
      </c>
      <c r="AR22" t="s">
        <v>520</v>
      </c>
      <c r="AS22" t="s">
        <v>510</v>
      </c>
      <c r="AT22" t="s">
        <v>510</v>
      </c>
      <c r="AU22" t="s">
        <v>510</v>
      </c>
      <c r="AV22" t="s">
        <v>594</v>
      </c>
      <c r="AW22" t="s">
        <v>510</v>
      </c>
      <c r="AX22">
        <v>0</v>
      </c>
      <c r="AY22" t="s">
        <v>510</v>
      </c>
      <c r="AZ22" t="s">
        <v>594</v>
      </c>
      <c r="BA22">
        <v>0</v>
      </c>
      <c r="BB22" t="s">
        <v>647</v>
      </c>
      <c r="BC22" t="s">
        <v>554</v>
      </c>
      <c r="BD22" t="s">
        <v>510</v>
      </c>
      <c r="BE22" t="s">
        <v>510</v>
      </c>
      <c r="BF22" t="s">
        <v>510</v>
      </c>
      <c r="BG22" t="s">
        <v>510</v>
      </c>
      <c r="BH22" t="s">
        <v>510</v>
      </c>
      <c r="BI22" t="s">
        <v>510</v>
      </c>
      <c r="BJ22" t="s">
        <v>510</v>
      </c>
      <c r="BK22" t="s">
        <v>510</v>
      </c>
      <c r="BL22" t="s">
        <v>510</v>
      </c>
      <c r="BM22" t="s">
        <v>510</v>
      </c>
      <c r="BN22" t="s">
        <v>510</v>
      </c>
      <c r="BO22" t="s">
        <v>510</v>
      </c>
      <c r="BP22" t="s">
        <v>510</v>
      </c>
      <c r="BQ22" t="s">
        <v>510</v>
      </c>
    </row>
    <row r="23" spans="1:69" x14ac:dyDescent="0.3">
      <c r="A23" t="s">
        <v>689</v>
      </c>
      <c r="B23" t="s">
        <v>584</v>
      </c>
      <c r="C23" t="s">
        <v>585</v>
      </c>
      <c r="D23" t="s">
        <v>610</v>
      </c>
      <c r="E23" t="s">
        <v>510</v>
      </c>
      <c r="F23" t="s">
        <v>587</v>
      </c>
      <c r="G23" t="s">
        <v>569</v>
      </c>
      <c r="H23" s="455"/>
      <c r="I23" t="s">
        <v>510</v>
      </c>
      <c r="J23">
        <v>2875</v>
      </c>
      <c r="K23" t="s">
        <v>522</v>
      </c>
      <c r="L23" t="s">
        <v>512</v>
      </c>
      <c r="M23" t="s">
        <v>610</v>
      </c>
      <c r="N23" t="s">
        <v>611</v>
      </c>
      <c r="O23" t="s">
        <v>637</v>
      </c>
      <c r="P23" t="s">
        <v>638</v>
      </c>
      <c r="Q23" t="s">
        <v>554</v>
      </c>
      <c r="R23" t="s">
        <v>639</v>
      </c>
      <c r="S23" t="s">
        <v>640</v>
      </c>
      <c r="T23" t="s">
        <v>515</v>
      </c>
      <c r="U23" t="s">
        <v>641</v>
      </c>
      <c r="V23" t="s">
        <v>510</v>
      </c>
      <c r="W23" t="s">
        <v>685</v>
      </c>
      <c r="X23">
        <v>4</v>
      </c>
      <c r="Y23" t="s">
        <v>392</v>
      </c>
      <c r="Z23">
        <v>1.5</v>
      </c>
      <c r="AA23" t="s">
        <v>686</v>
      </c>
      <c r="AB23" t="s">
        <v>687</v>
      </c>
      <c r="AC23" t="s">
        <v>510</v>
      </c>
      <c r="AD23" t="s">
        <v>510</v>
      </c>
      <c r="AE23" t="s">
        <v>645</v>
      </c>
      <c r="AF23">
        <v>5.4291667000000002E-2</v>
      </c>
      <c r="AG23">
        <v>1</v>
      </c>
      <c r="AH23" t="s">
        <v>688</v>
      </c>
      <c r="AI23" t="s">
        <v>510</v>
      </c>
      <c r="AJ23" t="s">
        <v>683</v>
      </c>
      <c r="AK23" t="s">
        <v>683</v>
      </c>
      <c r="AL23" t="s">
        <v>518</v>
      </c>
      <c r="AM23" t="s">
        <v>597</v>
      </c>
      <c r="AN23" t="s">
        <v>538</v>
      </c>
      <c r="AO23" t="s">
        <v>510</v>
      </c>
      <c r="AP23" t="s">
        <v>553</v>
      </c>
      <c r="AQ23" t="s">
        <v>598</v>
      </c>
      <c r="AR23" t="s">
        <v>520</v>
      </c>
      <c r="AS23" t="s">
        <v>510</v>
      </c>
      <c r="AT23" t="s">
        <v>510</v>
      </c>
      <c r="AU23" t="s">
        <v>510</v>
      </c>
      <c r="AV23" t="s">
        <v>594</v>
      </c>
      <c r="AW23" t="s">
        <v>510</v>
      </c>
      <c r="AX23">
        <v>0</v>
      </c>
      <c r="AY23" t="s">
        <v>510</v>
      </c>
      <c r="AZ23" t="s">
        <v>594</v>
      </c>
      <c r="BA23">
        <v>0</v>
      </c>
      <c r="BB23" t="s">
        <v>647</v>
      </c>
      <c r="BC23" t="s">
        <v>554</v>
      </c>
      <c r="BD23" t="s">
        <v>510</v>
      </c>
      <c r="BE23" t="s">
        <v>510</v>
      </c>
      <c r="BF23" t="s">
        <v>510</v>
      </c>
      <c r="BG23" t="s">
        <v>510</v>
      </c>
      <c r="BH23" t="s">
        <v>510</v>
      </c>
      <c r="BI23" t="s">
        <v>510</v>
      </c>
      <c r="BJ23" t="s">
        <v>510</v>
      </c>
      <c r="BK23" t="s">
        <v>510</v>
      </c>
      <c r="BL23" t="s">
        <v>510</v>
      </c>
      <c r="BM23" t="s">
        <v>510</v>
      </c>
      <c r="BN23" t="s">
        <v>510</v>
      </c>
      <c r="BO23" t="s">
        <v>510</v>
      </c>
      <c r="BP23" t="s">
        <v>510</v>
      </c>
      <c r="BQ23" t="s">
        <v>510</v>
      </c>
    </row>
    <row r="24" spans="1:69" x14ac:dyDescent="0.3">
      <c r="A24" t="s">
        <v>690</v>
      </c>
      <c r="B24" t="s">
        <v>584</v>
      </c>
      <c r="C24" t="s">
        <v>585</v>
      </c>
      <c r="D24" t="s">
        <v>586</v>
      </c>
      <c r="E24" t="s">
        <v>510</v>
      </c>
      <c r="F24" t="s">
        <v>587</v>
      </c>
      <c r="G24" t="s">
        <v>569</v>
      </c>
      <c r="H24" s="455"/>
      <c r="I24" t="s">
        <v>510</v>
      </c>
      <c r="J24">
        <v>2047</v>
      </c>
      <c r="K24" t="s">
        <v>522</v>
      </c>
      <c r="L24" t="s">
        <v>512</v>
      </c>
      <c r="M24" t="s">
        <v>586</v>
      </c>
      <c r="N24" t="s">
        <v>588</v>
      </c>
      <c r="O24" t="s">
        <v>691</v>
      </c>
      <c r="P24" t="s">
        <v>692</v>
      </c>
      <c r="Q24" t="s">
        <v>591</v>
      </c>
      <c r="R24" t="s">
        <v>542</v>
      </c>
      <c r="S24" t="s">
        <v>593</v>
      </c>
      <c r="T24" t="s">
        <v>515</v>
      </c>
      <c r="U24" t="s">
        <v>377</v>
      </c>
      <c r="V24" t="s">
        <v>510</v>
      </c>
      <c r="W24" t="s">
        <v>392</v>
      </c>
      <c r="X24">
        <v>4</v>
      </c>
      <c r="Y24" t="s">
        <v>392</v>
      </c>
      <c r="AA24" t="s">
        <v>658</v>
      </c>
      <c r="AB24" t="s">
        <v>225</v>
      </c>
      <c r="AC24" t="s">
        <v>510</v>
      </c>
      <c r="AD24" t="s">
        <v>510</v>
      </c>
      <c r="AE24" t="s">
        <v>693</v>
      </c>
      <c r="AF24">
        <v>0.68666666700000001</v>
      </c>
      <c r="AG24">
        <v>1</v>
      </c>
      <c r="AH24" t="s">
        <v>694</v>
      </c>
      <c r="AI24" t="s">
        <v>510</v>
      </c>
      <c r="AJ24" t="s">
        <v>681</v>
      </c>
      <c r="AK24" t="s">
        <v>681</v>
      </c>
      <c r="AL24" t="s">
        <v>518</v>
      </c>
      <c r="AM24" t="s">
        <v>597</v>
      </c>
      <c r="AN24" t="s">
        <v>530</v>
      </c>
      <c r="AO24" t="s">
        <v>510</v>
      </c>
      <c r="AP24" t="s">
        <v>695</v>
      </c>
      <c r="AQ24" t="s">
        <v>598</v>
      </c>
      <c r="AR24" t="s">
        <v>520</v>
      </c>
      <c r="AS24" t="s">
        <v>510</v>
      </c>
      <c r="AT24" t="s">
        <v>510</v>
      </c>
      <c r="AU24" t="s">
        <v>510</v>
      </c>
      <c r="AV24" t="s">
        <v>594</v>
      </c>
      <c r="AW24" t="s">
        <v>510</v>
      </c>
      <c r="AX24">
        <v>0</v>
      </c>
      <c r="AY24" t="s">
        <v>510</v>
      </c>
      <c r="AZ24" t="s">
        <v>594</v>
      </c>
      <c r="BA24">
        <v>0</v>
      </c>
      <c r="BB24" t="s">
        <v>600</v>
      </c>
      <c r="BC24" t="s">
        <v>600</v>
      </c>
      <c r="BD24" t="s">
        <v>600</v>
      </c>
      <c r="BE24" t="s">
        <v>510</v>
      </c>
      <c r="BF24" t="s">
        <v>510</v>
      </c>
      <c r="BG24" t="s">
        <v>510</v>
      </c>
      <c r="BH24" t="s">
        <v>510</v>
      </c>
      <c r="BI24" t="s">
        <v>510</v>
      </c>
      <c r="BJ24" t="s">
        <v>510</v>
      </c>
      <c r="BK24" t="s">
        <v>510</v>
      </c>
      <c r="BL24" t="s">
        <v>510</v>
      </c>
      <c r="BM24" t="s">
        <v>510</v>
      </c>
      <c r="BN24" t="s">
        <v>510</v>
      </c>
      <c r="BO24" t="s">
        <v>510</v>
      </c>
      <c r="BP24" t="s">
        <v>510</v>
      </c>
      <c r="BQ24" t="s">
        <v>510</v>
      </c>
    </row>
    <row r="25" spans="1:69" x14ac:dyDescent="0.3">
      <c r="A25" t="s">
        <v>696</v>
      </c>
      <c r="B25" t="s">
        <v>584</v>
      </c>
      <c r="C25" t="s">
        <v>585</v>
      </c>
      <c r="D25" t="s">
        <v>610</v>
      </c>
      <c r="E25" t="s">
        <v>510</v>
      </c>
      <c r="F25" t="s">
        <v>587</v>
      </c>
      <c r="G25" t="s">
        <v>569</v>
      </c>
      <c r="H25" s="455"/>
      <c r="I25" t="s">
        <v>510</v>
      </c>
      <c r="J25">
        <v>2047</v>
      </c>
      <c r="K25" t="s">
        <v>522</v>
      </c>
      <c r="L25" t="s">
        <v>512</v>
      </c>
      <c r="M25" t="s">
        <v>610</v>
      </c>
      <c r="N25" t="s">
        <v>611</v>
      </c>
      <c r="O25" t="s">
        <v>691</v>
      </c>
      <c r="P25" t="s">
        <v>692</v>
      </c>
      <c r="Q25" t="s">
        <v>591</v>
      </c>
      <c r="R25" t="s">
        <v>542</v>
      </c>
      <c r="S25" t="s">
        <v>593</v>
      </c>
      <c r="T25" t="s">
        <v>515</v>
      </c>
      <c r="U25" t="s">
        <v>377</v>
      </c>
      <c r="V25" t="s">
        <v>510</v>
      </c>
      <c r="W25" t="s">
        <v>392</v>
      </c>
      <c r="X25">
        <v>4</v>
      </c>
      <c r="Y25" t="s">
        <v>392</v>
      </c>
      <c r="AA25" t="s">
        <v>658</v>
      </c>
      <c r="AB25" t="s">
        <v>225</v>
      </c>
      <c r="AC25" t="s">
        <v>510</v>
      </c>
      <c r="AD25" t="s">
        <v>510</v>
      </c>
      <c r="AE25" t="s">
        <v>693</v>
      </c>
      <c r="AF25">
        <v>0.68666666700000001</v>
      </c>
      <c r="AG25">
        <v>1</v>
      </c>
      <c r="AH25" t="s">
        <v>694</v>
      </c>
      <c r="AI25" t="s">
        <v>510</v>
      </c>
      <c r="AJ25" t="s">
        <v>683</v>
      </c>
      <c r="AK25" t="s">
        <v>683</v>
      </c>
      <c r="AL25" t="s">
        <v>518</v>
      </c>
      <c r="AM25" t="s">
        <v>597</v>
      </c>
      <c r="AN25" t="s">
        <v>530</v>
      </c>
      <c r="AO25" t="s">
        <v>510</v>
      </c>
      <c r="AP25" t="s">
        <v>695</v>
      </c>
      <c r="AQ25" t="s">
        <v>598</v>
      </c>
      <c r="AR25" t="s">
        <v>520</v>
      </c>
      <c r="AS25" t="s">
        <v>510</v>
      </c>
      <c r="AT25" t="s">
        <v>510</v>
      </c>
      <c r="AU25" t="s">
        <v>510</v>
      </c>
      <c r="AV25" t="s">
        <v>594</v>
      </c>
      <c r="AW25" t="s">
        <v>510</v>
      </c>
      <c r="AX25">
        <v>0</v>
      </c>
      <c r="AY25" t="s">
        <v>510</v>
      </c>
      <c r="AZ25" t="s">
        <v>594</v>
      </c>
      <c r="BA25">
        <v>0</v>
      </c>
      <c r="BB25" t="s">
        <v>600</v>
      </c>
      <c r="BC25" t="s">
        <v>600</v>
      </c>
      <c r="BD25" t="s">
        <v>600</v>
      </c>
      <c r="BE25" t="s">
        <v>510</v>
      </c>
      <c r="BF25" t="s">
        <v>510</v>
      </c>
      <c r="BG25" t="s">
        <v>510</v>
      </c>
      <c r="BH25" t="s">
        <v>510</v>
      </c>
      <c r="BI25" t="s">
        <v>510</v>
      </c>
      <c r="BJ25" t="s">
        <v>510</v>
      </c>
      <c r="BK25" t="s">
        <v>510</v>
      </c>
      <c r="BL25" t="s">
        <v>510</v>
      </c>
      <c r="BM25" t="s">
        <v>510</v>
      </c>
      <c r="BN25" t="s">
        <v>510</v>
      </c>
      <c r="BO25" t="s">
        <v>510</v>
      </c>
      <c r="BP25" t="s">
        <v>510</v>
      </c>
      <c r="BQ25" t="s">
        <v>510</v>
      </c>
    </row>
    <row r="26" spans="1:69" x14ac:dyDescent="0.3">
      <c r="A26" t="s">
        <v>697</v>
      </c>
      <c r="B26" t="s">
        <v>584</v>
      </c>
      <c r="C26" t="s">
        <v>585</v>
      </c>
      <c r="D26" t="s">
        <v>610</v>
      </c>
      <c r="E26" t="s">
        <v>510</v>
      </c>
      <c r="F26" t="s">
        <v>587</v>
      </c>
      <c r="G26" t="s">
        <v>569</v>
      </c>
      <c r="H26" s="455"/>
      <c r="I26" t="s">
        <v>510</v>
      </c>
      <c r="J26">
        <v>2041</v>
      </c>
      <c r="K26" t="s">
        <v>511</v>
      </c>
      <c r="L26" t="s">
        <v>512</v>
      </c>
      <c r="M26" t="s">
        <v>610</v>
      </c>
      <c r="N26" t="s">
        <v>611</v>
      </c>
      <c r="O26" t="s">
        <v>602</v>
      </c>
      <c r="P26" t="s">
        <v>603</v>
      </c>
      <c r="Q26" t="s">
        <v>591</v>
      </c>
      <c r="R26" t="s">
        <v>514</v>
      </c>
      <c r="S26" t="s">
        <v>604</v>
      </c>
      <c r="T26" t="s">
        <v>515</v>
      </c>
      <c r="U26" t="s">
        <v>377</v>
      </c>
      <c r="V26" t="s">
        <v>510</v>
      </c>
      <c r="W26" t="s">
        <v>392</v>
      </c>
      <c r="X26">
        <v>4</v>
      </c>
      <c r="Y26" t="s">
        <v>392</v>
      </c>
      <c r="AA26" t="s">
        <v>594</v>
      </c>
      <c r="AB26" t="s">
        <v>225</v>
      </c>
      <c r="AC26" t="s">
        <v>510</v>
      </c>
      <c r="AD26" t="s">
        <v>510</v>
      </c>
      <c r="AE26" t="s">
        <v>698</v>
      </c>
      <c r="AF26">
        <v>12.475263959999999</v>
      </c>
      <c r="AG26">
        <v>1</v>
      </c>
      <c r="AH26" t="s">
        <v>655</v>
      </c>
      <c r="AI26" t="s">
        <v>510</v>
      </c>
      <c r="AJ26" t="s">
        <v>683</v>
      </c>
      <c r="AK26" t="s">
        <v>683</v>
      </c>
      <c r="AL26" t="s">
        <v>518</v>
      </c>
      <c r="AM26" t="s">
        <v>597</v>
      </c>
      <c r="AN26" t="s">
        <v>519</v>
      </c>
      <c r="AO26" t="s">
        <v>510</v>
      </c>
      <c r="AP26" t="s">
        <v>699</v>
      </c>
      <c r="AQ26" t="s">
        <v>598</v>
      </c>
      <c r="AR26" t="s">
        <v>520</v>
      </c>
      <c r="AS26" t="s">
        <v>510</v>
      </c>
      <c r="AT26" t="s">
        <v>510</v>
      </c>
      <c r="AU26" t="s">
        <v>510</v>
      </c>
      <c r="AV26" t="s">
        <v>658</v>
      </c>
      <c r="AW26" t="s">
        <v>510</v>
      </c>
      <c r="AX26">
        <v>0</v>
      </c>
      <c r="AY26" t="s">
        <v>510</v>
      </c>
      <c r="AZ26" t="s">
        <v>594</v>
      </c>
      <c r="BA26">
        <v>0</v>
      </c>
      <c r="BB26" t="s">
        <v>631</v>
      </c>
      <c r="BC26" t="s">
        <v>600</v>
      </c>
      <c r="BD26" t="s">
        <v>510</v>
      </c>
      <c r="BE26" t="s">
        <v>510</v>
      </c>
      <c r="BF26" t="s">
        <v>510</v>
      </c>
      <c r="BG26" t="s">
        <v>510</v>
      </c>
      <c r="BH26" t="s">
        <v>510</v>
      </c>
      <c r="BI26" t="s">
        <v>510</v>
      </c>
      <c r="BJ26" t="s">
        <v>510</v>
      </c>
      <c r="BK26" t="s">
        <v>510</v>
      </c>
      <c r="BL26" t="s">
        <v>510</v>
      </c>
      <c r="BM26" t="s">
        <v>510</v>
      </c>
      <c r="BN26" t="s">
        <v>510</v>
      </c>
      <c r="BO26" t="s">
        <v>510</v>
      </c>
      <c r="BP26" t="s">
        <v>510</v>
      </c>
      <c r="BQ26" t="s">
        <v>510</v>
      </c>
    </row>
    <row r="27" spans="1:69" x14ac:dyDescent="0.3">
      <c r="A27" t="s">
        <v>700</v>
      </c>
      <c r="B27" t="s">
        <v>584</v>
      </c>
      <c r="C27" t="s">
        <v>585</v>
      </c>
      <c r="D27" t="s">
        <v>610</v>
      </c>
      <c r="E27" t="s">
        <v>510</v>
      </c>
      <c r="F27" t="s">
        <v>587</v>
      </c>
      <c r="G27" t="s">
        <v>569</v>
      </c>
      <c r="H27" s="455"/>
      <c r="I27" t="s">
        <v>510</v>
      </c>
      <c r="J27">
        <v>2875</v>
      </c>
      <c r="K27" t="s">
        <v>522</v>
      </c>
      <c r="L27" t="s">
        <v>512</v>
      </c>
      <c r="M27" t="s">
        <v>610</v>
      </c>
      <c r="N27" t="s">
        <v>611</v>
      </c>
      <c r="O27" t="s">
        <v>637</v>
      </c>
      <c r="P27" t="s">
        <v>638</v>
      </c>
      <c r="Q27" t="s">
        <v>554</v>
      </c>
      <c r="R27" t="s">
        <v>639</v>
      </c>
      <c r="S27" t="s">
        <v>640</v>
      </c>
      <c r="T27" t="s">
        <v>515</v>
      </c>
      <c r="U27" t="s">
        <v>641</v>
      </c>
      <c r="V27" t="s">
        <v>510</v>
      </c>
      <c r="W27" t="s">
        <v>701</v>
      </c>
      <c r="X27">
        <v>8</v>
      </c>
      <c r="Y27" t="s">
        <v>395</v>
      </c>
      <c r="Z27">
        <v>2</v>
      </c>
      <c r="AA27" t="s">
        <v>702</v>
      </c>
      <c r="AB27" t="s">
        <v>703</v>
      </c>
      <c r="AC27" t="s">
        <v>510</v>
      </c>
      <c r="AD27" t="s">
        <v>510</v>
      </c>
      <c r="AE27" t="s">
        <v>704</v>
      </c>
      <c r="AF27">
        <v>6.1958332999999997E-2</v>
      </c>
      <c r="AG27">
        <v>1</v>
      </c>
      <c r="AH27" t="s">
        <v>705</v>
      </c>
      <c r="AI27" t="s">
        <v>510</v>
      </c>
      <c r="AJ27" t="s">
        <v>706</v>
      </c>
      <c r="AK27" t="s">
        <v>706</v>
      </c>
      <c r="AL27" t="s">
        <v>518</v>
      </c>
      <c r="AM27" t="s">
        <v>597</v>
      </c>
      <c r="AN27" t="s">
        <v>529</v>
      </c>
      <c r="AO27" t="s">
        <v>510</v>
      </c>
      <c r="AP27" t="s">
        <v>707</v>
      </c>
      <c r="AQ27" t="s">
        <v>598</v>
      </c>
      <c r="AR27" t="s">
        <v>520</v>
      </c>
      <c r="AS27" t="s">
        <v>510</v>
      </c>
      <c r="AT27" t="s">
        <v>510</v>
      </c>
      <c r="AU27" t="s">
        <v>510</v>
      </c>
      <c r="AV27" t="s">
        <v>594</v>
      </c>
      <c r="AW27" t="s">
        <v>510</v>
      </c>
      <c r="AX27">
        <v>0</v>
      </c>
      <c r="AY27" t="s">
        <v>510</v>
      </c>
      <c r="AZ27" t="s">
        <v>594</v>
      </c>
      <c r="BA27">
        <v>0</v>
      </c>
      <c r="BB27" t="s">
        <v>647</v>
      </c>
      <c r="BC27" t="s">
        <v>554</v>
      </c>
      <c r="BD27" t="s">
        <v>510</v>
      </c>
      <c r="BE27" t="s">
        <v>510</v>
      </c>
      <c r="BF27" t="s">
        <v>510</v>
      </c>
      <c r="BG27" t="s">
        <v>510</v>
      </c>
      <c r="BH27" t="s">
        <v>510</v>
      </c>
      <c r="BI27" t="s">
        <v>510</v>
      </c>
      <c r="BJ27" t="s">
        <v>510</v>
      </c>
      <c r="BK27" t="s">
        <v>510</v>
      </c>
      <c r="BL27" t="s">
        <v>510</v>
      </c>
      <c r="BM27" t="s">
        <v>510</v>
      </c>
      <c r="BN27" t="s">
        <v>510</v>
      </c>
      <c r="BO27" t="s">
        <v>510</v>
      </c>
      <c r="BP27" t="s">
        <v>510</v>
      </c>
      <c r="BQ27" t="s">
        <v>510</v>
      </c>
    </row>
    <row r="28" spans="1:69" x14ac:dyDescent="0.3">
      <c r="A28" t="s">
        <v>708</v>
      </c>
      <c r="B28" t="s">
        <v>584</v>
      </c>
      <c r="C28" t="s">
        <v>585</v>
      </c>
      <c r="D28" t="s">
        <v>610</v>
      </c>
      <c r="E28" t="s">
        <v>510</v>
      </c>
      <c r="F28" t="s">
        <v>587</v>
      </c>
      <c r="G28" t="s">
        <v>569</v>
      </c>
      <c r="H28" s="455"/>
      <c r="I28" t="s">
        <v>510</v>
      </c>
      <c r="J28">
        <v>2875</v>
      </c>
      <c r="K28" t="s">
        <v>522</v>
      </c>
      <c r="L28" t="s">
        <v>512</v>
      </c>
      <c r="M28" t="s">
        <v>610</v>
      </c>
      <c r="N28" t="s">
        <v>611</v>
      </c>
      <c r="O28" t="s">
        <v>709</v>
      </c>
      <c r="P28" t="s">
        <v>710</v>
      </c>
      <c r="Q28" t="s">
        <v>591</v>
      </c>
      <c r="R28" t="s">
        <v>711</v>
      </c>
      <c r="S28" t="s">
        <v>640</v>
      </c>
      <c r="T28" t="s">
        <v>515</v>
      </c>
      <c r="U28" t="s">
        <v>641</v>
      </c>
      <c r="V28" t="s">
        <v>510</v>
      </c>
      <c r="W28" t="s">
        <v>712</v>
      </c>
      <c r="X28">
        <v>8</v>
      </c>
      <c r="Y28" t="s">
        <v>395</v>
      </c>
      <c r="Z28">
        <v>2.5</v>
      </c>
      <c r="AA28" t="s">
        <v>713</v>
      </c>
      <c r="AB28" t="s">
        <v>714</v>
      </c>
      <c r="AC28" t="s">
        <v>510</v>
      </c>
      <c r="AD28" t="s">
        <v>510</v>
      </c>
      <c r="AE28" t="s">
        <v>715</v>
      </c>
      <c r="AF28">
        <v>0.13541666699999999</v>
      </c>
      <c r="AG28">
        <v>1</v>
      </c>
      <c r="AH28" t="s">
        <v>716</v>
      </c>
      <c r="AI28" t="s">
        <v>510</v>
      </c>
      <c r="AJ28" t="s">
        <v>717</v>
      </c>
      <c r="AK28" t="s">
        <v>717</v>
      </c>
      <c r="AL28" t="s">
        <v>518</v>
      </c>
      <c r="AM28" t="s">
        <v>597</v>
      </c>
      <c r="AN28" t="s">
        <v>524</v>
      </c>
      <c r="AO28" t="s">
        <v>510</v>
      </c>
      <c r="AP28" t="s">
        <v>718</v>
      </c>
      <c r="AQ28" t="s">
        <v>598</v>
      </c>
      <c r="AR28" t="s">
        <v>520</v>
      </c>
      <c r="AS28" t="s">
        <v>510</v>
      </c>
      <c r="AT28" t="s">
        <v>510</v>
      </c>
      <c r="AU28" t="s">
        <v>510</v>
      </c>
      <c r="AV28" t="s">
        <v>594</v>
      </c>
      <c r="AW28" t="s">
        <v>510</v>
      </c>
      <c r="AX28">
        <v>0</v>
      </c>
      <c r="AY28" t="s">
        <v>510</v>
      </c>
      <c r="AZ28" t="s">
        <v>594</v>
      </c>
      <c r="BA28">
        <v>0</v>
      </c>
      <c r="BB28" t="s">
        <v>600</v>
      </c>
      <c r="BC28" t="s">
        <v>554</v>
      </c>
      <c r="BD28" t="s">
        <v>510</v>
      </c>
      <c r="BE28" t="s">
        <v>510</v>
      </c>
      <c r="BF28" t="s">
        <v>510</v>
      </c>
      <c r="BG28" t="s">
        <v>510</v>
      </c>
      <c r="BH28" t="s">
        <v>510</v>
      </c>
      <c r="BI28" t="s">
        <v>510</v>
      </c>
      <c r="BJ28" t="s">
        <v>510</v>
      </c>
      <c r="BK28" t="s">
        <v>510</v>
      </c>
      <c r="BL28" t="s">
        <v>510</v>
      </c>
      <c r="BM28" t="s">
        <v>510</v>
      </c>
      <c r="BN28" t="s">
        <v>510</v>
      </c>
      <c r="BO28" t="s">
        <v>510</v>
      </c>
      <c r="BP28" t="s">
        <v>510</v>
      </c>
      <c r="BQ28" t="s">
        <v>510</v>
      </c>
    </row>
    <row r="29" spans="1:69" x14ac:dyDescent="0.3">
      <c r="A29" t="s">
        <v>719</v>
      </c>
      <c r="B29" t="s">
        <v>584</v>
      </c>
      <c r="C29" t="s">
        <v>585</v>
      </c>
      <c r="D29" t="s">
        <v>586</v>
      </c>
      <c r="E29" t="s">
        <v>510</v>
      </c>
      <c r="F29" t="s">
        <v>587</v>
      </c>
      <c r="G29" t="s">
        <v>569</v>
      </c>
      <c r="H29" s="455"/>
      <c r="I29" t="s">
        <v>510</v>
      </c>
      <c r="J29">
        <v>2875</v>
      </c>
      <c r="K29" t="s">
        <v>522</v>
      </c>
      <c r="L29" t="s">
        <v>512</v>
      </c>
      <c r="M29" t="s">
        <v>586</v>
      </c>
      <c r="N29" t="s">
        <v>588</v>
      </c>
      <c r="O29" t="s">
        <v>637</v>
      </c>
      <c r="P29" t="s">
        <v>638</v>
      </c>
      <c r="Q29" t="s">
        <v>554</v>
      </c>
      <c r="R29" t="s">
        <v>639</v>
      </c>
      <c r="S29" t="s">
        <v>640</v>
      </c>
      <c r="T29" t="s">
        <v>515</v>
      </c>
      <c r="U29" t="s">
        <v>641</v>
      </c>
      <c r="V29" t="s">
        <v>510</v>
      </c>
      <c r="W29" t="s">
        <v>701</v>
      </c>
      <c r="X29">
        <v>8</v>
      </c>
      <c r="Y29" t="s">
        <v>395</v>
      </c>
      <c r="Z29">
        <v>2</v>
      </c>
      <c r="AA29" t="s">
        <v>702</v>
      </c>
      <c r="AB29" t="s">
        <v>703</v>
      </c>
      <c r="AC29" t="s">
        <v>510</v>
      </c>
      <c r="AD29" t="s">
        <v>510</v>
      </c>
      <c r="AE29" t="s">
        <v>704</v>
      </c>
      <c r="AF29">
        <v>6.1958332999999997E-2</v>
      </c>
      <c r="AG29">
        <v>1</v>
      </c>
      <c r="AH29" t="s">
        <v>705</v>
      </c>
      <c r="AI29" t="s">
        <v>510</v>
      </c>
      <c r="AJ29" t="s">
        <v>720</v>
      </c>
      <c r="AK29" t="s">
        <v>720</v>
      </c>
      <c r="AL29" t="s">
        <v>518</v>
      </c>
      <c r="AM29" t="s">
        <v>597</v>
      </c>
      <c r="AN29" t="s">
        <v>527</v>
      </c>
      <c r="AO29" t="s">
        <v>510</v>
      </c>
      <c r="AP29" t="s">
        <v>707</v>
      </c>
      <c r="AQ29" t="s">
        <v>598</v>
      </c>
      <c r="AR29" t="s">
        <v>520</v>
      </c>
      <c r="AS29" t="s">
        <v>510</v>
      </c>
      <c r="AT29" t="s">
        <v>510</v>
      </c>
      <c r="AU29" t="s">
        <v>510</v>
      </c>
      <c r="AV29" t="s">
        <v>594</v>
      </c>
      <c r="AW29" t="s">
        <v>510</v>
      </c>
      <c r="AX29">
        <v>0</v>
      </c>
      <c r="AY29" t="s">
        <v>510</v>
      </c>
      <c r="AZ29" t="s">
        <v>594</v>
      </c>
      <c r="BA29">
        <v>0</v>
      </c>
      <c r="BB29" t="s">
        <v>647</v>
      </c>
      <c r="BC29" t="s">
        <v>554</v>
      </c>
      <c r="BD29" t="s">
        <v>510</v>
      </c>
      <c r="BE29" t="s">
        <v>510</v>
      </c>
      <c r="BF29" t="s">
        <v>510</v>
      </c>
      <c r="BG29" t="s">
        <v>510</v>
      </c>
      <c r="BH29" t="s">
        <v>510</v>
      </c>
      <c r="BI29" t="s">
        <v>510</v>
      </c>
      <c r="BJ29" t="s">
        <v>510</v>
      </c>
      <c r="BK29" t="s">
        <v>510</v>
      </c>
      <c r="BL29" t="s">
        <v>510</v>
      </c>
      <c r="BM29" t="s">
        <v>510</v>
      </c>
      <c r="BN29" t="s">
        <v>510</v>
      </c>
      <c r="BO29" t="s">
        <v>510</v>
      </c>
      <c r="BP29" t="s">
        <v>510</v>
      </c>
      <c r="BQ29" t="s">
        <v>510</v>
      </c>
    </row>
    <row r="30" spans="1:69" x14ac:dyDescent="0.3">
      <c r="A30" t="s">
        <v>721</v>
      </c>
      <c r="B30" t="s">
        <v>584</v>
      </c>
      <c r="C30" t="s">
        <v>585</v>
      </c>
      <c r="D30" t="s">
        <v>610</v>
      </c>
      <c r="E30" t="s">
        <v>510</v>
      </c>
      <c r="F30" t="s">
        <v>587</v>
      </c>
      <c r="G30" t="s">
        <v>569</v>
      </c>
      <c r="H30" s="455"/>
      <c r="I30" t="s">
        <v>510</v>
      </c>
      <c r="J30">
        <v>2875</v>
      </c>
      <c r="K30" t="s">
        <v>522</v>
      </c>
      <c r="L30" t="s">
        <v>512</v>
      </c>
      <c r="M30" t="s">
        <v>610</v>
      </c>
      <c r="N30" t="s">
        <v>611</v>
      </c>
      <c r="O30" t="s">
        <v>637</v>
      </c>
      <c r="P30" t="s">
        <v>638</v>
      </c>
      <c r="Q30" t="s">
        <v>554</v>
      </c>
      <c r="R30" t="s">
        <v>639</v>
      </c>
      <c r="S30" t="s">
        <v>640</v>
      </c>
      <c r="T30" t="s">
        <v>515</v>
      </c>
      <c r="U30" t="s">
        <v>641</v>
      </c>
      <c r="V30" t="s">
        <v>510</v>
      </c>
      <c r="W30" t="s">
        <v>701</v>
      </c>
      <c r="X30">
        <v>8</v>
      </c>
      <c r="Y30" t="s">
        <v>395</v>
      </c>
      <c r="Z30">
        <v>2</v>
      </c>
      <c r="AA30" t="s">
        <v>702</v>
      </c>
      <c r="AB30" t="s">
        <v>703</v>
      </c>
      <c r="AC30" t="s">
        <v>510</v>
      </c>
      <c r="AD30" t="s">
        <v>510</v>
      </c>
      <c r="AE30" t="s">
        <v>704</v>
      </c>
      <c r="AF30">
        <v>6.1958332999999997E-2</v>
      </c>
      <c r="AG30">
        <v>1</v>
      </c>
      <c r="AH30" t="s">
        <v>705</v>
      </c>
      <c r="AI30" t="s">
        <v>510</v>
      </c>
      <c r="AJ30" t="s">
        <v>722</v>
      </c>
      <c r="AK30" t="s">
        <v>722</v>
      </c>
      <c r="AL30" t="s">
        <v>518</v>
      </c>
      <c r="AM30" t="s">
        <v>597</v>
      </c>
      <c r="AN30" t="s">
        <v>527</v>
      </c>
      <c r="AO30" t="s">
        <v>510</v>
      </c>
      <c r="AP30" t="s">
        <v>707</v>
      </c>
      <c r="AQ30" t="s">
        <v>598</v>
      </c>
      <c r="AR30" t="s">
        <v>520</v>
      </c>
      <c r="AS30" t="s">
        <v>510</v>
      </c>
      <c r="AT30" t="s">
        <v>510</v>
      </c>
      <c r="AU30" t="s">
        <v>510</v>
      </c>
      <c r="AV30" t="s">
        <v>594</v>
      </c>
      <c r="AW30" t="s">
        <v>510</v>
      </c>
      <c r="AX30">
        <v>0</v>
      </c>
      <c r="AY30" t="s">
        <v>510</v>
      </c>
      <c r="AZ30" t="s">
        <v>594</v>
      </c>
      <c r="BA30">
        <v>0</v>
      </c>
      <c r="BB30" t="s">
        <v>647</v>
      </c>
      <c r="BC30" t="s">
        <v>554</v>
      </c>
      <c r="BD30" t="s">
        <v>510</v>
      </c>
      <c r="BE30" t="s">
        <v>510</v>
      </c>
      <c r="BF30" t="s">
        <v>510</v>
      </c>
      <c r="BG30" t="s">
        <v>510</v>
      </c>
      <c r="BH30" t="s">
        <v>510</v>
      </c>
      <c r="BI30" t="s">
        <v>510</v>
      </c>
      <c r="BJ30" t="s">
        <v>510</v>
      </c>
      <c r="BK30" t="s">
        <v>510</v>
      </c>
      <c r="BL30" t="s">
        <v>510</v>
      </c>
      <c r="BM30" t="s">
        <v>510</v>
      </c>
      <c r="BN30" t="s">
        <v>510</v>
      </c>
      <c r="BO30" t="s">
        <v>510</v>
      </c>
      <c r="BP30" t="s">
        <v>510</v>
      </c>
      <c r="BQ30" t="s">
        <v>510</v>
      </c>
    </row>
    <row r="31" spans="1:69" x14ac:dyDescent="0.3">
      <c r="A31" t="s">
        <v>723</v>
      </c>
      <c r="B31" t="s">
        <v>584</v>
      </c>
      <c r="C31" t="s">
        <v>585</v>
      </c>
      <c r="D31" t="s">
        <v>586</v>
      </c>
      <c r="E31" t="s">
        <v>510</v>
      </c>
      <c r="F31" t="s">
        <v>587</v>
      </c>
      <c r="G31" t="s">
        <v>569</v>
      </c>
      <c r="H31" s="455"/>
      <c r="I31" t="s">
        <v>510</v>
      </c>
      <c r="J31">
        <v>2071</v>
      </c>
      <c r="K31" t="s">
        <v>522</v>
      </c>
      <c r="L31" t="s">
        <v>512</v>
      </c>
      <c r="M31" t="s">
        <v>586</v>
      </c>
      <c r="N31" t="s">
        <v>588</v>
      </c>
      <c r="O31" t="s">
        <v>617</v>
      </c>
      <c r="P31" t="s">
        <v>618</v>
      </c>
      <c r="Q31" t="s">
        <v>591</v>
      </c>
      <c r="R31" t="s">
        <v>619</v>
      </c>
      <c r="S31" t="s">
        <v>593</v>
      </c>
      <c r="T31" t="s">
        <v>515</v>
      </c>
      <c r="U31" t="s">
        <v>377</v>
      </c>
      <c r="V31" t="s">
        <v>510</v>
      </c>
      <c r="W31" t="s">
        <v>724</v>
      </c>
      <c r="X31">
        <v>8</v>
      </c>
      <c r="Y31" t="s">
        <v>395</v>
      </c>
      <c r="Z31">
        <v>3</v>
      </c>
      <c r="AA31" t="s">
        <v>594</v>
      </c>
      <c r="AB31" t="s">
        <v>725</v>
      </c>
      <c r="AC31" t="s">
        <v>510</v>
      </c>
      <c r="AD31" t="s">
        <v>510</v>
      </c>
      <c r="AE31" t="s">
        <v>599</v>
      </c>
      <c r="AF31">
        <v>0.25</v>
      </c>
      <c r="AG31">
        <v>1</v>
      </c>
      <c r="AH31" t="s">
        <v>726</v>
      </c>
      <c r="AI31" t="s">
        <v>510</v>
      </c>
      <c r="AJ31" t="s">
        <v>727</v>
      </c>
      <c r="AK31" t="s">
        <v>727</v>
      </c>
      <c r="AL31" t="s">
        <v>518</v>
      </c>
      <c r="AM31" t="s">
        <v>597</v>
      </c>
      <c r="AN31" t="s">
        <v>550</v>
      </c>
      <c r="AO31" t="s">
        <v>510</v>
      </c>
      <c r="AP31" t="s">
        <v>728</v>
      </c>
      <c r="AQ31" t="s">
        <v>598</v>
      </c>
      <c r="AR31" t="s">
        <v>520</v>
      </c>
      <c r="AS31" t="s">
        <v>510</v>
      </c>
      <c r="AT31" t="s">
        <v>510</v>
      </c>
      <c r="AU31" t="s">
        <v>510</v>
      </c>
      <c r="AV31" t="s">
        <v>594</v>
      </c>
      <c r="AW31" t="s">
        <v>510</v>
      </c>
      <c r="AX31">
        <v>0</v>
      </c>
      <c r="AY31" t="s">
        <v>510</v>
      </c>
      <c r="AZ31" t="s">
        <v>594</v>
      </c>
      <c r="BA31">
        <v>0</v>
      </c>
      <c r="BB31" t="s">
        <v>600</v>
      </c>
      <c r="BC31" t="s">
        <v>600</v>
      </c>
      <c r="BD31" t="s">
        <v>510</v>
      </c>
      <c r="BE31" t="s">
        <v>510</v>
      </c>
      <c r="BF31" t="s">
        <v>510</v>
      </c>
      <c r="BG31" t="s">
        <v>510</v>
      </c>
      <c r="BH31" t="s">
        <v>510</v>
      </c>
      <c r="BI31" t="s">
        <v>510</v>
      </c>
      <c r="BJ31" t="s">
        <v>510</v>
      </c>
      <c r="BK31" t="s">
        <v>510</v>
      </c>
      <c r="BL31" t="s">
        <v>510</v>
      </c>
      <c r="BM31" t="s">
        <v>510</v>
      </c>
      <c r="BN31" t="s">
        <v>510</v>
      </c>
      <c r="BO31" t="s">
        <v>510</v>
      </c>
      <c r="BP31" t="s">
        <v>510</v>
      </c>
      <c r="BQ31" t="s">
        <v>510</v>
      </c>
    </row>
    <row r="32" spans="1:69" x14ac:dyDescent="0.3">
      <c r="A32" t="s">
        <v>729</v>
      </c>
      <c r="B32" t="s">
        <v>584</v>
      </c>
      <c r="C32" t="s">
        <v>585</v>
      </c>
      <c r="D32" t="s">
        <v>610</v>
      </c>
      <c r="E32" t="s">
        <v>510</v>
      </c>
      <c r="F32" t="s">
        <v>587</v>
      </c>
      <c r="G32" t="s">
        <v>569</v>
      </c>
      <c r="H32" s="455"/>
      <c r="I32" t="s">
        <v>510</v>
      </c>
      <c r="J32">
        <v>2071</v>
      </c>
      <c r="K32" t="s">
        <v>522</v>
      </c>
      <c r="L32" t="s">
        <v>512</v>
      </c>
      <c r="M32" t="s">
        <v>610</v>
      </c>
      <c r="N32" t="s">
        <v>611</v>
      </c>
      <c r="O32" t="s">
        <v>617</v>
      </c>
      <c r="P32" t="s">
        <v>618</v>
      </c>
      <c r="Q32" t="s">
        <v>591</v>
      </c>
      <c r="R32" t="s">
        <v>619</v>
      </c>
      <c r="S32" t="s">
        <v>593</v>
      </c>
      <c r="T32" t="s">
        <v>515</v>
      </c>
      <c r="U32" t="s">
        <v>377</v>
      </c>
      <c r="V32" t="s">
        <v>510</v>
      </c>
      <c r="W32" t="s">
        <v>724</v>
      </c>
      <c r="X32">
        <v>8</v>
      </c>
      <c r="Y32" t="s">
        <v>395</v>
      </c>
      <c r="Z32">
        <v>3</v>
      </c>
      <c r="AA32" t="s">
        <v>594</v>
      </c>
      <c r="AB32" t="s">
        <v>725</v>
      </c>
      <c r="AC32" t="s">
        <v>510</v>
      </c>
      <c r="AD32" t="s">
        <v>510</v>
      </c>
      <c r="AE32" t="s">
        <v>599</v>
      </c>
      <c r="AF32">
        <v>0.25</v>
      </c>
      <c r="AG32">
        <v>1</v>
      </c>
      <c r="AH32" t="s">
        <v>726</v>
      </c>
      <c r="AI32" t="s">
        <v>510</v>
      </c>
      <c r="AJ32" t="s">
        <v>730</v>
      </c>
      <c r="AK32" t="s">
        <v>730</v>
      </c>
      <c r="AL32" t="s">
        <v>518</v>
      </c>
      <c r="AM32" t="s">
        <v>597</v>
      </c>
      <c r="AN32" t="s">
        <v>550</v>
      </c>
      <c r="AO32" t="s">
        <v>510</v>
      </c>
      <c r="AP32" t="s">
        <v>728</v>
      </c>
      <c r="AQ32" t="s">
        <v>598</v>
      </c>
      <c r="AR32" t="s">
        <v>520</v>
      </c>
      <c r="AS32" t="s">
        <v>510</v>
      </c>
      <c r="AT32" t="s">
        <v>510</v>
      </c>
      <c r="AU32" t="s">
        <v>510</v>
      </c>
      <c r="AV32" t="s">
        <v>594</v>
      </c>
      <c r="AW32" t="s">
        <v>510</v>
      </c>
      <c r="AX32">
        <v>0</v>
      </c>
      <c r="AY32" t="s">
        <v>510</v>
      </c>
      <c r="AZ32" t="s">
        <v>594</v>
      </c>
      <c r="BA32">
        <v>0</v>
      </c>
      <c r="BB32" t="s">
        <v>600</v>
      </c>
      <c r="BC32" t="s">
        <v>600</v>
      </c>
      <c r="BD32" t="s">
        <v>510</v>
      </c>
      <c r="BE32" t="s">
        <v>510</v>
      </c>
      <c r="BF32" t="s">
        <v>510</v>
      </c>
      <c r="BG32" t="s">
        <v>510</v>
      </c>
      <c r="BH32" t="s">
        <v>510</v>
      </c>
      <c r="BI32" t="s">
        <v>510</v>
      </c>
      <c r="BJ32" t="s">
        <v>510</v>
      </c>
      <c r="BK32" t="s">
        <v>510</v>
      </c>
      <c r="BL32" t="s">
        <v>510</v>
      </c>
      <c r="BM32" t="s">
        <v>510</v>
      </c>
      <c r="BN32" t="s">
        <v>510</v>
      </c>
      <c r="BO32" t="s">
        <v>510</v>
      </c>
      <c r="BP32" t="s">
        <v>510</v>
      </c>
      <c r="BQ32" t="s">
        <v>510</v>
      </c>
    </row>
    <row r="33" spans="1:69" x14ac:dyDescent="0.3">
      <c r="A33" t="s">
        <v>731</v>
      </c>
      <c r="B33" t="s">
        <v>584</v>
      </c>
      <c r="C33" t="s">
        <v>585</v>
      </c>
      <c r="D33" t="s">
        <v>610</v>
      </c>
      <c r="E33" t="s">
        <v>510</v>
      </c>
      <c r="F33" t="s">
        <v>587</v>
      </c>
      <c r="G33" t="s">
        <v>569</v>
      </c>
      <c r="H33" s="455"/>
      <c r="I33" t="s">
        <v>510</v>
      </c>
      <c r="J33">
        <v>2041</v>
      </c>
      <c r="K33" t="s">
        <v>511</v>
      </c>
      <c r="L33" t="s">
        <v>512</v>
      </c>
      <c r="M33" t="s">
        <v>610</v>
      </c>
      <c r="N33" t="s">
        <v>611</v>
      </c>
      <c r="O33" t="s">
        <v>602</v>
      </c>
      <c r="P33" t="s">
        <v>603</v>
      </c>
      <c r="Q33" t="s">
        <v>591</v>
      </c>
      <c r="R33" t="s">
        <v>514</v>
      </c>
      <c r="S33" t="s">
        <v>604</v>
      </c>
      <c r="T33" t="s">
        <v>515</v>
      </c>
      <c r="U33" t="s">
        <v>377</v>
      </c>
      <c r="V33" t="s">
        <v>510</v>
      </c>
      <c r="W33" t="s">
        <v>376</v>
      </c>
      <c r="X33">
        <v>2.5</v>
      </c>
      <c r="Y33" t="s">
        <v>376</v>
      </c>
      <c r="AA33" t="s">
        <v>594</v>
      </c>
      <c r="AB33" t="s">
        <v>517</v>
      </c>
      <c r="AC33" t="s">
        <v>510</v>
      </c>
      <c r="AD33" t="s">
        <v>510</v>
      </c>
      <c r="AE33" t="s">
        <v>732</v>
      </c>
      <c r="AF33">
        <v>1.058104167</v>
      </c>
      <c r="AG33">
        <v>1</v>
      </c>
      <c r="AH33" t="s">
        <v>733</v>
      </c>
      <c r="AI33" t="s">
        <v>510</v>
      </c>
      <c r="AJ33" t="s">
        <v>734</v>
      </c>
      <c r="AK33" t="s">
        <v>734</v>
      </c>
      <c r="AL33" t="s">
        <v>518</v>
      </c>
      <c r="AM33" t="s">
        <v>597</v>
      </c>
      <c r="AN33" t="s">
        <v>519</v>
      </c>
      <c r="AO33" t="s">
        <v>510</v>
      </c>
      <c r="AP33" t="s">
        <v>735</v>
      </c>
      <c r="AQ33" t="s">
        <v>598</v>
      </c>
      <c r="AR33" t="s">
        <v>520</v>
      </c>
      <c r="AS33" t="s">
        <v>510</v>
      </c>
      <c r="AT33" t="s">
        <v>510</v>
      </c>
      <c r="AU33" t="s">
        <v>510</v>
      </c>
      <c r="AV33" t="s">
        <v>713</v>
      </c>
      <c r="AW33" t="s">
        <v>510</v>
      </c>
      <c r="AX33">
        <v>0</v>
      </c>
      <c r="AY33" t="s">
        <v>510</v>
      </c>
      <c r="AZ33" t="s">
        <v>594</v>
      </c>
      <c r="BA33">
        <v>0</v>
      </c>
      <c r="BB33" t="s">
        <v>631</v>
      </c>
      <c r="BC33" t="s">
        <v>600</v>
      </c>
      <c r="BD33" t="s">
        <v>510</v>
      </c>
      <c r="BE33" t="s">
        <v>510</v>
      </c>
      <c r="BF33" t="s">
        <v>510</v>
      </c>
      <c r="BG33" t="s">
        <v>510</v>
      </c>
      <c r="BH33" t="s">
        <v>510</v>
      </c>
      <c r="BI33" t="s">
        <v>510</v>
      </c>
      <c r="BJ33" t="s">
        <v>510</v>
      </c>
      <c r="BK33" t="s">
        <v>510</v>
      </c>
      <c r="BL33" t="s">
        <v>510</v>
      </c>
      <c r="BM33" t="s">
        <v>510</v>
      </c>
      <c r="BN33" t="s">
        <v>510</v>
      </c>
      <c r="BO33" t="s">
        <v>510</v>
      </c>
      <c r="BP33" t="s">
        <v>510</v>
      </c>
      <c r="BQ33" t="s">
        <v>510</v>
      </c>
    </row>
    <row r="34" spans="1:69" x14ac:dyDescent="0.3">
      <c r="A34" t="s">
        <v>736</v>
      </c>
      <c r="B34" t="s">
        <v>584</v>
      </c>
      <c r="C34" t="s">
        <v>585</v>
      </c>
      <c r="D34" t="s">
        <v>586</v>
      </c>
      <c r="E34" t="s">
        <v>510</v>
      </c>
      <c r="F34" t="s">
        <v>587</v>
      </c>
      <c r="G34" t="s">
        <v>569</v>
      </c>
      <c r="H34" s="455"/>
      <c r="I34" t="s">
        <v>510</v>
      </c>
      <c r="J34">
        <v>2041</v>
      </c>
      <c r="K34" t="s">
        <v>511</v>
      </c>
      <c r="L34" t="s">
        <v>512</v>
      </c>
      <c r="M34" t="s">
        <v>586</v>
      </c>
      <c r="N34" t="s">
        <v>588</v>
      </c>
      <c r="O34" t="s">
        <v>602</v>
      </c>
      <c r="P34" t="s">
        <v>603</v>
      </c>
      <c r="Q34" t="s">
        <v>591</v>
      </c>
      <c r="R34" t="s">
        <v>514</v>
      </c>
      <c r="S34" t="s">
        <v>604</v>
      </c>
      <c r="T34" t="s">
        <v>515</v>
      </c>
      <c r="U34" t="s">
        <v>377</v>
      </c>
      <c r="V34" t="s">
        <v>510</v>
      </c>
      <c r="W34" t="s">
        <v>376</v>
      </c>
      <c r="X34">
        <v>2.5</v>
      </c>
      <c r="Y34" t="s">
        <v>376</v>
      </c>
      <c r="AA34" t="s">
        <v>594</v>
      </c>
      <c r="AB34" t="s">
        <v>517</v>
      </c>
      <c r="AC34" t="s">
        <v>510</v>
      </c>
      <c r="AD34" t="s">
        <v>510</v>
      </c>
      <c r="AE34" t="s">
        <v>737</v>
      </c>
      <c r="AF34">
        <v>2.6892274189999998</v>
      </c>
      <c r="AG34">
        <v>1</v>
      </c>
      <c r="AH34" t="s">
        <v>733</v>
      </c>
      <c r="AI34" t="s">
        <v>510</v>
      </c>
      <c r="AJ34" t="s">
        <v>738</v>
      </c>
      <c r="AK34" t="s">
        <v>738</v>
      </c>
      <c r="AL34" t="s">
        <v>518</v>
      </c>
      <c r="AM34" t="s">
        <v>597</v>
      </c>
      <c r="AN34" t="s">
        <v>519</v>
      </c>
      <c r="AO34" t="s">
        <v>510</v>
      </c>
      <c r="AP34" t="s">
        <v>739</v>
      </c>
      <c r="AQ34" t="s">
        <v>598</v>
      </c>
      <c r="AR34" t="s">
        <v>520</v>
      </c>
      <c r="AS34" t="s">
        <v>510</v>
      </c>
      <c r="AT34" t="s">
        <v>510</v>
      </c>
      <c r="AU34" t="s">
        <v>510</v>
      </c>
      <c r="AV34" t="s">
        <v>713</v>
      </c>
      <c r="AW34" t="s">
        <v>510</v>
      </c>
      <c r="AX34">
        <v>0</v>
      </c>
      <c r="AY34" t="s">
        <v>510</v>
      </c>
      <c r="AZ34" t="s">
        <v>594</v>
      </c>
      <c r="BA34">
        <v>0</v>
      </c>
      <c r="BB34" t="s">
        <v>631</v>
      </c>
      <c r="BC34" t="s">
        <v>600</v>
      </c>
      <c r="BD34" t="s">
        <v>510</v>
      </c>
      <c r="BE34" t="s">
        <v>510</v>
      </c>
      <c r="BF34" t="s">
        <v>510</v>
      </c>
      <c r="BG34" t="s">
        <v>510</v>
      </c>
      <c r="BH34" t="s">
        <v>510</v>
      </c>
      <c r="BI34" t="s">
        <v>510</v>
      </c>
      <c r="BJ34" t="s">
        <v>510</v>
      </c>
      <c r="BK34" t="s">
        <v>510</v>
      </c>
      <c r="BL34" t="s">
        <v>510</v>
      </c>
      <c r="BM34" t="s">
        <v>510</v>
      </c>
      <c r="BN34" t="s">
        <v>510</v>
      </c>
      <c r="BO34" t="s">
        <v>510</v>
      </c>
      <c r="BP34" t="s">
        <v>510</v>
      </c>
      <c r="BQ34" t="s">
        <v>510</v>
      </c>
    </row>
    <row r="35" spans="1:69" x14ac:dyDescent="0.3">
      <c r="A35" t="s">
        <v>740</v>
      </c>
      <c r="B35" t="s">
        <v>584</v>
      </c>
      <c r="C35" t="s">
        <v>585</v>
      </c>
      <c r="D35" t="s">
        <v>586</v>
      </c>
      <c r="E35" t="s">
        <v>510</v>
      </c>
      <c r="F35" t="s">
        <v>587</v>
      </c>
      <c r="G35" t="s">
        <v>569</v>
      </c>
      <c r="H35" s="455"/>
      <c r="I35" t="s">
        <v>510</v>
      </c>
      <c r="J35">
        <v>2041</v>
      </c>
      <c r="K35" t="s">
        <v>511</v>
      </c>
      <c r="L35" t="s">
        <v>512</v>
      </c>
      <c r="M35" t="s">
        <v>586</v>
      </c>
      <c r="N35" t="s">
        <v>588</v>
      </c>
      <c r="O35" t="s">
        <v>602</v>
      </c>
      <c r="P35" t="s">
        <v>603</v>
      </c>
      <c r="Q35" t="s">
        <v>591</v>
      </c>
      <c r="R35" t="s">
        <v>514</v>
      </c>
      <c r="S35" t="s">
        <v>604</v>
      </c>
      <c r="T35" t="s">
        <v>515</v>
      </c>
      <c r="U35" t="s">
        <v>377</v>
      </c>
      <c r="V35" t="s">
        <v>510</v>
      </c>
      <c r="W35" t="s">
        <v>395</v>
      </c>
      <c r="X35">
        <v>8</v>
      </c>
      <c r="Y35" t="s">
        <v>395</v>
      </c>
      <c r="AA35" t="s">
        <v>594</v>
      </c>
      <c r="AB35" t="s">
        <v>227</v>
      </c>
      <c r="AC35" t="s">
        <v>510</v>
      </c>
      <c r="AD35" t="s">
        <v>510</v>
      </c>
      <c r="AE35" t="s">
        <v>741</v>
      </c>
      <c r="AF35">
        <v>21</v>
      </c>
      <c r="AG35">
        <v>1</v>
      </c>
      <c r="AH35" t="s">
        <v>627</v>
      </c>
      <c r="AI35" t="s">
        <v>510</v>
      </c>
      <c r="AJ35" t="s">
        <v>720</v>
      </c>
      <c r="AK35" t="s">
        <v>720</v>
      </c>
      <c r="AL35" t="s">
        <v>518</v>
      </c>
      <c r="AM35" t="s">
        <v>597</v>
      </c>
      <c r="AN35" t="s">
        <v>519</v>
      </c>
      <c r="AO35" t="s">
        <v>510</v>
      </c>
      <c r="AP35" t="s">
        <v>742</v>
      </c>
      <c r="AQ35" t="s">
        <v>598</v>
      </c>
      <c r="AR35" t="s">
        <v>520</v>
      </c>
      <c r="AS35" t="s">
        <v>510</v>
      </c>
      <c r="AT35" t="s">
        <v>510</v>
      </c>
      <c r="AU35" t="s">
        <v>510</v>
      </c>
      <c r="AV35" t="s">
        <v>630</v>
      </c>
      <c r="AW35" t="s">
        <v>510</v>
      </c>
      <c r="AX35">
        <v>0</v>
      </c>
      <c r="AY35" t="s">
        <v>510</v>
      </c>
      <c r="AZ35" t="s">
        <v>594</v>
      </c>
      <c r="BA35">
        <v>0</v>
      </c>
      <c r="BB35" t="s">
        <v>600</v>
      </c>
      <c r="BC35" t="s">
        <v>631</v>
      </c>
      <c r="BD35" t="s">
        <v>510</v>
      </c>
      <c r="BE35" t="s">
        <v>510</v>
      </c>
      <c r="BF35" t="s">
        <v>510</v>
      </c>
      <c r="BG35" t="s">
        <v>510</v>
      </c>
      <c r="BH35" t="s">
        <v>510</v>
      </c>
      <c r="BI35" t="s">
        <v>510</v>
      </c>
      <c r="BJ35" t="s">
        <v>510</v>
      </c>
      <c r="BK35" t="s">
        <v>510</v>
      </c>
      <c r="BL35" t="s">
        <v>510</v>
      </c>
      <c r="BM35" t="s">
        <v>510</v>
      </c>
      <c r="BN35" t="s">
        <v>510</v>
      </c>
      <c r="BO35" t="s">
        <v>510</v>
      </c>
      <c r="BP35" t="s">
        <v>510</v>
      </c>
      <c r="BQ35" t="s">
        <v>510</v>
      </c>
    </row>
    <row r="36" spans="1:69" x14ac:dyDescent="0.3">
      <c r="A36" t="s">
        <v>743</v>
      </c>
      <c r="B36" t="s">
        <v>584</v>
      </c>
      <c r="C36" t="s">
        <v>585</v>
      </c>
      <c r="D36" t="s">
        <v>610</v>
      </c>
      <c r="E36" t="s">
        <v>510</v>
      </c>
      <c r="F36" t="s">
        <v>587</v>
      </c>
      <c r="G36" t="s">
        <v>569</v>
      </c>
      <c r="H36" s="455"/>
      <c r="I36" t="s">
        <v>510</v>
      </c>
      <c r="J36">
        <v>2041</v>
      </c>
      <c r="K36" t="s">
        <v>511</v>
      </c>
      <c r="L36" t="s">
        <v>512</v>
      </c>
      <c r="M36" t="s">
        <v>610</v>
      </c>
      <c r="N36" t="s">
        <v>611</v>
      </c>
      <c r="O36" t="s">
        <v>602</v>
      </c>
      <c r="P36" t="s">
        <v>603</v>
      </c>
      <c r="Q36" t="s">
        <v>591</v>
      </c>
      <c r="R36" t="s">
        <v>514</v>
      </c>
      <c r="S36" t="s">
        <v>604</v>
      </c>
      <c r="T36" t="s">
        <v>515</v>
      </c>
      <c r="U36" t="s">
        <v>377</v>
      </c>
      <c r="V36" t="s">
        <v>510</v>
      </c>
      <c r="W36" t="s">
        <v>392</v>
      </c>
      <c r="X36">
        <v>4</v>
      </c>
      <c r="Y36" t="s">
        <v>392</v>
      </c>
      <c r="AA36" t="s">
        <v>594</v>
      </c>
      <c r="AB36" t="s">
        <v>225</v>
      </c>
      <c r="AC36" t="s">
        <v>510</v>
      </c>
      <c r="AD36" t="s">
        <v>510</v>
      </c>
      <c r="AE36" t="s">
        <v>744</v>
      </c>
      <c r="AF36">
        <v>0.5</v>
      </c>
      <c r="AG36">
        <v>1</v>
      </c>
      <c r="AH36" t="s">
        <v>655</v>
      </c>
      <c r="AI36" t="s">
        <v>510</v>
      </c>
      <c r="AJ36" t="s">
        <v>656</v>
      </c>
      <c r="AK36" t="s">
        <v>656</v>
      </c>
      <c r="AL36" t="s">
        <v>518</v>
      </c>
      <c r="AM36" t="s">
        <v>597</v>
      </c>
      <c r="AN36" t="s">
        <v>529</v>
      </c>
      <c r="AO36" t="s">
        <v>510</v>
      </c>
      <c r="AP36" t="s">
        <v>745</v>
      </c>
      <c r="AQ36" t="s">
        <v>598</v>
      </c>
      <c r="AR36" t="s">
        <v>520</v>
      </c>
      <c r="AS36" t="s">
        <v>510</v>
      </c>
      <c r="AT36" t="s">
        <v>510</v>
      </c>
      <c r="AU36" t="s">
        <v>510</v>
      </c>
      <c r="AV36" t="s">
        <v>658</v>
      </c>
      <c r="AW36" t="s">
        <v>510</v>
      </c>
      <c r="AX36">
        <v>0</v>
      </c>
      <c r="AY36" t="s">
        <v>510</v>
      </c>
      <c r="AZ36" t="s">
        <v>594</v>
      </c>
      <c r="BA36">
        <v>0</v>
      </c>
      <c r="BB36" t="s">
        <v>631</v>
      </c>
      <c r="BC36" t="s">
        <v>600</v>
      </c>
      <c r="BD36" t="s">
        <v>510</v>
      </c>
      <c r="BE36" t="s">
        <v>510</v>
      </c>
      <c r="BF36" t="s">
        <v>510</v>
      </c>
      <c r="BG36" t="s">
        <v>510</v>
      </c>
      <c r="BH36" t="s">
        <v>510</v>
      </c>
      <c r="BI36" t="s">
        <v>510</v>
      </c>
      <c r="BJ36" t="s">
        <v>510</v>
      </c>
      <c r="BK36" t="s">
        <v>510</v>
      </c>
      <c r="BL36" t="s">
        <v>510</v>
      </c>
      <c r="BM36" t="s">
        <v>510</v>
      </c>
      <c r="BN36" t="s">
        <v>510</v>
      </c>
      <c r="BO36" t="s">
        <v>510</v>
      </c>
      <c r="BP36" t="s">
        <v>510</v>
      </c>
      <c r="BQ36" t="s">
        <v>510</v>
      </c>
    </row>
    <row r="37" spans="1:69" x14ac:dyDescent="0.3">
      <c r="A37" t="s">
        <v>746</v>
      </c>
      <c r="B37" t="s">
        <v>584</v>
      </c>
      <c r="C37" t="s">
        <v>585</v>
      </c>
      <c r="D37" t="s">
        <v>586</v>
      </c>
      <c r="E37" t="s">
        <v>510</v>
      </c>
      <c r="F37" t="s">
        <v>587</v>
      </c>
      <c r="G37" t="s">
        <v>569</v>
      </c>
      <c r="H37" s="455"/>
      <c r="I37" t="s">
        <v>510</v>
      </c>
      <c r="J37">
        <v>2041</v>
      </c>
      <c r="K37" t="s">
        <v>511</v>
      </c>
      <c r="L37" t="s">
        <v>512</v>
      </c>
      <c r="M37" t="s">
        <v>586</v>
      </c>
      <c r="N37" t="s">
        <v>588</v>
      </c>
      <c r="O37" t="s">
        <v>602</v>
      </c>
      <c r="P37" t="s">
        <v>603</v>
      </c>
      <c r="Q37" t="s">
        <v>591</v>
      </c>
      <c r="R37" t="s">
        <v>514</v>
      </c>
      <c r="S37" t="s">
        <v>604</v>
      </c>
      <c r="T37" t="s">
        <v>515</v>
      </c>
      <c r="U37" t="s">
        <v>377</v>
      </c>
      <c r="V37" t="s">
        <v>510</v>
      </c>
      <c r="W37" t="s">
        <v>392</v>
      </c>
      <c r="X37">
        <v>4</v>
      </c>
      <c r="Y37" t="s">
        <v>392</v>
      </c>
      <c r="AA37" t="s">
        <v>594</v>
      </c>
      <c r="AB37" t="s">
        <v>225</v>
      </c>
      <c r="AC37" t="s">
        <v>510</v>
      </c>
      <c r="AD37" t="s">
        <v>510</v>
      </c>
      <c r="AE37" t="s">
        <v>744</v>
      </c>
      <c r="AF37">
        <v>0.5</v>
      </c>
      <c r="AG37">
        <v>1</v>
      </c>
      <c r="AH37" t="s">
        <v>655</v>
      </c>
      <c r="AI37" t="s">
        <v>510</v>
      </c>
      <c r="AJ37" t="s">
        <v>661</v>
      </c>
      <c r="AK37" t="s">
        <v>661</v>
      </c>
      <c r="AL37" t="s">
        <v>518</v>
      </c>
      <c r="AM37" t="s">
        <v>597</v>
      </c>
      <c r="AN37" t="s">
        <v>529</v>
      </c>
      <c r="AO37" t="s">
        <v>510</v>
      </c>
      <c r="AP37" t="s">
        <v>745</v>
      </c>
      <c r="AQ37" t="s">
        <v>598</v>
      </c>
      <c r="AR37" t="s">
        <v>520</v>
      </c>
      <c r="AS37" t="s">
        <v>510</v>
      </c>
      <c r="AT37" t="s">
        <v>510</v>
      </c>
      <c r="AU37" t="s">
        <v>510</v>
      </c>
      <c r="AV37" t="s">
        <v>658</v>
      </c>
      <c r="AW37" t="s">
        <v>510</v>
      </c>
      <c r="AX37">
        <v>0</v>
      </c>
      <c r="AY37" t="s">
        <v>510</v>
      </c>
      <c r="AZ37" t="s">
        <v>594</v>
      </c>
      <c r="BA37">
        <v>0</v>
      </c>
      <c r="BB37" t="s">
        <v>631</v>
      </c>
      <c r="BC37" t="s">
        <v>600</v>
      </c>
      <c r="BD37" t="s">
        <v>510</v>
      </c>
      <c r="BE37" t="s">
        <v>510</v>
      </c>
      <c r="BF37" t="s">
        <v>510</v>
      </c>
      <c r="BG37" t="s">
        <v>510</v>
      </c>
      <c r="BH37" t="s">
        <v>510</v>
      </c>
      <c r="BI37" t="s">
        <v>510</v>
      </c>
      <c r="BJ37" t="s">
        <v>510</v>
      </c>
      <c r="BK37" t="s">
        <v>510</v>
      </c>
      <c r="BL37" t="s">
        <v>510</v>
      </c>
      <c r="BM37" t="s">
        <v>510</v>
      </c>
      <c r="BN37" t="s">
        <v>510</v>
      </c>
      <c r="BO37" t="s">
        <v>510</v>
      </c>
      <c r="BP37" t="s">
        <v>510</v>
      </c>
      <c r="BQ37" t="s">
        <v>510</v>
      </c>
    </row>
    <row r="38" spans="1:69" x14ac:dyDescent="0.3">
      <c r="A38" t="s">
        <v>747</v>
      </c>
      <c r="B38" t="s">
        <v>584</v>
      </c>
      <c r="C38" t="s">
        <v>585</v>
      </c>
      <c r="D38" t="s">
        <v>610</v>
      </c>
      <c r="E38" t="s">
        <v>510</v>
      </c>
      <c r="F38" t="s">
        <v>587</v>
      </c>
      <c r="G38" t="s">
        <v>569</v>
      </c>
      <c r="H38" s="455"/>
      <c r="I38" t="s">
        <v>510</v>
      </c>
      <c r="J38">
        <v>2523</v>
      </c>
      <c r="K38" t="s">
        <v>522</v>
      </c>
      <c r="L38" t="s">
        <v>512</v>
      </c>
      <c r="M38" t="s">
        <v>610</v>
      </c>
      <c r="N38" t="s">
        <v>611</v>
      </c>
      <c r="O38" t="s">
        <v>589</v>
      </c>
      <c r="P38" t="s">
        <v>590</v>
      </c>
      <c r="Q38" t="s">
        <v>591</v>
      </c>
      <c r="R38" t="s">
        <v>592</v>
      </c>
      <c r="S38" t="s">
        <v>593</v>
      </c>
      <c r="T38" t="s">
        <v>515</v>
      </c>
      <c r="U38" t="s">
        <v>377</v>
      </c>
      <c r="V38" t="s">
        <v>510</v>
      </c>
      <c r="W38" t="s">
        <v>392</v>
      </c>
      <c r="X38">
        <v>4</v>
      </c>
      <c r="Y38" t="s">
        <v>392</v>
      </c>
      <c r="AA38" t="s">
        <v>594</v>
      </c>
      <c r="AB38" t="s">
        <v>225</v>
      </c>
      <c r="AC38" t="s">
        <v>510</v>
      </c>
      <c r="AD38" t="s">
        <v>510</v>
      </c>
      <c r="AE38" t="s">
        <v>510</v>
      </c>
      <c r="AG38">
        <v>1</v>
      </c>
      <c r="AH38" t="s">
        <v>664</v>
      </c>
      <c r="AI38" t="s">
        <v>510</v>
      </c>
      <c r="AJ38" t="s">
        <v>656</v>
      </c>
      <c r="AK38" t="s">
        <v>656</v>
      </c>
      <c r="AL38" t="s">
        <v>518</v>
      </c>
      <c r="AM38" t="s">
        <v>597</v>
      </c>
      <c r="AN38" t="s">
        <v>550</v>
      </c>
      <c r="AO38" t="s">
        <v>510</v>
      </c>
      <c r="AP38" t="s">
        <v>665</v>
      </c>
      <c r="AQ38" t="s">
        <v>598</v>
      </c>
      <c r="AR38" t="s">
        <v>520</v>
      </c>
      <c r="AS38" t="s">
        <v>510</v>
      </c>
      <c r="AT38" t="s">
        <v>510</v>
      </c>
      <c r="AU38" t="s">
        <v>510</v>
      </c>
      <c r="AV38" t="s">
        <v>658</v>
      </c>
      <c r="AW38" t="s">
        <v>510</v>
      </c>
      <c r="AX38">
        <v>0</v>
      </c>
      <c r="AY38" t="s">
        <v>510</v>
      </c>
      <c r="AZ38" t="s">
        <v>594</v>
      </c>
      <c r="BA38">
        <v>0</v>
      </c>
      <c r="BB38" t="s">
        <v>600</v>
      </c>
      <c r="BC38" t="s">
        <v>600</v>
      </c>
      <c r="BD38" t="s">
        <v>510</v>
      </c>
      <c r="BE38" t="s">
        <v>510</v>
      </c>
      <c r="BF38" t="s">
        <v>510</v>
      </c>
      <c r="BG38" t="s">
        <v>510</v>
      </c>
      <c r="BH38" t="s">
        <v>510</v>
      </c>
      <c r="BI38" t="s">
        <v>510</v>
      </c>
      <c r="BJ38" t="s">
        <v>510</v>
      </c>
      <c r="BK38" t="s">
        <v>510</v>
      </c>
      <c r="BL38" t="s">
        <v>510</v>
      </c>
      <c r="BM38" t="s">
        <v>510</v>
      </c>
      <c r="BN38" t="s">
        <v>510</v>
      </c>
      <c r="BO38" t="s">
        <v>510</v>
      </c>
      <c r="BP38" t="s">
        <v>510</v>
      </c>
      <c r="BQ38" t="s">
        <v>510</v>
      </c>
    </row>
    <row r="39" spans="1:69" x14ac:dyDescent="0.3">
      <c r="A39" t="s">
        <v>748</v>
      </c>
      <c r="B39" t="s">
        <v>584</v>
      </c>
      <c r="C39" t="s">
        <v>585</v>
      </c>
      <c r="D39" t="s">
        <v>610</v>
      </c>
      <c r="E39" t="s">
        <v>510</v>
      </c>
      <c r="F39" t="s">
        <v>587</v>
      </c>
      <c r="G39" t="s">
        <v>569</v>
      </c>
      <c r="H39" s="455"/>
      <c r="I39" t="s">
        <v>510</v>
      </c>
      <c r="J39">
        <v>2522</v>
      </c>
      <c r="K39" t="s">
        <v>522</v>
      </c>
      <c r="L39" t="s">
        <v>531</v>
      </c>
      <c r="M39" t="s">
        <v>610</v>
      </c>
      <c r="N39" t="s">
        <v>611</v>
      </c>
      <c r="O39" t="s">
        <v>667</v>
      </c>
      <c r="P39" t="s">
        <v>668</v>
      </c>
      <c r="Q39" t="s">
        <v>591</v>
      </c>
      <c r="R39" t="s">
        <v>415</v>
      </c>
      <c r="S39" t="s">
        <v>593</v>
      </c>
      <c r="T39" t="s">
        <v>515</v>
      </c>
      <c r="U39" t="s">
        <v>377</v>
      </c>
      <c r="V39" t="s">
        <v>510</v>
      </c>
      <c r="W39" t="s">
        <v>392</v>
      </c>
      <c r="X39">
        <v>4</v>
      </c>
      <c r="Y39" t="s">
        <v>392</v>
      </c>
      <c r="AA39" t="s">
        <v>594</v>
      </c>
      <c r="AB39" t="s">
        <v>225</v>
      </c>
      <c r="AC39" t="s">
        <v>510</v>
      </c>
      <c r="AD39" t="s">
        <v>510</v>
      </c>
      <c r="AE39" t="s">
        <v>669</v>
      </c>
      <c r="AF39">
        <v>5.2083329999999999E-3</v>
      </c>
      <c r="AG39">
        <v>1</v>
      </c>
      <c r="AH39" t="s">
        <v>670</v>
      </c>
      <c r="AI39" t="s">
        <v>510</v>
      </c>
      <c r="AJ39" t="s">
        <v>656</v>
      </c>
      <c r="AK39" t="s">
        <v>656</v>
      </c>
      <c r="AL39" t="s">
        <v>518</v>
      </c>
      <c r="AM39" t="s">
        <v>597</v>
      </c>
      <c r="AN39" t="s">
        <v>749</v>
      </c>
      <c r="AO39" t="s">
        <v>510</v>
      </c>
      <c r="AP39" t="s">
        <v>672</v>
      </c>
      <c r="AQ39" t="s">
        <v>598</v>
      </c>
      <c r="AR39" t="s">
        <v>520</v>
      </c>
      <c r="AS39" t="s">
        <v>510</v>
      </c>
      <c r="AT39" t="s">
        <v>510</v>
      </c>
      <c r="AU39" t="s">
        <v>510</v>
      </c>
      <c r="AV39" t="s">
        <v>658</v>
      </c>
      <c r="AW39" t="s">
        <v>510</v>
      </c>
      <c r="AX39">
        <v>0</v>
      </c>
      <c r="AY39" t="s">
        <v>510</v>
      </c>
      <c r="AZ39" t="s">
        <v>594</v>
      </c>
      <c r="BA39">
        <v>0</v>
      </c>
      <c r="BB39" t="s">
        <v>673</v>
      </c>
      <c r="BC39" t="s">
        <v>673</v>
      </c>
      <c r="BD39" t="s">
        <v>510</v>
      </c>
      <c r="BE39" t="s">
        <v>510</v>
      </c>
      <c r="BF39" t="s">
        <v>510</v>
      </c>
      <c r="BG39" t="s">
        <v>510</v>
      </c>
      <c r="BH39" t="s">
        <v>510</v>
      </c>
      <c r="BI39" t="s">
        <v>510</v>
      </c>
      <c r="BJ39" t="s">
        <v>510</v>
      </c>
      <c r="BK39" t="s">
        <v>510</v>
      </c>
      <c r="BL39" t="s">
        <v>510</v>
      </c>
      <c r="BM39" t="s">
        <v>510</v>
      </c>
      <c r="BN39" t="s">
        <v>510</v>
      </c>
      <c r="BO39" t="s">
        <v>510</v>
      </c>
      <c r="BP39" t="s">
        <v>510</v>
      </c>
      <c r="BQ39" t="s">
        <v>510</v>
      </c>
    </row>
    <row r="40" spans="1:69" x14ac:dyDescent="0.3">
      <c r="A40" t="s">
        <v>750</v>
      </c>
      <c r="B40" t="s">
        <v>584</v>
      </c>
      <c r="C40" t="s">
        <v>585</v>
      </c>
      <c r="D40" t="s">
        <v>610</v>
      </c>
      <c r="E40" t="s">
        <v>510</v>
      </c>
      <c r="F40" t="s">
        <v>587</v>
      </c>
      <c r="G40" t="s">
        <v>569</v>
      </c>
      <c r="H40" s="455"/>
      <c r="I40" t="s">
        <v>510</v>
      </c>
      <c r="J40">
        <v>2041</v>
      </c>
      <c r="K40" t="s">
        <v>511</v>
      </c>
      <c r="L40" t="s">
        <v>512</v>
      </c>
      <c r="M40" t="s">
        <v>610</v>
      </c>
      <c r="N40" t="s">
        <v>611</v>
      </c>
      <c r="O40" t="s">
        <v>602</v>
      </c>
      <c r="P40" t="s">
        <v>603</v>
      </c>
      <c r="Q40" t="s">
        <v>591</v>
      </c>
      <c r="R40" t="s">
        <v>514</v>
      </c>
      <c r="S40" t="s">
        <v>604</v>
      </c>
      <c r="T40" t="s">
        <v>515</v>
      </c>
      <c r="U40" t="s">
        <v>377</v>
      </c>
      <c r="V40" t="s">
        <v>510</v>
      </c>
      <c r="W40" t="s">
        <v>392</v>
      </c>
      <c r="X40">
        <v>4</v>
      </c>
      <c r="Y40" t="s">
        <v>392</v>
      </c>
      <c r="AA40" t="s">
        <v>594</v>
      </c>
      <c r="AB40" t="s">
        <v>225</v>
      </c>
      <c r="AC40" t="s">
        <v>510</v>
      </c>
      <c r="AD40" t="s">
        <v>510</v>
      </c>
      <c r="AE40" t="s">
        <v>751</v>
      </c>
      <c r="AF40">
        <v>1.5782755020000001</v>
      </c>
      <c r="AG40">
        <v>1</v>
      </c>
      <c r="AH40" t="s">
        <v>655</v>
      </c>
      <c r="AI40" t="s">
        <v>510</v>
      </c>
      <c r="AJ40" t="s">
        <v>656</v>
      </c>
      <c r="AK40" t="s">
        <v>656</v>
      </c>
      <c r="AL40" t="s">
        <v>518</v>
      </c>
      <c r="AM40" t="s">
        <v>597</v>
      </c>
      <c r="AN40" t="s">
        <v>527</v>
      </c>
      <c r="AO40" t="s">
        <v>510</v>
      </c>
      <c r="AP40" t="s">
        <v>752</v>
      </c>
      <c r="AQ40" t="s">
        <v>598</v>
      </c>
      <c r="AR40" t="s">
        <v>520</v>
      </c>
      <c r="AS40" t="s">
        <v>510</v>
      </c>
      <c r="AT40" t="s">
        <v>510</v>
      </c>
      <c r="AU40" t="s">
        <v>510</v>
      </c>
      <c r="AV40" t="s">
        <v>658</v>
      </c>
      <c r="AW40" t="s">
        <v>510</v>
      </c>
      <c r="AX40">
        <v>0</v>
      </c>
      <c r="AY40" t="s">
        <v>510</v>
      </c>
      <c r="AZ40" t="s">
        <v>594</v>
      </c>
      <c r="BA40">
        <v>0</v>
      </c>
      <c r="BB40" t="s">
        <v>600</v>
      </c>
      <c r="BC40" t="s">
        <v>600</v>
      </c>
      <c r="BD40" t="s">
        <v>510</v>
      </c>
      <c r="BE40" t="s">
        <v>510</v>
      </c>
      <c r="BF40" t="s">
        <v>510</v>
      </c>
      <c r="BG40" t="s">
        <v>510</v>
      </c>
      <c r="BH40" t="s">
        <v>510</v>
      </c>
      <c r="BI40" t="s">
        <v>510</v>
      </c>
      <c r="BJ40" t="s">
        <v>510</v>
      </c>
      <c r="BK40" t="s">
        <v>510</v>
      </c>
      <c r="BL40" t="s">
        <v>510</v>
      </c>
      <c r="BM40" t="s">
        <v>510</v>
      </c>
      <c r="BN40" t="s">
        <v>510</v>
      </c>
      <c r="BO40" t="s">
        <v>510</v>
      </c>
      <c r="BP40" t="s">
        <v>510</v>
      </c>
      <c r="BQ40" t="s">
        <v>510</v>
      </c>
    </row>
    <row r="41" spans="1:69" x14ac:dyDescent="0.3">
      <c r="A41" t="s">
        <v>753</v>
      </c>
      <c r="B41" t="s">
        <v>584</v>
      </c>
      <c r="C41" t="s">
        <v>585</v>
      </c>
      <c r="D41" t="s">
        <v>610</v>
      </c>
      <c r="E41" t="s">
        <v>510</v>
      </c>
      <c r="F41" t="s">
        <v>587</v>
      </c>
      <c r="G41" t="s">
        <v>569</v>
      </c>
      <c r="H41" s="455"/>
      <c r="I41" t="s">
        <v>510</v>
      </c>
      <c r="J41">
        <v>2523</v>
      </c>
      <c r="K41" t="s">
        <v>522</v>
      </c>
      <c r="L41" t="s">
        <v>512</v>
      </c>
      <c r="M41" t="s">
        <v>610</v>
      </c>
      <c r="N41" t="s">
        <v>611</v>
      </c>
      <c r="O41" t="s">
        <v>589</v>
      </c>
      <c r="P41" t="s">
        <v>590</v>
      </c>
      <c r="Q41" t="s">
        <v>591</v>
      </c>
      <c r="R41" t="s">
        <v>592</v>
      </c>
      <c r="S41" t="s">
        <v>593</v>
      </c>
      <c r="T41" t="s">
        <v>515</v>
      </c>
      <c r="U41" t="s">
        <v>377</v>
      </c>
      <c r="V41" t="s">
        <v>510</v>
      </c>
      <c r="W41" t="s">
        <v>392</v>
      </c>
      <c r="X41">
        <v>4</v>
      </c>
      <c r="Y41" t="s">
        <v>392</v>
      </c>
      <c r="AA41" t="s">
        <v>594</v>
      </c>
      <c r="AB41" t="s">
        <v>225</v>
      </c>
      <c r="AC41" t="s">
        <v>510</v>
      </c>
      <c r="AD41" t="s">
        <v>510</v>
      </c>
      <c r="AE41" t="s">
        <v>510</v>
      </c>
      <c r="AG41">
        <v>1</v>
      </c>
      <c r="AH41" t="s">
        <v>664</v>
      </c>
      <c r="AI41" t="s">
        <v>510</v>
      </c>
      <c r="AJ41" t="s">
        <v>656</v>
      </c>
      <c r="AK41" t="s">
        <v>656</v>
      </c>
      <c r="AL41" t="s">
        <v>518</v>
      </c>
      <c r="AM41" t="s">
        <v>597</v>
      </c>
      <c r="AN41" t="s">
        <v>550</v>
      </c>
      <c r="AO41" t="s">
        <v>510</v>
      </c>
      <c r="AP41" t="s">
        <v>665</v>
      </c>
      <c r="AQ41" t="s">
        <v>598</v>
      </c>
      <c r="AR41" t="s">
        <v>520</v>
      </c>
      <c r="AS41" t="s">
        <v>510</v>
      </c>
      <c r="AT41" t="s">
        <v>510</v>
      </c>
      <c r="AU41" t="s">
        <v>510</v>
      </c>
      <c r="AV41" t="s">
        <v>658</v>
      </c>
      <c r="AW41" t="s">
        <v>510</v>
      </c>
      <c r="AX41">
        <v>0</v>
      </c>
      <c r="AY41" t="s">
        <v>510</v>
      </c>
      <c r="AZ41" t="s">
        <v>594</v>
      </c>
      <c r="BA41">
        <v>0</v>
      </c>
      <c r="BB41" t="s">
        <v>600</v>
      </c>
      <c r="BC41" t="s">
        <v>600</v>
      </c>
      <c r="BD41" t="s">
        <v>510</v>
      </c>
      <c r="BE41" t="s">
        <v>510</v>
      </c>
      <c r="BF41" t="s">
        <v>510</v>
      </c>
      <c r="BG41" t="s">
        <v>510</v>
      </c>
      <c r="BH41" t="s">
        <v>510</v>
      </c>
      <c r="BI41" t="s">
        <v>510</v>
      </c>
      <c r="BJ41" t="s">
        <v>510</v>
      </c>
      <c r="BK41" t="s">
        <v>510</v>
      </c>
      <c r="BL41" t="s">
        <v>510</v>
      </c>
      <c r="BM41" t="s">
        <v>510</v>
      </c>
      <c r="BN41" t="s">
        <v>510</v>
      </c>
      <c r="BO41" t="s">
        <v>510</v>
      </c>
      <c r="BP41" t="s">
        <v>510</v>
      </c>
      <c r="BQ41" t="s">
        <v>510</v>
      </c>
    </row>
    <row r="42" spans="1:69" x14ac:dyDescent="0.3">
      <c r="A42" t="s">
        <v>754</v>
      </c>
      <c r="B42" t="s">
        <v>584</v>
      </c>
      <c r="C42" t="s">
        <v>585</v>
      </c>
      <c r="D42" t="s">
        <v>610</v>
      </c>
      <c r="E42" t="s">
        <v>510</v>
      </c>
      <c r="F42" t="s">
        <v>587</v>
      </c>
      <c r="G42" t="s">
        <v>569</v>
      </c>
      <c r="H42" s="455"/>
      <c r="I42" t="s">
        <v>510</v>
      </c>
      <c r="J42">
        <v>2522</v>
      </c>
      <c r="K42" t="s">
        <v>522</v>
      </c>
      <c r="L42" t="s">
        <v>531</v>
      </c>
      <c r="M42" t="s">
        <v>610</v>
      </c>
      <c r="N42" t="s">
        <v>611</v>
      </c>
      <c r="O42" t="s">
        <v>667</v>
      </c>
      <c r="P42" t="s">
        <v>668</v>
      </c>
      <c r="Q42" t="s">
        <v>591</v>
      </c>
      <c r="R42" t="s">
        <v>415</v>
      </c>
      <c r="S42" t="s">
        <v>593</v>
      </c>
      <c r="T42" t="s">
        <v>515</v>
      </c>
      <c r="U42" t="s">
        <v>377</v>
      </c>
      <c r="V42" t="s">
        <v>510</v>
      </c>
      <c r="W42" t="s">
        <v>392</v>
      </c>
      <c r="X42">
        <v>4</v>
      </c>
      <c r="Y42" t="s">
        <v>392</v>
      </c>
      <c r="AA42" t="s">
        <v>594</v>
      </c>
      <c r="AB42" t="s">
        <v>225</v>
      </c>
      <c r="AC42" t="s">
        <v>510</v>
      </c>
      <c r="AD42" t="s">
        <v>510</v>
      </c>
      <c r="AE42" t="s">
        <v>669</v>
      </c>
      <c r="AF42">
        <v>5.2083329999999999E-3</v>
      </c>
      <c r="AG42">
        <v>1</v>
      </c>
      <c r="AH42" t="s">
        <v>670</v>
      </c>
      <c r="AI42" t="s">
        <v>510</v>
      </c>
      <c r="AJ42" t="s">
        <v>656</v>
      </c>
      <c r="AK42" t="s">
        <v>656</v>
      </c>
      <c r="AL42" t="s">
        <v>518</v>
      </c>
      <c r="AM42" t="s">
        <v>597</v>
      </c>
      <c r="AN42" t="s">
        <v>755</v>
      </c>
      <c r="AO42" t="s">
        <v>510</v>
      </c>
      <c r="AP42" t="s">
        <v>672</v>
      </c>
      <c r="AQ42" t="s">
        <v>598</v>
      </c>
      <c r="AR42" t="s">
        <v>520</v>
      </c>
      <c r="AS42" t="s">
        <v>510</v>
      </c>
      <c r="AT42" t="s">
        <v>510</v>
      </c>
      <c r="AU42" t="s">
        <v>510</v>
      </c>
      <c r="AV42" t="s">
        <v>658</v>
      </c>
      <c r="AW42" t="s">
        <v>510</v>
      </c>
      <c r="AX42">
        <v>0</v>
      </c>
      <c r="AY42" t="s">
        <v>510</v>
      </c>
      <c r="AZ42" t="s">
        <v>594</v>
      </c>
      <c r="BA42">
        <v>0</v>
      </c>
      <c r="BB42" t="s">
        <v>673</v>
      </c>
      <c r="BC42" t="s">
        <v>673</v>
      </c>
      <c r="BD42" t="s">
        <v>510</v>
      </c>
      <c r="BE42" t="s">
        <v>510</v>
      </c>
      <c r="BF42" t="s">
        <v>510</v>
      </c>
      <c r="BG42" t="s">
        <v>510</v>
      </c>
      <c r="BH42" t="s">
        <v>510</v>
      </c>
      <c r="BI42" t="s">
        <v>510</v>
      </c>
      <c r="BJ42" t="s">
        <v>510</v>
      </c>
      <c r="BK42" t="s">
        <v>510</v>
      </c>
      <c r="BL42" t="s">
        <v>510</v>
      </c>
      <c r="BM42" t="s">
        <v>510</v>
      </c>
      <c r="BN42" t="s">
        <v>510</v>
      </c>
      <c r="BO42" t="s">
        <v>510</v>
      </c>
      <c r="BP42" t="s">
        <v>510</v>
      </c>
      <c r="BQ42" t="s">
        <v>510</v>
      </c>
    </row>
    <row r="43" spans="1:69" x14ac:dyDescent="0.3">
      <c r="A43" t="s">
        <v>756</v>
      </c>
      <c r="B43" t="s">
        <v>584</v>
      </c>
      <c r="C43" t="s">
        <v>585</v>
      </c>
      <c r="D43" t="s">
        <v>610</v>
      </c>
      <c r="E43" t="s">
        <v>510</v>
      </c>
      <c r="F43" t="s">
        <v>587</v>
      </c>
      <c r="G43" t="s">
        <v>569</v>
      </c>
      <c r="H43" s="455"/>
      <c r="I43" t="s">
        <v>510</v>
      </c>
      <c r="J43">
        <v>2522</v>
      </c>
      <c r="K43" t="s">
        <v>522</v>
      </c>
      <c r="L43" t="s">
        <v>531</v>
      </c>
      <c r="M43" t="s">
        <v>610</v>
      </c>
      <c r="N43" t="s">
        <v>611</v>
      </c>
      <c r="O43" t="s">
        <v>667</v>
      </c>
      <c r="P43" t="s">
        <v>668</v>
      </c>
      <c r="Q43" t="s">
        <v>591</v>
      </c>
      <c r="R43" t="s">
        <v>415</v>
      </c>
      <c r="S43" t="s">
        <v>593</v>
      </c>
      <c r="T43" t="s">
        <v>515</v>
      </c>
      <c r="U43" t="s">
        <v>377</v>
      </c>
      <c r="V43" t="s">
        <v>510</v>
      </c>
      <c r="W43" t="s">
        <v>392</v>
      </c>
      <c r="X43">
        <v>4</v>
      </c>
      <c r="Y43" t="s">
        <v>392</v>
      </c>
      <c r="AA43" t="s">
        <v>594</v>
      </c>
      <c r="AB43" t="s">
        <v>225</v>
      </c>
      <c r="AC43" t="s">
        <v>510</v>
      </c>
      <c r="AD43" t="s">
        <v>510</v>
      </c>
      <c r="AE43" t="s">
        <v>669</v>
      </c>
      <c r="AF43">
        <v>5.2083329999999999E-3</v>
      </c>
      <c r="AG43">
        <v>1</v>
      </c>
      <c r="AH43" t="s">
        <v>670</v>
      </c>
      <c r="AI43" t="s">
        <v>510</v>
      </c>
      <c r="AJ43" t="s">
        <v>656</v>
      </c>
      <c r="AK43" t="s">
        <v>656</v>
      </c>
      <c r="AL43" t="s">
        <v>518</v>
      </c>
      <c r="AM43" t="s">
        <v>597</v>
      </c>
      <c r="AN43" t="s">
        <v>757</v>
      </c>
      <c r="AO43" t="s">
        <v>510</v>
      </c>
      <c r="AP43" t="s">
        <v>672</v>
      </c>
      <c r="AQ43" t="s">
        <v>598</v>
      </c>
      <c r="AR43" t="s">
        <v>520</v>
      </c>
      <c r="AS43" t="s">
        <v>510</v>
      </c>
      <c r="AT43" t="s">
        <v>510</v>
      </c>
      <c r="AU43" t="s">
        <v>510</v>
      </c>
      <c r="AV43" t="s">
        <v>658</v>
      </c>
      <c r="AW43" t="s">
        <v>510</v>
      </c>
      <c r="AX43">
        <v>0</v>
      </c>
      <c r="AY43" t="s">
        <v>510</v>
      </c>
      <c r="AZ43" t="s">
        <v>594</v>
      </c>
      <c r="BA43">
        <v>0</v>
      </c>
      <c r="BB43" t="s">
        <v>673</v>
      </c>
      <c r="BC43" t="s">
        <v>673</v>
      </c>
      <c r="BD43" t="s">
        <v>510</v>
      </c>
      <c r="BE43" t="s">
        <v>510</v>
      </c>
      <c r="BF43" t="s">
        <v>510</v>
      </c>
      <c r="BG43" t="s">
        <v>510</v>
      </c>
      <c r="BH43" t="s">
        <v>510</v>
      </c>
      <c r="BI43" t="s">
        <v>510</v>
      </c>
      <c r="BJ43" t="s">
        <v>510</v>
      </c>
      <c r="BK43" t="s">
        <v>510</v>
      </c>
      <c r="BL43" t="s">
        <v>510</v>
      </c>
      <c r="BM43" t="s">
        <v>510</v>
      </c>
      <c r="BN43" t="s">
        <v>510</v>
      </c>
      <c r="BO43" t="s">
        <v>510</v>
      </c>
      <c r="BP43" t="s">
        <v>510</v>
      </c>
      <c r="BQ43" t="s">
        <v>510</v>
      </c>
    </row>
    <row r="44" spans="1:69" x14ac:dyDescent="0.3">
      <c r="A44" t="s">
        <v>758</v>
      </c>
      <c r="B44" t="s">
        <v>584</v>
      </c>
      <c r="C44" t="s">
        <v>585</v>
      </c>
      <c r="D44" t="s">
        <v>586</v>
      </c>
      <c r="E44" t="s">
        <v>510</v>
      </c>
      <c r="F44" t="s">
        <v>587</v>
      </c>
      <c r="G44" t="s">
        <v>569</v>
      </c>
      <c r="H44" s="455"/>
      <c r="I44" t="s">
        <v>510</v>
      </c>
      <c r="J44">
        <v>2523</v>
      </c>
      <c r="K44" t="s">
        <v>522</v>
      </c>
      <c r="L44" t="s">
        <v>512</v>
      </c>
      <c r="M44" t="s">
        <v>586</v>
      </c>
      <c r="N44" t="s">
        <v>588</v>
      </c>
      <c r="O44" t="s">
        <v>589</v>
      </c>
      <c r="P44" t="s">
        <v>590</v>
      </c>
      <c r="Q44" t="s">
        <v>591</v>
      </c>
      <c r="R44" t="s">
        <v>592</v>
      </c>
      <c r="S44" t="s">
        <v>593</v>
      </c>
      <c r="T44" t="s">
        <v>515</v>
      </c>
      <c r="U44" t="s">
        <v>377</v>
      </c>
      <c r="V44" t="s">
        <v>510</v>
      </c>
      <c r="W44" t="s">
        <v>392</v>
      </c>
      <c r="X44">
        <v>4</v>
      </c>
      <c r="Y44" t="s">
        <v>392</v>
      </c>
      <c r="AA44" t="s">
        <v>594</v>
      </c>
      <c r="AB44" t="s">
        <v>225</v>
      </c>
      <c r="AC44" t="s">
        <v>510</v>
      </c>
      <c r="AD44" t="s">
        <v>510</v>
      </c>
      <c r="AE44" t="s">
        <v>510</v>
      </c>
      <c r="AG44">
        <v>1</v>
      </c>
      <c r="AH44" t="s">
        <v>664</v>
      </c>
      <c r="AI44" t="s">
        <v>510</v>
      </c>
      <c r="AJ44" t="s">
        <v>661</v>
      </c>
      <c r="AK44" t="s">
        <v>661</v>
      </c>
      <c r="AL44" t="s">
        <v>518</v>
      </c>
      <c r="AM44" t="s">
        <v>597</v>
      </c>
      <c r="AN44" t="s">
        <v>550</v>
      </c>
      <c r="AO44" t="s">
        <v>510</v>
      </c>
      <c r="AP44" t="s">
        <v>665</v>
      </c>
      <c r="AQ44" t="s">
        <v>598</v>
      </c>
      <c r="AR44" t="s">
        <v>520</v>
      </c>
      <c r="AS44" t="s">
        <v>510</v>
      </c>
      <c r="AT44" t="s">
        <v>510</v>
      </c>
      <c r="AU44" t="s">
        <v>510</v>
      </c>
      <c r="AV44" t="s">
        <v>658</v>
      </c>
      <c r="AW44" t="s">
        <v>510</v>
      </c>
      <c r="AX44">
        <v>0</v>
      </c>
      <c r="AY44" t="s">
        <v>510</v>
      </c>
      <c r="AZ44" t="s">
        <v>594</v>
      </c>
      <c r="BA44">
        <v>0</v>
      </c>
      <c r="BB44" t="s">
        <v>600</v>
      </c>
      <c r="BC44" t="s">
        <v>600</v>
      </c>
      <c r="BD44" t="s">
        <v>510</v>
      </c>
      <c r="BE44" t="s">
        <v>510</v>
      </c>
      <c r="BF44" t="s">
        <v>510</v>
      </c>
      <c r="BG44" t="s">
        <v>510</v>
      </c>
      <c r="BH44" t="s">
        <v>510</v>
      </c>
      <c r="BI44" t="s">
        <v>510</v>
      </c>
      <c r="BJ44" t="s">
        <v>510</v>
      </c>
      <c r="BK44" t="s">
        <v>510</v>
      </c>
      <c r="BL44" t="s">
        <v>510</v>
      </c>
      <c r="BM44" t="s">
        <v>510</v>
      </c>
      <c r="BN44" t="s">
        <v>510</v>
      </c>
      <c r="BO44" t="s">
        <v>510</v>
      </c>
      <c r="BP44" t="s">
        <v>510</v>
      </c>
      <c r="BQ44" t="s">
        <v>510</v>
      </c>
    </row>
    <row r="45" spans="1:69" x14ac:dyDescent="0.3">
      <c r="A45" t="s">
        <v>759</v>
      </c>
      <c r="B45" t="s">
        <v>584</v>
      </c>
      <c r="C45" t="s">
        <v>585</v>
      </c>
      <c r="D45" t="s">
        <v>586</v>
      </c>
      <c r="E45" t="s">
        <v>510</v>
      </c>
      <c r="F45" t="s">
        <v>587</v>
      </c>
      <c r="G45" t="s">
        <v>569</v>
      </c>
      <c r="H45" s="455"/>
      <c r="I45" t="s">
        <v>510</v>
      </c>
      <c r="J45">
        <v>2522</v>
      </c>
      <c r="K45" t="s">
        <v>522</v>
      </c>
      <c r="L45" t="s">
        <v>531</v>
      </c>
      <c r="M45" t="s">
        <v>586</v>
      </c>
      <c r="N45" t="s">
        <v>588</v>
      </c>
      <c r="O45" t="s">
        <v>667</v>
      </c>
      <c r="P45" t="s">
        <v>668</v>
      </c>
      <c r="Q45" t="s">
        <v>591</v>
      </c>
      <c r="R45" t="s">
        <v>415</v>
      </c>
      <c r="S45" t="s">
        <v>593</v>
      </c>
      <c r="T45" t="s">
        <v>515</v>
      </c>
      <c r="U45" t="s">
        <v>377</v>
      </c>
      <c r="V45" t="s">
        <v>510</v>
      </c>
      <c r="W45" t="s">
        <v>392</v>
      </c>
      <c r="X45">
        <v>4</v>
      </c>
      <c r="Y45" t="s">
        <v>392</v>
      </c>
      <c r="AA45" t="s">
        <v>594</v>
      </c>
      <c r="AB45" t="s">
        <v>225</v>
      </c>
      <c r="AC45" t="s">
        <v>510</v>
      </c>
      <c r="AD45" t="s">
        <v>510</v>
      </c>
      <c r="AE45" t="s">
        <v>669</v>
      </c>
      <c r="AF45">
        <v>5.2083329999999999E-3</v>
      </c>
      <c r="AG45">
        <v>1</v>
      </c>
      <c r="AH45" t="s">
        <v>670</v>
      </c>
      <c r="AI45" t="s">
        <v>510</v>
      </c>
      <c r="AJ45" t="s">
        <v>661</v>
      </c>
      <c r="AK45" t="s">
        <v>661</v>
      </c>
      <c r="AL45" t="s">
        <v>518</v>
      </c>
      <c r="AM45" t="s">
        <v>597</v>
      </c>
      <c r="AN45" t="s">
        <v>749</v>
      </c>
      <c r="AO45" t="s">
        <v>510</v>
      </c>
      <c r="AP45" t="s">
        <v>672</v>
      </c>
      <c r="AQ45" t="s">
        <v>598</v>
      </c>
      <c r="AR45" t="s">
        <v>520</v>
      </c>
      <c r="AS45" t="s">
        <v>510</v>
      </c>
      <c r="AT45" t="s">
        <v>510</v>
      </c>
      <c r="AU45" t="s">
        <v>510</v>
      </c>
      <c r="AV45" t="s">
        <v>658</v>
      </c>
      <c r="AW45" t="s">
        <v>510</v>
      </c>
      <c r="AX45">
        <v>0</v>
      </c>
      <c r="AY45" t="s">
        <v>510</v>
      </c>
      <c r="AZ45" t="s">
        <v>594</v>
      </c>
      <c r="BA45">
        <v>0</v>
      </c>
      <c r="BB45" t="s">
        <v>673</v>
      </c>
      <c r="BC45" t="s">
        <v>673</v>
      </c>
      <c r="BD45" t="s">
        <v>510</v>
      </c>
      <c r="BE45" t="s">
        <v>510</v>
      </c>
      <c r="BF45" t="s">
        <v>510</v>
      </c>
      <c r="BG45" t="s">
        <v>510</v>
      </c>
      <c r="BH45" t="s">
        <v>510</v>
      </c>
      <c r="BI45" t="s">
        <v>510</v>
      </c>
      <c r="BJ45" t="s">
        <v>510</v>
      </c>
      <c r="BK45" t="s">
        <v>510</v>
      </c>
      <c r="BL45" t="s">
        <v>510</v>
      </c>
      <c r="BM45" t="s">
        <v>510</v>
      </c>
      <c r="BN45" t="s">
        <v>510</v>
      </c>
      <c r="BO45" t="s">
        <v>510</v>
      </c>
      <c r="BP45" t="s">
        <v>510</v>
      </c>
      <c r="BQ45" t="s">
        <v>510</v>
      </c>
    </row>
    <row r="46" spans="1:69" x14ac:dyDescent="0.3">
      <c r="A46" t="s">
        <v>760</v>
      </c>
      <c r="B46" t="s">
        <v>584</v>
      </c>
      <c r="C46" t="s">
        <v>585</v>
      </c>
      <c r="D46" t="s">
        <v>586</v>
      </c>
      <c r="E46" t="s">
        <v>510</v>
      </c>
      <c r="F46" t="s">
        <v>587</v>
      </c>
      <c r="G46" t="s">
        <v>569</v>
      </c>
      <c r="H46" s="455"/>
      <c r="I46" t="s">
        <v>510</v>
      </c>
      <c r="J46">
        <v>2041</v>
      </c>
      <c r="K46" t="s">
        <v>511</v>
      </c>
      <c r="L46" t="s">
        <v>512</v>
      </c>
      <c r="M46" t="s">
        <v>586</v>
      </c>
      <c r="N46" t="s">
        <v>588</v>
      </c>
      <c r="O46" t="s">
        <v>602</v>
      </c>
      <c r="P46" t="s">
        <v>603</v>
      </c>
      <c r="Q46" t="s">
        <v>591</v>
      </c>
      <c r="R46" t="s">
        <v>514</v>
      </c>
      <c r="S46" t="s">
        <v>604</v>
      </c>
      <c r="T46" t="s">
        <v>515</v>
      </c>
      <c r="U46" t="s">
        <v>377</v>
      </c>
      <c r="V46" t="s">
        <v>510</v>
      </c>
      <c r="W46" t="s">
        <v>392</v>
      </c>
      <c r="X46">
        <v>4</v>
      </c>
      <c r="Y46" t="s">
        <v>392</v>
      </c>
      <c r="AA46" t="s">
        <v>594</v>
      </c>
      <c r="AB46" t="s">
        <v>225</v>
      </c>
      <c r="AC46" t="s">
        <v>510</v>
      </c>
      <c r="AD46" t="s">
        <v>510</v>
      </c>
      <c r="AE46" t="s">
        <v>751</v>
      </c>
      <c r="AF46">
        <v>1.5782755020000001</v>
      </c>
      <c r="AG46">
        <v>1</v>
      </c>
      <c r="AH46" t="s">
        <v>655</v>
      </c>
      <c r="AI46" t="s">
        <v>510</v>
      </c>
      <c r="AJ46" t="s">
        <v>661</v>
      </c>
      <c r="AK46" t="s">
        <v>661</v>
      </c>
      <c r="AL46" t="s">
        <v>518</v>
      </c>
      <c r="AM46" t="s">
        <v>597</v>
      </c>
      <c r="AN46" t="s">
        <v>527</v>
      </c>
      <c r="AO46" t="s">
        <v>510</v>
      </c>
      <c r="AP46" t="s">
        <v>752</v>
      </c>
      <c r="AQ46" t="s">
        <v>598</v>
      </c>
      <c r="AR46" t="s">
        <v>520</v>
      </c>
      <c r="AS46" t="s">
        <v>510</v>
      </c>
      <c r="AT46" t="s">
        <v>510</v>
      </c>
      <c r="AU46" t="s">
        <v>510</v>
      </c>
      <c r="AV46" t="s">
        <v>658</v>
      </c>
      <c r="AW46" t="s">
        <v>510</v>
      </c>
      <c r="AX46">
        <v>0</v>
      </c>
      <c r="AY46" t="s">
        <v>510</v>
      </c>
      <c r="AZ46" t="s">
        <v>594</v>
      </c>
      <c r="BA46">
        <v>0</v>
      </c>
      <c r="BB46" t="s">
        <v>600</v>
      </c>
      <c r="BC46" t="s">
        <v>600</v>
      </c>
      <c r="BD46" t="s">
        <v>510</v>
      </c>
      <c r="BE46" t="s">
        <v>510</v>
      </c>
      <c r="BF46" t="s">
        <v>510</v>
      </c>
      <c r="BG46" t="s">
        <v>510</v>
      </c>
      <c r="BH46" t="s">
        <v>510</v>
      </c>
      <c r="BI46" t="s">
        <v>510</v>
      </c>
      <c r="BJ46" t="s">
        <v>510</v>
      </c>
      <c r="BK46" t="s">
        <v>510</v>
      </c>
      <c r="BL46" t="s">
        <v>510</v>
      </c>
      <c r="BM46" t="s">
        <v>510</v>
      </c>
      <c r="BN46" t="s">
        <v>510</v>
      </c>
      <c r="BO46" t="s">
        <v>510</v>
      </c>
      <c r="BP46" t="s">
        <v>510</v>
      </c>
      <c r="BQ46" t="s">
        <v>510</v>
      </c>
    </row>
    <row r="47" spans="1:69" x14ac:dyDescent="0.3">
      <c r="A47" t="s">
        <v>761</v>
      </c>
      <c r="B47" t="s">
        <v>584</v>
      </c>
      <c r="C47" t="s">
        <v>585</v>
      </c>
      <c r="D47" t="s">
        <v>586</v>
      </c>
      <c r="E47" t="s">
        <v>510</v>
      </c>
      <c r="F47" t="s">
        <v>587</v>
      </c>
      <c r="G47" t="s">
        <v>569</v>
      </c>
      <c r="H47" s="455"/>
      <c r="I47" t="s">
        <v>510</v>
      </c>
      <c r="J47">
        <v>2523</v>
      </c>
      <c r="K47" t="s">
        <v>522</v>
      </c>
      <c r="L47" t="s">
        <v>512</v>
      </c>
      <c r="M47" t="s">
        <v>586</v>
      </c>
      <c r="N47" t="s">
        <v>588</v>
      </c>
      <c r="O47" t="s">
        <v>589</v>
      </c>
      <c r="P47" t="s">
        <v>590</v>
      </c>
      <c r="Q47" t="s">
        <v>591</v>
      </c>
      <c r="R47" t="s">
        <v>592</v>
      </c>
      <c r="S47" t="s">
        <v>593</v>
      </c>
      <c r="T47" t="s">
        <v>515</v>
      </c>
      <c r="U47" t="s">
        <v>377</v>
      </c>
      <c r="V47" t="s">
        <v>510</v>
      </c>
      <c r="W47" t="s">
        <v>392</v>
      </c>
      <c r="X47">
        <v>4</v>
      </c>
      <c r="Y47" t="s">
        <v>392</v>
      </c>
      <c r="AA47" t="s">
        <v>594</v>
      </c>
      <c r="AB47" t="s">
        <v>225</v>
      </c>
      <c r="AC47" t="s">
        <v>510</v>
      </c>
      <c r="AD47" t="s">
        <v>510</v>
      </c>
      <c r="AE47" t="s">
        <v>510</v>
      </c>
      <c r="AG47">
        <v>1</v>
      </c>
      <c r="AH47" t="s">
        <v>664</v>
      </c>
      <c r="AI47" t="s">
        <v>510</v>
      </c>
      <c r="AJ47" t="s">
        <v>661</v>
      </c>
      <c r="AK47" t="s">
        <v>661</v>
      </c>
      <c r="AL47" t="s">
        <v>518</v>
      </c>
      <c r="AM47" t="s">
        <v>597</v>
      </c>
      <c r="AN47" t="s">
        <v>550</v>
      </c>
      <c r="AO47" t="s">
        <v>510</v>
      </c>
      <c r="AP47" t="s">
        <v>665</v>
      </c>
      <c r="AQ47" t="s">
        <v>598</v>
      </c>
      <c r="AR47" t="s">
        <v>520</v>
      </c>
      <c r="AS47" t="s">
        <v>510</v>
      </c>
      <c r="AT47" t="s">
        <v>510</v>
      </c>
      <c r="AU47" t="s">
        <v>510</v>
      </c>
      <c r="AV47" t="s">
        <v>658</v>
      </c>
      <c r="AW47" t="s">
        <v>510</v>
      </c>
      <c r="AX47">
        <v>0</v>
      </c>
      <c r="AY47" t="s">
        <v>510</v>
      </c>
      <c r="AZ47" t="s">
        <v>594</v>
      </c>
      <c r="BA47">
        <v>0</v>
      </c>
      <c r="BB47" t="s">
        <v>600</v>
      </c>
      <c r="BC47" t="s">
        <v>600</v>
      </c>
      <c r="BD47" t="s">
        <v>510</v>
      </c>
      <c r="BE47" t="s">
        <v>510</v>
      </c>
      <c r="BF47" t="s">
        <v>510</v>
      </c>
      <c r="BG47" t="s">
        <v>510</v>
      </c>
      <c r="BH47" t="s">
        <v>510</v>
      </c>
      <c r="BI47" t="s">
        <v>510</v>
      </c>
      <c r="BJ47" t="s">
        <v>510</v>
      </c>
      <c r="BK47" t="s">
        <v>510</v>
      </c>
      <c r="BL47" t="s">
        <v>510</v>
      </c>
      <c r="BM47" t="s">
        <v>510</v>
      </c>
      <c r="BN47" t="s">
        <v>510</v>
      </c>
      <c r="BO47" t="s">
        <v>510</v>
      </c>
      <c r="BP47" t="s">
        <v>510</v>
      </c>
      <c r="BQ47" t="s">
        <v>510</v>
      </c>
    </row>
    <row r="48" spans="1:69" x14ac:dyDescent="0.3">
      <c r="A48" t="s">
        <v>762</v>
      </c>
      <c r="B48" t="s">
        <v>584</v>
      </c>
      <c r="C48" t="s">
        <v>585</v>
      </c>
      <c r="D48" t="s">
        <v>586</v>
      </c>
      <c r="E48" t="s">
        <v>510</v>
      </c>
      <c r="F48" t="s">
        <v>587</v>
      </c>
      <c r="G48" t="s">
        <v>569</v>
      </c>
      <c r="H48" s="455"/>
      <c r="I48" t="s">
        <v>510</v>
      </c>
      <c r="J48">
        <v>2522</v>
      </c>
      <c r="K48" t="s">
        <v>522</v>
      </c>
      <c r="L48" t="s">
        <v>531</v>
      </c>
      <c r="M48" t="s">
        <v>586</v>
      </c>
      <c r="N48" t="s">
        <v>588</v>
      </c>
      <c r="O48" t="s">
        <v>667</v>
      </c>
      <c r="P48" t="s">
        <v>668</v>
      </c>
      <c r="Q48" t="s">
        <v>591</v>
      </c>
      <c r="R48" t="s">
        <v>415</v>
      </c>
      <c r="S48" t="s">
        <v>593</v>
      </c>
      <c r="T48" t="s">
        <v>515</v>
      </c>
      <c r="U48" t="s">
        <v>377</v>
      </c>
      <c r="V48" t="s">
        <v>510</v>
      </c>
      <c r="W48" t="s">
        <v>392</v>
      </c>
      <c r="X48">
        <v>4</v>
      </c>
      <c r="Y48" t="s">
        <v>392</v>
      </c>
      <c r="AA48" t="s">
        <v>594</v>
      </c>
      <c r="AB48" t="s">
        <v>225</v>
      </c>
      <c r="AC48" t="s">
        <v>510</v>
      </c>
      <c r="AD48" t="s">
        <v>510</v>
      </c>
      <c r="AE48" t="s">
        <v>669</v>
      </c>
      <c r="AF48">
        <v>5.2083329999999999E-3</v>
      </c>
      <c r="AG48">
        <v>1</v>
      </c>
      <c r="AH48" t="s">
        <v>670</v>
      </c>
      <c r="AI48" t="s">
        <v>510</v>
      </c>
      <c r="AJ48" t="s">
        <v>661</v>
      </c>
      <c r="AK48" t="s">
        <v>661</v>
      </c>
      <c r="AL48" t="s">
        <v>518</v>
      </c>
      <c r="AM48" t="s">
        <v>597</v>
      </c>
      <c r="AN48" t="s">
        <v>755</v>
      </c>
      <c r="AO48" t="s">
        <v>510</v>
      </c>
      <c r="AP48" t="s">
        <v>672</v>
      </c>
      <c r="AQ48" t="s">
        <v>598</v>
      </c>
      <c r="AR48" t="s">
        <v>520</v>
      </c>
      <c r="AS48" t="s">
        <v>510</v>
      </c>
      <c r="AT48" t="s">
        <v>510</v>
      </c>
      <c r="AU48" t="s">
        <v>510</v>
      </c>
      <c r="AV48" t="s">
        <v>658</v>
      </c>
      <c r="AW48" t="s">
        <v>510</v>
      </c>
      <c r="AX48">
        <v>0</v>
      </c>
      <c r="AY48" t="s">
        <v>510</v>
      </c>
      <c r="AZ48" t="s">
        <v>594</v>
      </c>
      <c r="BA48">
        <v>0</v>
      </c>
      <c r="BB48" t="s">
        <v>673</v>
      </c>
      <c r="BC48" t="s">
        <v>673</v>
      </c>
      <c r="BD48" t="s">
        <v>510</v>
      </c>
      <c r="BE48" t="s">
        <v>510</v>
      </c>
      <c r="BF48" t="s">
        <v>510</v>
      </c>
      <c r="BG48" t="s">
        <v>510</v>
      </c>
      <c r="BH48" t="s">
        <v>510</v>
      </c>
      <c r="BI48" t="s">
        <v>510</v>
      </c>
      <c r="BJ48" t="s">
        <v>510</v>
      </c>
      <c r="BK48" t="s">
        <v>510</v>
      </c>
      <c r="BL48" t="s">
        <v>510</v>
      </c>
      <c r="BM48" t="s">
        <v>510</v>
      </c>
      <c r="BN48" t="s">
        <v>510</v>
      </c>
      <c r="BO48" t="s">
        <v>510</v>
      </c>
      <c r="BP48" t="s">
        <v>510</v>
      </c>
      <c r="BQ48" t="s">
        <v>510</v>
      </c>
    </row>
    <row r="49" spans="1:69" x14ac:dyDescent="0.3">
      <c r="A49" t="s">
        <v>763</v>
      </c>
      <c r="B49" t="s">
        <v>584</v>
      </c>
      <c r="C49" t="s">
        <v>585</v>
      </c>
      <c r="D49" t="s">
        <v>586</v>
      </c>
      <c r="E49" t="s">
        <v>510</v>
      </c>
      <c r="F49" t="s">
        <v>587</v>
      </c>
      <c r="G49" t="s">
        <v>569</v>
      </c>
      <c r="H49" s="455"/>
      <c r="I49" t="s">
        <v>510</v>
      </c>
      <c r="J49">
        <v>2522</v>
      </c>
      <c r="K49" t="s">
        <v>522</v>
      </c>
      <c r="L49" t="s">
        <v>531</v>
      </c>
      <c r="M49" t="s">
        <v>586</v>
      </c>
      <c r="N49" t="s">
        <v>588</v>
      </c>
      <c r="O49" t="s">
        <v>667</v>
      </c>
      <c r="P49" t="s">
        <v>668</v>
      </c>
      <c r="Q49" t="s">
        <v>591</v>
      </c>
      <c r="R49" t="s">
        <v>415</v>
      </c>
      <c r="S49" t="s">
        <v>593</v>
      </c>
      <c r="T49" t="s">
        <v>515</v>
      </c>
      <c r="U49" t="s">
        <v>377</v>
      </c>
      <c r="V49" t="s">
        <v>510</v>
      </c>
      <c r="W49" t="s">
        <v>392</v>
      </c>
      <c r="X49">
        <v>4</v>
      </c>
      <c r="Y49" t="s">
        <v>392</v>
      </c>
      <c r="AA49" t="s">
        <v>594</v>
      </c>
      <c r="AB49" t="s">
        <v>225</v>
      </c>
      <c r="AC49" t="s">
        <v>510</v>
      </c>
      <c r="AD49" t="s">
        <v>510</v>
      </c>
      <c r="AE49" t="s">
        <v>669</v>
      </c>
      <c r="AF49">
        <v>5.2083329999999999E-3</v>
      </c>
      <c r="AG49">
        <v>1</v>
      </c>
      <c r="AH49" t="s">
        <v>670</v>
      </c>
      <c r="AI49" t="s">
        <v>510</v>
      </c>
      <c r="AJ49" t="s">
        <v>661</v>
      </c>
      <c r="AK49" t="s">
        <v>661</v>
      </c>
      <c r="AL49" t="s">
        <v>518</v>
      </c>
      <c r="AM49" t="s">
        <v>597</v>
      </c>
      <c r="AN49" t="s">
        <v>757</v>
      </c>
      <c r="AO49" t="s">
        <v>510</v>
      </c>
      <c r="AP49" t="s">
        <v>672</v>
      </c>
      <c r="AQ49" t="s">
        <v>598</v>
      </c>
      <c r="AR49" t="s">
        <v>520</v>
      </c>
      <c r="AS49" t="s">
        <v>510</v>
      </c>
      <c r="AT49" t="s">
        <v>510</v>
      </c>
      <c r="AU49" t="s">
        <v>510</v>
      </c>
      <c r="AV49" t="s">
        <v>658</v>
      </c>
      <c r="AW49" t="s">
        <v>510</v>
      </c>
      <c r="AX49">
        <v>0</v>
      </c>
      <c r="AY49" t="s">
        <v>510</v>
      </c>
      <c r="AZ49" t="s">
        <v>594</v>
      </c>
      <c r="BA49">
        <v>0</v>
      </c>
      <c r="BB49" t="s">
        <v>673</v>
      </c>
      <c r="BC49" t="s">
        <v>673</v>
      </c>
      <c r="BD49" t="s">
        <v>510</v>
      </c>
      <c r="BE49" t="s">
        <v>510</v>
      </c>
      <c r="BF49" t="s">
        <v>510</v>
      </c>
      <c r="BG49" t="s">
        <v>510</v>
      </c>
      <c r="BH49" t="s">
        <v>510</v>
      </c>
      <c r="BI49" t="s">
        <v>510</v>
      </c>
      <c r="BJ49" t="s">
        <v>510</v>
      </c>
      <c r="BK49" t="s">
        <v>510</v>
      </c>
      <c r="BL49" t="s">
        <v>510</v>
      </c>
      <c r="BM49" t="s">
        <v>510</v>
      </c>
      <c r="BN49" t="s">
        <v>510</v>
      </c>
      <c r="BO49" t="s">
        <v>510</v>
      </c>
      <c r="BP49" t="s">
        <v>510</v>
      </c>
      <c r="BQ49" t="s">
        <v>510</v>
      </c>
    </row>
    <row r="50" spans="1:69" x14ac:dyDescent="0.3">
      <c r="A50" t="s">
        <v>764</v>
      </c>
      <c r="B50" t="s">
        <v>584</v>
      </c>
      <c r="C50" t="s">
        <v>585</v>
      </c>
      <c r="D50" t="s">
        <v>610</v>
      </c>
      <c r="E50" t="s">
        <v>510</v>
      </c>
      <c r="F50" t="s">
        <v>587</v>
      </c>
      <c r="G50" t="s">
        <v>569</v>
      </c>
      <c r="H50" s="455"/>
      <c r="I50" t="s">
        <v>510</v>
      </c>
      <c r="J50">
        <v>2041</v>
      </c>
      <c r="K50" t="s">
        <v>511</v>
      </c>
      <c r="L50" t="s">
        <v>512</v>
      </c>
      <c r="M50" t="s">
        <v>610</v>
      </c>
      <c r="N50" t="s">
        <v>611</v>
      </c>
      <c r="O50" t="s">
        <v>602</v>
      </c>
      <c r="P50" t="s">
        <v>603</v>
      </c>
      <c r="Q50" t="s">
        <v>591</v>
      </c>
      <c r="R50" t="s">
        <v>514</v>
      </c>
      <c r="S50" t="s">
        <v>604</v>
      </c>
      <c r="T50" t="s">
        <v>515</v>
      </c>
      <c r="U50" t="s">
        <v>377</v>
      </c>
      <c r="V50" t="s">
        <v>510</v>
      </c>
      <c r="W50" t="s">
        <v>392</v>
      </c>
      <c r="X50">
        <v>4</v>
      </c>
      <c r="Y50" t="s">
        <v>392</v>
      </c>
      <c r="AA50" t="s">
        <v>594</v>
      </c>
      <c r="AB50" t="s">
        <v>225</v>
      </c>
      <c r="AC50" t="s">
        <v>510</v>
      </c>
      <c r="AD50" t="s">
        <v>510</v>
      </c>
      <c r="AE50" t="s">
        <v>765</v>
      </c>
      <c r="AF50">
        <v>1.3953502820000001</v>
      </c>
      <c r="AG50">
        <v>1</v>
      </c>
      <c r="AH50" t="s">
        <v>655</v>
      </c>
      <c r="AI50" t="s">
        <v>510</v>
      </c>
      <c r="AJ50" t="s">
        <v>683</v>
      </c>
      <c r="AK50" t="s">
        <v>683</v>
      </c>
      <c r="AL50" t="s">
        <v>518</v>
      </c>
      <c r="AM50" t="s">
        <v>597</v>
      </c>
      <c r="AN50" t="s">
        <v>529</v>
      </c>
      <c r="AO50" t="s">
        <v>510</v>
      </c>
      <c r="AP50" t="s">
        <v>766</v>
      </c>
      <c r="AQ50" t="s">
        <v>598</v>
      </c>
      <c r="AR50" t="s">
        <v>520</v>
      </c>
      <c r="AS50" t="s">
        <v>510</v>
      </c>
      <c r="AT50" t="s">
        <v>510</v>
      </c>
      <c r="AU50" t="s">
        <v>510</v>
      </c>
      <c r="AV50" t="s">
        <v>658</v>
      </c>
      <c r="AW50" t="s">
        <v>510</v>
      </c>
      <c r="AX50">
        <v>0</v>
      </c>
      <c r="AY50" t="s">
        <v>510</v>
      </c>
      <c r="AZ50" t="s">
        <v>594</v>
      </c>
      <c r="BA50">
        <v>0</v>
      </c>
      <c r="BB50" t="s">
        <v>600</v>
      </c>
      <c r="BC50" t="s">
        <v>600</v>
      </c>
      <c r="BD50" t="s">
        <v>510</v>
      </c>
      <c r="BE50" t="s">
        <v>510</v>
      </c>
      <c r="BF50" t="s">
        <v>510</v>
      </c>
      <c r="BG50" t="s">
        <v>510</v>
      </c>
      <c r="BH50" t="s">
        <v>510</v>
      </c>
      <c r="BI50" t="s">
        <v>510</v>
      </c>
      <c r="BJ50" t="s">
        <v>510</v>
      </c>
      <c r="BK50" t="s">
        <v>510</v>
      </c>
      <c r="BL50" t="s">
        <v>510</v>
      </c>
      <c r="BM50" t="s">
        <v>510</v>
      </c>
      <c r="BN50" t="s">
        <v>510</v>
      </c>
      <c r="BO50" t="s">
        <v>510</v>
      </c>
      <c r="BP50" t="s">
        <v>510</v>
      </c>
      <c r="BQ50" t="s">
        <v>510</v>
      </c>
    </row>
    <row r="51" spans="1:69" x14ac:dyDescent="0.3">
      <c r="A51" t="s">
        <v>767</v>
      </c>
      <c r="B51" t="s">
        <v>584</v>
      </c>
      <c r="C51" t="s">
        <v>585</v>
      </c>
      <c r="D51" t="s">
        <v>610</v>
      </c>
      <c r="E51" t="s">
        <v>510</v>
      </c>
      <c r="F51" t="s">
        <v>587</v>
      </c>
      <c r="G51" t="s">
        <v>569</v>
      </c>
      <c r="H51" s="455"/>
      <c r="I51" t="s">
        <v>510</v>
      </c>
      <c r="J51">
        <v>2522</v>
      </c>
      <c r="K51" t="s">
        <v>522</v>
      </c>
      <c r="L51" t="s">
        <v>531</v>
      </c>
      <c r="M51" t="s">
        <v>610</v>
      </c>
      <c r="N51" t="s">
        <v>611</v>
      </c>
      <c r="O51" t="s">
        <v>667</v>
      </c>
      <c r="P51" t="s">
        <v>668</v>
      </c>
      <c r="Q51" t="s">
        <v>591</v>
      </c>
      <c r="R51" t="s">
        <v>415</v>
      </c>
      <c r="S51" t="s">
        <v>593</v>
      </c>
      <c r="T51" t="s">
        <v>515</v>
      </c>
      <c r="U51" t="s">
        <v>377</v>
      </c>
      <c r="V51" t="s">
        <v>510</v>
      </c>
      <c r="W51" t="s">
        <v>392</v>
      </c>
      <c r="X51">
        <v>4</v>
      </c>
      <c r="Y51" t="s">
        <v>392</v>
      </c>
      <c r="AA51" t="s">
        <v>594</v>
      </c>
      <c r="AB51" t="s">
        <v>225</v>
      </c>
      <c r="AC51" t="s">
        <v>510</v>
      </c>
      <c r="AD51" t="s">
        <v>510</v>
      </c>
      <c r="AE51" t="s">
        <v>669</v>
      </c>
      <c r="AF51">
        <v>5.2083329999999999E-3</v>
      </c>
      <c r="AG51">
        <v>1</v>
      </c>
      <c r="AH51" t="s">
        <v>670</v>
      </c>
      <c r="AI51" t="s">
        <v>510</v>
      </c>
      <c r="AJ51" t="s">
        <v>683</v>
      </c>
      <c r="AK51" t="s">
        <v>683</v>
      </c>
      <c r="AL51" t="s">
        <v>518</v>
      </c>
      <c r="AM51" t="s">
        <v>597</v>
      </c>
      <c r="AN51" t="s">
        <v>768</v>
      </c>
      <c r="AO51" t="s">
        <v>510</v>
      </c>
      <c r="AP51" t="s">
        <v>672</v>
      </c>
      <c r="AQ51" t="s">
        <v>598</v>
      </c>
      <c r="AR51" t="s">
        <v>520</v>
      </c>
      <c r="AS51" t="s">
        <v>510</v>
      </c>
      <c r="AT51" t="s">
        <v>510</v>
      </c>
      <c r="AU51" t="s">
        <v>510</v>
      </c>
      <c r="AV51" t="s">
        <v>658</v>
      </c>
      <c r="AW51" t="s">
        <v>510</v>
      </c>
      <c r="AX51">
        <v>0</v>
      </c>
      <c r="AY51" t="s">
        <v>510</v>
      </c>
      <c r="AZ51" t="s">
        <v>594</v>
      </c>
      <c r="BA51">
        <v>0</v>
      </c>
      <c r="BB51" t="s">
        <v>673</v>
      </c>
      <c r="BC51" t="s">
        <v>673</v>
      </c>
      <c r="BD51" t="s">
        <v>510</v>
      </c>
      <c r="BE51" t="s">
        <v>510</v>
      </c>
      <c r="BF51" t="s">
        <v>510</v>
      </c>
      <c r="BG51" t="s">
        <v>510</v>
      </c>
      <c r="BH51" t="s">
        <v>510</v>
      </c>
      <c r="BI51" t="s">
        <v>510</v>
      </c>
      <c r="BJ51" t="s">
        <v>510</v>
      </c>
      <c r="BK51" t="s">
        <v>510</v>
      </c>
      <c r="BL51" t="s">
        <v>510</v>
      </c>
      <c r="BM51" t="s">
        <v>510</v>
      </c>
      <c r="BN51" t="s">
        <v>510</v>
      </c>
      <c r="BO51" t="s">
        <v>510</v>
      </c>
      <c r="BP51" t="s">
        <v>510</v>
      </c>
      <c r="BQ51" t="s">
        <v>510</v>
      </c>
    </row>
    <row r="52" spans="1:69" x14ac:dyDescent="0.3">
      <c r="A52" t="s">
        <v>769</v>
      </c>
      <c r="B52" t="s">
        <v>584</v>
      </c>
      <c r="C52" t="s">
        <v>585</v>
      </c>
      <c r="D52" t="s">
        <v>586</v>
      </c>
      <c r="E52" t="s">
        <v>510</v>
      </c>
      <c r="F52" t="s">
        <v>587</v>
      </c>
      <c r="G52" t="s">
        <v>569</v>
      </c>
      <c r="H52" s="455"/>
      <c r="I52" t="s">
        <v>510</v>
      </c>
      <c r="J52">
        <v>2041</v>
      </c>
      <c r="K52" t="s">
        <v>511</v>
      </c>
      <c r="L52" t="s">
        <v>512</v>
      </c>
      <c r="M52" t="s">
        <v>586</v>
      </c>
      <c r="N52" t="s">
        <v>588</v>
      </c>
      <c r="O52" t="s">
        <v>602</v>
      </c>
      <c r="P52" t="s">
        <v>603</v>
      </c>
      <c r="Q52" t="s">
        <v>591</v>
      </c>
      <c r="R52" t="s">
        <v>514</v>
      </c>
      <c r="S52" t="s">
        <v>604</v>
      </c>
      <c r="T52" t="s">
        <v>515</v>
      </c>
      <c r="U52" t="s">
        <v>377</v>
      </c>
      <c r="V52" t="s">
        <v>510</v>
      </c>
      <c r="W52" t="s">
        <v>392</v>
      </c>
      <c r="X52">
        <v>4</v>
      </c>
      <c r="Y52" t="s">
        <v>392</v>
      </c>
      <c r="AA52" t="s">
        <v>594</v>
      </c>
      <c r="AB52" t="s">
        <v>225</v>
      </c>
      <c r="AC52" t="s">
        <v>510</v>
      </c>
      <c r="AD52" t="s">
        <v>510</v>
      </c>
      <c r="AE52" t="s">
        <v>765</v>
      </c>
      <c r="AF52">
        <v>1.3953502820000001</v>
      </c>
      <c r="AG52">
        <v>1</v>
      </c>
      <c r="AH52" t="s">
        <v>655</v>
      </c>
      <c r="AI52" t="s">
        <v>510</v>
      </c>
      <c r="AJ52" t="s">
        <v>681</v>
      </c>
      <c r="AK52" t="s">
        <v>681</v>
      </c>
      <c r="AL52" t="s">
        <v>518</v>
      </c>
      <c r="AM52" t="s">
        <v>597</v>
      </c>
      <c r="AN52" t="s">
        <v>519</v>
      </c>
      <c r="AO52" t="s">
        <v>510</v>
      </c>
      <c r="AP52" t="s">
        <v>766</v>
      </c>
      <c r="AQ52" t="s">
        <v>598</v>
      </c>
      <c r="AR52" t="s">
        <v>520</v>
      </c>
      <c r="AS52" t="s">
        <v>510</v>
      </c>
      <c r="AT52" t="s">
        <v>510</v>
      </c>
      <c r="AU52" t="s">
        <v>510</v>
      </c>
      <c r="AV52" t="s">
        <v>658</v>
      </c>
      <c r="AW52" t="s">
        <v>510</v>
      </c>
      <c r="AX52">
        <v>0</v>
      </c>
      <c r="AY52" t="s">
        <v>510</v>
      </c>
      <c r="AZ52" t="s">
        <v>594</v>
      </c>
      <c r="BA52">
        <v>0</v>
      </c>
      <c r="BB52" t="s">
        <v>600</v>
      </c>
      <c r="BC52" t="s">
        <v>600</v>
      </c>
      <c r="BD52" t="s">
        <v>510</v>
      </c>
      <c r="BE52" t="s">
        <v>510</v>
      </c>
      <c r="BF52" t="s">
        <v>510</v>
      </c>
      <c r="BG52" t="s">
        <v>510</v>
      </c>
      <c r="BH52" t="s">
        <v>510</v>
      </c>
      <c r="BI52" t="s">
        <v>510</v>
      </c>
      <c r="BJ52" t="s">
        <v>510</v>
      </c>
      <c r="BK52" t="s">
        <v>510</v>
      </c>
      <c r="BL52" t="s">
        <v>510</v>
      </c>
      <c r="BM52" t="s">
        <v>510</v>
      </c>
      <c r="BN52" t="s">
        <v>510</v>
      </c>
      <c r="BO52" t="s">
        <v>510</v>
      </c>
      <c r="BP52" t="s">
        <v>510</v>
      </c>
      <c r="BQ52" t="s">
        <v>510</v>
      </c>
    </row>
    <row r="53" spans="1:69" x14ac:dyDescent="0.3">
      <c r="A53" t="s">
        <v>770</v>
      </c>
      <c r="B53" t="s">
        <v>584</v>
      </c>
      <c r="C53" t="s">
        <v>585</v>
      </c>
      <c r="D53" t="s">
        <v>586</v>
      </c>
      <c r="E53" t="s">
        <v>510</v>
      </c>
      <c r="F53" t="s">
        <v>587</v>
      </c>
      <c r="G53" t="s">
        <v>569</v>
      </c>
      <c r="H53" s="455"/>
      <c r="I53" t="s">
        <v>510</v>
      </c>
      <c r="J53">
        <v>2522</v>
      </c>
      <c r="K53" t="s">
        <v>522</v>
      </c>
      <c r="L53" t="s">
        <v>531</v>
      </c>
      <c r="M53" t="s">
        <v>586</v>
      </c>
      <c r="N53" t="s">
        <v>588</v>
      </c>
      <c r="O53" t="s">
        <v>667</v>
      </c>
      <c r="P53" t="s">
        <v>668</v>
      </c>
      <c r="Q53" t="s">
        <v>591</v>
      </c>
      <c r="R53" t="s">
        <v>415</v>
      </c>
      <c r="S53" t="s">
        <v>593</v>
      </c>
      <c r="T53" t="s">
        <v>515</v>
      </c>
      <c r="U53" t="s">
        <v>377</v>
      </c>
      <c r="V53" t="s">
        <v>510</v>
      </c>
      <c r="W53" t="s">
        <v>392</v>
      </c>
      <c r="X53">
        <v>4</v>
      </c>
      <c r="Y53" t="s">
        <v>392</v>
      </c>
      <c r="AA53" t="s">
        <v>594</v>
      </c>
      <c r="AB53" t="s">
        <v>225</v>
      </c>
      <c r="AC53" t="s">
        <v>510</v>
      </c>
      <c r="AD53" t="s">
        <v>510</v>
      </c>
      <c r="AE53" t="s">
        <v>669</v>
      </c>
      <c r="AF53">
        <v>5.2083329999999999E-3</v>
      </c>
      <c r="AG53">
        <v>1</v>
      </c>
      <c r="AH53" t="s">
        <v>670</v>
      </c>
      <c r="AI53" t="s">
        <v>510</v>
      </c>
      <c r="AJ53" t="s">
        <v>681</v>
      </c>
      <c r="AK53" t="s">
        <v>681</v>
      </c>
      <c r="AL53" t="s">
        <v>518</v>
      </c>
      <c r="AM53" t="s">
        <v>597</v>
      </c>
      <c r="AN53" t="s">
        <v>768</v>
      </c>
      <c r="AO53" t="s">
        <v>510</v>
      </c>
      <c r="AP53" t="s">
        <v>672</v>
      </c>
      <c r="AQ53" t="s">
        <v>598</v>
      </c>
      <c r="AR53" t="s">
        <v>520</v>
      </c>
      <c r="AS53" t="s">
        <v>510</v>
      </c>
      <c r="AT53" t="s">
        <v>510</v>
      </c>
      <c r="AU53" t="s">
        <v>510</v>
      </c>
      <c r="AV53" t="s">
        <v>658</v>
      </c>
      <c r="AW53" t="s">
        <v>510</v>
      </c>
      <c r="AX53">
        <v>0</v>
      </c>
      <c r="AY53" t="s">
        <v>510</v>
      </c>
      <c r="AZ53" t="s">
        <v>594</v>
      </c>
      <c r="BA53">
        <v>0</v>
      </c>
      <c r="BB53" t="s">
        <v>673</v>
      </c>
      <c r="BC53" t="s">
        <v>673</v>
      </c>
      <c r="BD53" t="s">
        <v>510</v>
      </c>
      <c r="BE53" t="s">
        <v>510</v>
      </c>
      <c r="BF53" t="s">
        <v>510</v>
      </c>
      <c r="BG53" t="s">
        <v>510</v>
      </c>
      <c r="BH53" t="s">
        <v>510</v>
      </c>
      <c r="BI53" t="s">
        <v>510</v>
      </c>
      <c r="BJ53" t="s">
        <v>510</v>
      </c>
      <c r="BK53" t="s">
        <v>510</v>
      </c>
      <c r="BL53" t="s">
        <v>510</v>
      </c>
      <c r="BM53" t="s">
        <v>510</v>
      </c>
      <c r="BN53" t="s">
        <v>510</v>
      </c>
      <c r="BO53" t="s">
        <v>510</v>
      </c>
      <c r="BP53" t="s">
        <v>510</v>
      </c>
      <c r="BQ53" t="s">
        <v>510</v>
      </c>
    </row>
    <row r="54" spans="1:69" x14ac:dyDescent="0.3">
      <c r="A54" t="s">
        <v>771</v>
      </c>
      <c r="B54" t="s">
        <v>584</v>
      </c>
      <c r="C54" t="s">
        <v>585</v>
      </c>
      <c r="D54" t="s">
        <v>586</v>
      </c>
      <c r="E54" t="s">
        <v>510</v>
      </c>
      <c r="F54" t="s">
        <v>587</v>
      </c>
      <c r="G54" t="s">
        <v>569</v>
      </c>
      <c r="H54" s="455"/>
      <c r="I54" t="s">
        <v>510</v>
      </c>
      <c r="J54">
        <v>2523</v>
      </c>
      <c r="K54" t="s">
        <v>522</v>
      </c>
      <c r="L54" t="s">
        <v>512</v>
      </c>
      <c r="M54" t="s">
        <v>586</v>
      </c>
      <c r="N54" t="s">
        <v>588</v>
      </c>
      <c r="O54" t="s">
        <v>589</v>
      </c>
      <c r="P54" t="s">
        <v>590</v>
      </c>
      <c r="Q54" t="s">
        <v>591</v>
      </c>
      <c r="R54" t="s">
        <v>592</v>
      </c>
      <c r="S54" t="s">
        <v>593</v>
      </c>
      <c r="T54" t="s">
        <v>515</v>
      </c>
      <c r="U54" t="s">
        <v>377</v>
      </c>
      <c r="V54" t="s">
        <v>510</v>
      </c>
      <c r="W54" t="s">
        <v>395</v>
      </c>
      <c r="X54">
        <v>8</v>
      </c>
      <c r="Y54" t="s">
        <v>395</v>
      </c>
      <c r="AA54" t="s">
        <v>594</v>
      </c>
      <c r="AB54" t="s">
        <v>227</v>
      </c>
      <c r="AC54" t="s">
        <v>510</v>
      </c>
      <c r="AD54" t="s">
        <v>510</v>
      </c>
      <c r="AE54" t="s">
        <v>510</v>
      </c>
      <c r="AG54">
        <v>1</v>
      </c>
      <c r="AH54" t="s">
        <v>650</v>
      </c>
      <c r="AI54" t="s">
        <v>510</v>
      </c>
      <c r="AJ54" t="s">
        <v>720</v>
      </c>
      <c r="AK54" t="s">
        <v>720</v>
      </c>
      <c r="AL54" t="s">
        <v>518</v>
      </c>
      <c r="AM54" t="s">
        <v>597</v>
      </c>
      <c r="AN54" t="s">
        <v>524</v>
      </c>
      <c r="AO54" t="s">
        <v>510</v>
      </c>
      <c r="AP54" t="s">
        <v>651</v>
      </c>
      <c r="AQ54" t="s">
        <v>598</v>
      </c>
      <c r="AR54" t="s">
        <v>520</v>
      </c>
      <c r="AS54" t="s">
        <v>510</v>
      </c>
      <c r="AT54" t="s">
        <v>510</v>
      </c>
      <c r="AU54" t="s">
        <v>510</v>
      </c>
      <c r="AV54" t="s">
        <v>630</v>
      </c>
      <c r="AW54" t="s">
        <v>510</v>
      </c>
      <c r="AX54">
        <v>0</v>
      </c>
      <c r="AY54" t="s">
        <v>510</v>
      </c>
      <c r="AZ54" t="s">
        <v>594</v>
      </c>
      <c r="BA54">
        <v>0</v>
      </c>
      <c r="BB54" t="s">
        <v>600</v>
      </c>
      <c r="BC54" t="s">
        <v>600</v>
      </c>
      <c r="BD54" t="s">
        <v>510</v>
      </c>
      <c r="BE54" t="s">
        <v>510</v>
      </c>
      <c r="BF54" t="s">
        <v>510</v>
      </c>
      <c r="BG54" t="s">
        <v>510</v>
      </c>
      <c r="BH54" t="s">
        <v>510</v>
      </c>
      <c r="BI54" t="s">
        <v>510</v>
      </c>
      <c r="BJ54" t="s">
        <v>510</v>
      </c>
      <c r="BK54" t="s">
        <v>510</v>
      </c>
      <c r="BL54" t="s">
        <v>510</v>
      </c>
      <c r="BM54" t="s">
        <v>510</v>
      </c>
      <c r="BN54" t="s">
        <v>510</v>
      </c>
      <c r="BO54" t="s">
        <v>510</v>
      </c>
      <c r="BP54" t="s">
        <v>510</v>
      </c>
      <c r="BQ54" t="s">
        <v>510</v>
      </c>
    </row>
    <row r="55" spans="1:69" x14ac:dyDescent="0.3">
      <c r="A55" t="s">
        <v>772</v>
      </c>
      <c r="B55" t="s">
        <v>584</v>
      </c>
      <c r="C55" t="s">
        <v>585</v>
      </c>
      <c r="D55" t="s">
        <v>610</v>
      </c>
      <c r="E55" t="s">
        <v>510</v>
      </c>
      <c r="F55" t="s">
        <v>587</v>
      </c>
      <c r="G55" t="s">
        <v>569</v>
      </c>
      <c r="H55" s="455"/>
      <c r="I55" t="s">
        <v>510</v>
      </c>
      <c r="J55">
        <v>2523</v>
      </c>
      <c r="K55" t="s">
        <v>522</v>
      </c>
      <c r="L55" t="s">
        <v>512</v>
      </c>
      <c r="M55" t="s">
        <v>610</v>
      </c>
      <c r="N55" t="s">
        <v>611</v>
      </c>
      <c r="O55" t="s">
        <v>589</v>
      </c>
      <c r="P55" t="s">
        <v>590</v>
      </c>
      <c r="Q55" t="s">
        <v>591</v>
      </c>
      <c r="R55" t="s">
        <v>592</v>
      </c>
      <c r="S55" t="s">
        <v>593</v>
      </c>
      <c r="T55" t="s">
        <v>515</v>
      </c>
      <c r="U55" t="s">
        <v>377</v>
      </c>
      <c r="V55" t="s">
        <v>510</v>
      </c>
      <c r="W55" t="s">
        <v>395</v>
      </c>
      <c r="X55">
        <v>8</v>
      </c>
      <c r="Y55" t="s">
        <v>395</v>
      </c>
      <c r="AA55" t="s">
        <v>594</v>
      </c>
      <c r="AB55" t="s">
        <v>227</v>
      </c>
      <c r="AC55" t="s">
        <v>510</v>
      </c>
      <c r="AD55" t="s">
        <v>510</v>
      </c>
      <c r="AE55" t="s">
        <v>510</v>
      </c>
      <c r="AG55">
        <v>1</v>
      </c>
      <c r="AH55" t="s">
        <v>650</v>
      </c>
      <c r="AI55" t="s">
        <v>510</v>
      </c>
      <c r="AJ55" t="s">
        <v>722</v>
      </c>
      <c r="AK55" t="s">
        <v>722</v>
      </c>
      <c r="AL55" t="s">
        <v>518</v>
      </c>
      <c r="AM55" t="s">
        <v>597</v>
      </c>
      <c r="AN55" t="s">
        <v>524</v>
      </c>
      <c r="AO55" t="s">
        <v>510</v>
      </c>
      <c r="AP55" t="s">
        <v>651</v>
      </c>
      <c r="AQ55" t="s">
        <v>598</v>
      </c>
      <c r="AR55" t="s">
        <v>520</v>
      </c>
      <c r="AS55" t="s">
        <v>510</v>
      </c>
      <c r="AT55" t="s">
        <v>510</v>
      </c>
      <c r="AU55" t="s">
        <v>510</v>
      </c>
      <c r="AV55" t="s">
        <v>630</v>
      </c>
      <c r="AW55" t="s">
        <v>510</v>
      </c>
      <c r="AX55">
        <v>0</v>
      </c>
      <c r="AY55" t="s">
        <v>510</v>
      </c>
      <c r="AZ55" t="s">
        <v>594</v>
      </c>
      <c r="BA55">
        <v>0</v>
      </c>
      <c r="BB55" t="s">
        <v>600</v>
      </c>
      <c r="BC55" t="s">
        <v>600</v>
      </c>
      <c r="BD55" t="s">
        <v>510</v>
      </c>
      <c r="BE55" t="s">
        <v>510</v>
      </c>
      <c r="BF55" t="s">
        <v>510</v>
      </c>
      <c r="BG55" t="s">
        <v>510</v>
      </c>
      <c r="BH55" t="s">
        <v>510</v>
      </c>
      <c r="BI55" t="s">
        <v>510</v>
      </c>
      <c r="BJ55" t="s">
        <v>510</v>
      </c>
      <c r="BK55" t="s">
        <v>510</v>
      </c>
      <c r="BL55" t="s">
        <v>510</v>
      </c>
      <c r="BM55" t="s">
        <v>510</v>
      </c>
      <c r="BN55" t="s">
        <v>510</v>
      </c>
      <c r="BO55" t="s">
        <v>510</v>
      </c>
      <c r="BP55" t="s">
        <v>510</v>
      </c>
      <c r="BQ55" t="s">
        <v>510</v>
      </c>
    </row>
    <row r="56" spans="1:69" x14ac:dyDescent="0.3">
      <c r="A56" t="s">
        <v>773</v>
      </c>
      <c r="B56" t="s">
        <v>584</v>
      </c>
      <c r="C56" t="s">
        <v>585</v>
      </c>
      <c r="D56" t="s">
        <v>586</v>
      </c>
      <c r="E56" t="s">
        <v>510</v>
      </c>
      <c r="F56" t="s">
        <v>587</v>
      </c>
      <c r="G56" t="s">
        <v>569</v>
      </c>
      <c r="H56" s="455"/>
      <c r="I56" t="s">
        <v>510</v>
      </c>
      <c r="J56">
        <v>2041</v>
      </c>
      <c r="K56" t="s">
        <v>511</v>
      </c>
      <c r="L56" t="s">
        <v>512</v>
      </c>
      <c r="M56" t="s">
        <v>586</v>
      </c>
      <c r="N56" t="s">
        <v>588</v>
      </c>
      <c r="O56" t="s">
        <v>602</v>
      </c>
      <c r="P56" t="s">
        <v>603</v>
      </c>
      <c r="Q56" t="s">
        <v>591</v>
      </c>
      <c r="R56" t="s">
        <v>514</v>
      </c>
      <c r="S56" t="s">
        <v>604</v>
      </c>
      <c r="T56" t="s">
        <v>515</v>
      </c>
      <c r="U56" t="s">
        <v>377</v>
      </c>
      <c r="V56" t="s">
        <v>510</v>
      </c>
      <c r="W56" t="s">
        <v>376</v>
      </c>
      <c r="X56">
        <v>2.5</v>
      </c>
      <c r="Y56" t="s">
        <v>376</v>
      </c>
      <c r="AA56" t="s">
        <v>594</v>
      </c>
      <c r="AB56" t="s">
        <v>517</v>
      </c>
      <c r="AC56" t="s">
        <v>510</v>
      </c>
      <c r="AD56" t="s">
        <v>510</v>
      </c>
      <c r="AE56" t="s">
        <v>774</v>
      </c>
      <c r="AF56">
        <v>16.256616959999999</v>
      </c>
      <c r="AG56">
        <v>1</v>
      </c>
      <c r="AH56" t="s">
        <v>733</v>
      </c>
      <c r="AI56" t="s">
        <v>510</v>
      </c>
      <c r="AJ56" t="s">
        <v>775</v>
      </c>
      <c r="AK56" t="s">
        <v>775</v>
      </c>
      <c r="AL56" t="s">
        <v>518</v>
      </c>
      <c r="AM56" t="s">
        <v>597</v>
      </c>
      <c r="AN56" t="s">
        <v>519</v>
      </c>
      <c r="AO56" t="s">
        <v>510</v>
      </c>
      <c r="AP56" t="s">
        <v>776</v>
      </c>
      <c r="AQ56" t="s">
        <v>598</v>
      </c>
      <c r="AR56" t="s">
        <v>520</v>
      </c>
      <c r="AS56" t="s">
        <v>510</v>
      </c>
      <c r="AT56" t="s">
        <v>510</v>
      </c>
      <c r="AU56" t="s">
        <v>510</v>
      </c>
      <c r="AV56" t="s">
        <v>713</v>
      </c>
      <c r="AW56" t="s">
        <v>510</v>
      </c>
      <c r="AX56">
        <v>0</v>
      </c>
      <c r="AY56" t="s">
        <v>510</v>
      </c>
      <c r="AZ56" t="s">
        <v>594</v>
      </c>
      <c r="BA56">
        <v>0</v>
      </c>
      <c r="BB56" t="s">
        <v>600</v>
      </c>
      <c r="BC56" t="s">
        <v>600</v>
      </c>
      <c r="BD56" t="s">
        <v>510</v>
      </c>
      <c r="BE56" t="s">
        <v>510</v>
      </c>
      <c r="BF56" t="s">
        <v>510</v>
      </c>
      <c r="BG56" t="s">
        <v>510</v>
      </c>
      <c r="BH56" t="s">
        <v>510</v>
      </c>
      <c r="BI56" t="s">
        <v>510</v>
      </c>
      <c r="BJ56" t="s">
        <v>510</v>
      </c>
      <c r="BK56" t="s">
        <v>510</v>
      </c>
      <c r="BL56" t="s">
        <v>510</v>
      </c>
      <c r="BM56" t="s">
        <v>510</v>
      </c>
      <c r="BN56" t="s">
        <v>510</v>
      </c>
      <c r="BO56" t="s">
        <v>510</v>
      </c>
      <c r="BP56" t="s">
        <v>510</v>
      </c>
      <c r="BQ56" t="s">
        <v>510</v>
      </c>
    </row>
    <row r="57" spans="1:69" x14ac:dyDescent="0.3">
      <c r="A57" t="s">
        <v>777</v>
      </c>
      <c r="B57" t="s">
        <v>584</v>
      </c>
      <c r="C57" t="s">
        <v>585</v>
      </c>
      <c r="D57" t="s">
        <v>610</v>
      </c>
      <c r="E57" t="s">
        <v>510</v>
      </c>
      <c r="F57" t="s">
        <v>587</v>
      </c>
      <c r="G57" t="s">
        <v>569</v>
      </c>
      <c r="H57" s="455"/>
      <c r="I57" t="s">
        <v>510</v>
      </c>
      <c r="J57">
        <v>2041</v>
      </c>
      <c r="K57" t="s">
        <v>511</v>
      </c>
      <c r="L57" t="s">
        <v>512</v>
      </c>
      <c r="M57" t="s">
        <v>610</v>
      </c>
      <c r="N57" t="s">
        <v>611</v>
      </c>
      <c r="O57" t="s">
        <v>602</v>
      </c>
      <c r="P57" t="s">
        <v>603</v>
      </c>
      <c r="Q57" t="s">
        <v>591</v>
      </c>
      <c r="R57" t="s">
        <v>514</v>
      </c>
      <c r="S57" t="s">
        <v>604</v>
      </c>
      <c r="T57" t="s">
        <v>515</v>
      </c>
      <c r="U57" t="s">
        <v>377</v>
      </c>
      <c r="V57" t="s">
        <v>510</v>
      </c>
      <c r="W57" t="s">
        <v>376</v>
      </c>
      <c r="X57">
        <v>2.5</v>
      </c>
      <c r="Y57" t="s">
        <v>376</v>
      </c>
      <c r="AA57" t="s">
        <v>594</v>
      </c>
      <c r="AB57" t="s">
        <v>517</v>
      </c>
      <c r="AC57" t="s">
        <v>510</v>
      </c>
      <c r="AD57" t="s">
        <v>510</v>
      </c>
      <c r="AE57" t="s">
        <v>778</v>
      </c>
      <c r="AF57">
        <v>14.15779951</v>
      </c>
      <c r="AG57">
        <v>1</v>
      </c>
      <c r="AH57" t="s">
        <v>733</v>
      </c>
      <c r="AI57" t="s">
        <v>510</v>
      </c>
      <c r="AJ57" t="s">
        <v>779</v>
      </c>
      <c r="AK57" t="s">
        <v>779</v>
      </c>
      <c r="AL57" t="s">
        <v>518</v>
      </c>
      <c r="AM57" t="s">
        <v>597</v>
      </c>
      <c r="AN57" t="s">
        <v>519</v>
      </c>
      <c r="AO57" t="s">
        <v>510</v>
      </c>
      <c r="AP57" t="s">
        <v>780</v>
      </c>
      <c r="AQ57" t="s">
        <v>598</v>
      </c>
      <c r="AR57" t="s">
        <v>520</v>
      </c>
      <c r="AS57" t="s">
        <v>510</v>
      </c>
      <c r="AT57" t="s">
        <v>510</v>
      </c>
      <c r="AU57" t="s">
        <v>510</v>
      </c>
      <c r="AV57" t="s">
        <v>713</v>
      </c>
      <c r="AW57" t="s">
        <v>510</v>
      </c>
      <c r="AX57">
        <v>0</v>
      </c>
      <c r="AY57" t="s">
        <v>510</v>
      </c>
      <c r="AZ57" t="s">
        <v>594</v>
      </c>
      <c r="BA57">
        <v>0</v>
      </c>
      <c r="BB57" t="s">
        <v>600</v>
      </c>
      <c r="BC57" t="s">
        <v>600</v>
      </c>
      <c r="BD57" t="s">
        <v>510</v>
      </c>
      <c r="BE57" t="s">
        <v>510</v>
      </c>
      <c r="BF57" t="s">
        <v>510</v>
      </c>
      <c r="BG57" t="s">
        <v>510</v>
      </c>
      <c r="BH57" t="s">
        <v>510</v>
      </c>
      <c r="BI57" t="s">
        <v>510</v>
      </c>
      <c r="BJ57" t="s">
        <v>510</v>
      </c>
      <c r="BK57" t="s">
        <v>510</v>
      </c>
      <c r="BL57" t="s">
        <v>510</v>
      </c>
      <c r="BM57" t="s">
        <v>510</v>
      </c>
      <c r="BN57" t="s">
        <v>510</v>
      </c>
      <c r="BO57" t="s">
        <v>510</v>
      </c>
      <c r="BP57" t="s">
        <v>510</v>
      </c>
      <c r="BQ57" t="s">
        <v>510</v>
      </c>
    </row>
    <row r="58" spans="1:69" x14ac:dyDescent="0.3">
      <c r="A58" t="s">
        <v>781</v>
      </c>
      <c r="B58" t="s">
        <v>584</v>
      </c>
      <c r="C58" t="s">
        <v>585</v>
      </c>
      <c r="D58" t="s">
        <v>610</v>
      </c>
      <c r="E58" t="s">
        <v>510</v>
      </c>
      <c r="F58" t="s">
        <v>587</v>
      </c>
      <c r="G58" t="s">
        <v>569</v>
      </c>
      <c r="H58" s="455"/>
      <c r="I58" t="s">
        <v>510</v>
      </c>
      <c r="J58">
        <v>2875</v>
      </c>
      <c r="K58" t="s">
        <v>522</v>
      </c>
      <c r="L58" t="s">
        <v>512</v>
      </c>
      <c r="M58" t="s">
        <v>610</v>
      </c>
      <c r="N58" t="s">
        <v>611</v>
      </c>
      <c r="O58" t="s">
        <v>637</v>
      </c>
      <c r="P58" t="s">
        <v>638</v>
      </c>
      <c r="Q58" t="s">
        <v>554</v>
      </c>
      <c r="R58" t="s">
        <v>639</v>
      </c>
      <c r="S58" t="s">
        <v>640</v>
      </c>
      <c r="T58" t="s">
        <v>515</v>
      </c>
      <c r="U58" t="s">
        <v>641</v>
      </c>
      <c r="V58" t="s">
        <v>510</v>
      </c>
      <c r="W58" t="s">
        <v>544</v>
      </c>
      <c r="X58">
        <v>2.5</v>
      </c>
      <c r="Y58" t="s">
        <v>376</v>
      </c>
      <c r="Z58">
        <v>1.5</v>
      </c>
      <c r="AA58" t="s">
        <v>686</v>
      </c>
      <c r="AB58" t="s">
        <v>545</v>
      </c>
      <c r="AC58" t="s">
        <v>510</v>
      </c>
      <c r="AD58" t="s">
        <v>510</v>
      </c>
      <c r="AE58" t="s">
        <v>645</v>
      </c>
      <c r="AF58">
        <v>5.4291667000000002E-2</v>
      </c>
      <c r="AG58">
        <v>1</v>
      </c>
      <c r="AH58" t="s">
        <v>782</v>
      </c>
      <c r="AI58" t="s">
        <v>510</v>
      </c>
      <c r="AJ58" t="s">
        <v>734</v>
      </c>
      <c r="AK58" t="s">
        <v>734</v>
      </c>
      <c r="AL58" t="s">
        <v>518</v>
      </c>
      <c r="AM58" t="s">
        <v>597</v>
      </c>
      <c r="AN58" t="s">
        <v>529</v>
      </c>
      <c r="AO58" t="s">
        <v>510</v>
      </c>
      <c r="AP58" t="s">
        <v>553</v>
      </c>
      <c r="AQ58" t="s">
        <v>598</v>
      </c>
      <c r="AR58" t="s">
        <v>520</v>
      </c>
      <c r="AS58" t="s">
        <v>510</v>
      </c>
      <c r="AT58" t="s">
        <v>510</v>
      </c>
      <c r="AU58" t="s">
        <v>510</v>
      </c>
      <c r="AV58" t="s">
        <v>594</v>
      </c>
      <c r="AW58" t="s">
        <v>510</v>
      </c>
      <c r="AX58">
        <v>0</v>
      </c>
      <c r="AY58" t="s">
        <v>510</v>
      </c>
      <c r="AZ58" t="s">
        <v>594</v>
      </c>
      <c r="BA58">
        <v>0</v>
      </c>
      <c r="BB58" t="s">
        <v>647</v>
      </c>
      <c r="BC58" t="s">
        <v>554</v>
      </c>
      <c r="BD58" t="s">
        <v>510</v>
      </c>
      <c r="BE58" t="s">
        <v>510</v>
      </c>
      <c r="BF58" t="s">
        <v>510</v>
      </c>
      <c r="BG58" t="s">
        <v>510</v>
      </c>
      <c r="BH58" t="s">
        <v>510</v>
      </c>
      <c r="BI58" t="s">
        <v>510</v>
      </c>
      <c r="BJ58" t="s">
        <v>510</v>
      </c>
      <c r="BK58" t="s">
        <v>510</v>
      </c>
      <c r="BL58" t="s">
        <v>510</v>
      </c>
      <c r="BM58" t="s">
        <v>510</v>
      </c>
      <c r="BN58" t="s">
        <v>510</v>
      </c>
      <c r="BO58" t="s">
        <v>510</v>
      </c>
      <c r="BP58" t="s">
        <v>510</v>
      </c>
      <c r="BQ58" t="s">
        <v>510</v>
      </c>
    </row>
    <row r="59" spans="1:69" x14ac:dyDescent="0.3">
      <c r="A59" t="s">
        <v>783</v>
      </c>
      <c r="B59" t="s">
        <v>584</v>
      </c>
      <c r="C59" t="s">
        <v>585</v>
      </c>
      <c r="D59" t="s">
        <v>610</v>
      </c>
      <c r="E59" t="s">
        <v>510</v>
      </c>
      <c r="F59" t="s">
        <v>587</v>
      </c>
      <c r="G59" t="s">
        <v>569</v>
      </c>
      <c r="H59" s="455"/>
      <c r="I59" t="s">
        <v>510</v>
      </c>
      <c r="J59">
        <v>2875</v>
      </c>
      <c r="K59" t="s">
        <v>522</v>
      </c>
      <c r="L59" t="s">
        <v>512</v>
      </c>
      <c r="M59" t="s">
        <v>610</v>
      </c>
      <c r="N59" t="s">
        <v>611</v>
      </c>
      <c r="O59" t="s">
        <v>709</v>
      </c>
      <c r="P59" t="s">
        <v>710</v>
      </c>
      <c r="Q59" t="s">
        <v>591</v>
      </c>
      <c r="R59" t="s">
        <v>711</v>
      </c>
      <c r="S59" t="s">
        <v>640</v>
      </c>
      <c r="T59" t="s">
        <v>515</v>
      </c>
      <c r="U59" t="s">
        <v>641</v>
      </c>
      <c r="V59" t="s">
        <v>510</v>
      </c>
      <c r="W59" t="s">
        <v>784</v>
      </c>
      <c r="X59">
        <v>8</v>
      </c>
      <c r="Y59" t="s">
        <v>395</v>
      </c>
      <c r="Z59">
        <v>4</v>
      </c>
      <c r="AA59" t="s">
        <v>658</v>
      </c>
      <c r="AB59" t="s">
        <v>785</v>
      </c>
      <c r="AC59" t="s">
        <v>510</v>
      </c>
      <c r="AD59" t="s">
        <v>510</v>
      </c>
      <c r="AE59" t="s">
        <v>702</v>
      </c>
      <c r="AF59">
        <v>0.16666666699999999</v>
      </c>
      <c r="AG59">
        <v>1</v>
      </c>
      <c r="AH59" t="s">
        <v>786</v>
      </c>
      <c r="AI59" t="s">
        <v>510</v>
      </c>
      <c r="AJ59" t="s">
        <v>730</v>
      </c>
      <c r="AK59" t="s">
        <v>730</v>
      </c>
      <c r="AL59" t="s">
        <v>518</v>
      </c>
      <c r="AM59" t="s">
        <v>597</v>
      </c>
      <c r="AN59" t="s">
        <v>538</v>
      </c>
      <c r="AO59" t="s">
        <v>510</v>
      </c>
      <c r="AP59" t="s">
        <v>787</v>
      </c>
      <c r="AQ59" t="s">
        <v>598</v>
      </c>
      <c r="AR59" t="s">
        <v>520</v>
      </c>
      <c r="AS59" t="s">
        <v>510</v>
      </c>
      <c r="AT59" t="s">
        <v>510</v>
      </c>
      <c r="AU59" t="s">
        <v>510</v>
      </c>
      <c r="AV59" t="s">
        <v>594</v>
      </c>
      <c r="AW59" t="s">
        <v>510</v>
      </c>
      <c r="AX59">
        <v>0</v>
      </c>
      <c r="AY59" t="s">
        <v>510</v>
      </c>
      <c r="AZ59" t="s">
        <v>594</v>
      </c>
      <c r="BA59">
        <v>0</v>
      </c>
      <c r="BB59" t="s">
        <v>600</v>
      </c>
      <c r="BC59" t="s">
        <v>554</v>
      </c>
      <c r="BD59" t="s">
        <v>510</v>
      </c>
      <c r="BE59" t="s">
        <v>510</v>
      </c>
      <c r="BF59" t="s">
        <v>510</v>
      </c>
      <c r="BG59" t="s">
        <v>510</v>
      </c>
      <c r="BH59" t="s">
        <v>510</v>
      </c>
      <c r="BI59" t="s">
        <v>510</v>
      </c>
      <c r="BJ59" t="s">
        <v>510</v>
      </c>
      <c r="BK59" t="s">
        <v>510</v>
      </c>
      <c r="BL59" t="s">
        <v>510</v>
      </c>
      <c r="BM59" t="s">
        <v>510</v>
      </c>
      <c r="BN59" t="s">
        <v>510</v>
      </c>
      <c r="BO59" t="s">
        <v>510</v>
      </c>
      <c r="BP59" t="s">
        <v>510</v>
      </c>
      <c r="BQ59" t="s">
        <v>510</v>
      </c>
    </row>
    <row r="60" spans="1:69" x14ac:dyDescent="0.3">
      <c r="A60" t="s">
        <v>788</v>
      </c>
      <c r="B60" t="s">
        <v>584</v>
      </c>
      <c r="C60" t="s">
        <v>585</v>
      </c>
      <c r="D60" t="s">
        <v>610</v>
      </c>
      <c r="E60" t="s">
        <v>510</v>
      </c>
      <c r="F60" t="s">
        <v>587</v>
      </c>
      <c r="G60" t="s">
        <v>569</v>
      </c>
      <c r="H60" s="455"/>
      <c r="I60" t="s">
        <v>510</v>
      </c>
      <c r="J60">
        <v>2875</v>
      </c>
      <c r="K60" t="s">
        <v>522</v>
      </c>
      <c r="L60" t="s">
        <v>512</v>
      </c>
      <c r="M60" t="s">
        <v>610</v>
      </c>
      <c r="N60" t="s">
        <v>611</v>
      </c>
      <c r="O60" t="s">
        <v>637</v>
      </c>
      <c r="P60" t="s">
        <v>638</v>
      </c>
      <c r="Q60" t="s">
        <v>554</v>
      </c>
      <c r="R60" t="s">
        <v>639</v>
      </c>
      <c r="S60" t="s">
        <v>640</v>
      </c>
      <c r="T60" t="s">
        <v>515</v>
      </c>
      <c r="U60" t="s">
        <v>641</v>
      </c>
      <c r="V60" t="s">
        <v>510</v>
      </c>
      <c r="W60" t="s">
        <v>620</v>
      </c>
      <c r="X60">
        <v>3</v>
      </c>
      <c r="Y60" t="s">
        <v>391</v>
      </c>
      <c r="Z60">
        <v>2</v>
      </c>
      <c r="AA60" t="s">
        <v>702</v>
      </c>
      <c r="AB60" t="s">
        <v>621</v>
      </c>
      <c r="AC60" t="s">
        <v>510</v>
      </c>
      <c r="AD60" t="s">
        <v>510</v>
      </c>
      <c r="AE60" t="s">
        <v>704</v>
      </c>
      <c r="AF60">
        <v>6.1958332999999997E-2</v>
      </c>
      <c r="AG60">
        <v>1</v>
      </c>
      <c r="AH60" t="s">
        <v>789</v>
      </c>
      <c r="AI60" t="s">
        <v>510</v>
      </c>
      <c r="AJ60" t="s">
        <v>790</v>
      </c>
      <c r="AK60" t="s">
        <v>790</v>
      </c>
      <c r="AL60" t="s">
        <v>518</v>
      </c>
      <c r="AM60" t="s">
        <v>597</v>
      </c>
      <c r="AN60" t="s">
        <v>529</v>
      </c>
      <c r="AO60" t="s">
        <v>510</v>
      </c>
      <c r="AP60" t="s">
        <v>707</v>
      </c>
      <c r="AQ60" t="s">
        <v>598</v>
      </c>
      <c r="AR60" t="s">
        <v>520</v>
      </c>
      <c r="AS60" t="s">
        <v>510</v>
      </c>
      <c r="AT60" t="s">
        <v>510</v>
      </c>
      <c r="AU60" t="s">
        <v>510</v>
      </c>
      <c r="AV60" t="s">
        <v>594</v>
      </c>
      <c r="AW60" t="s">
        <v>510</v>
      </c>
      <c r="AX60">
        <v>0</v>
      </c>
      <c r="AY60" t="s">
        <v>510</v>
      </c>
      <c r="AZ60" t="s">
        <v>594</v>
      </c>
      <c r="BA60">
        <v>0</v>
      </c>
      <c r="BB60" t="s">
        <v>647</v>
      </c>
      <c r="BC60" t="s">
        <v>554</v>
      </c>
      <c r="BD60" t="s">
        <v>510</v>
      </c>
      <c r="BE60" t="s">
        <v>510</v>
      </c>
      <c r="BF60" t="s">
        <v>510</v>
      </c>
      <c r="BG60" t="s">
        <v>510</v>
      </c>
      <c r="BH60" t="s">
        <v>510</v>
      </c>
      <c r="BI60" t="s">
        <v>510</v>
      </c>
      <c r="BJ60" t="s">
        <v>510</v>
      </c>
      <c r="BK60" t="s">
        <v>510</v>
      </c>
      <c r="BL60" t="s">
        <v>510</v>
      </c>
      <c r="BM60" t="s">
        <v>510</v>
      </c>
      <c r="BN60" t="s">
        <v>510</v>
      </c>
      <c r="BO60" t="s">
        <v>510</v>
      </c>
      <c r="BP60" t="s">
        <v>510</v>
      </c>
      <c r="BQ60" t="s">
        <v>510</v>
      </c>
    </row>
    <row r="61" spans="1:69" x14ac:dyDescent="0.3">
      <c r="A61" t="s">
        <v>791</v>
      </c>
      <c r="B61" t="s">
        <v>584</v>
      </c>
      <c r="C61" t="s">
        <v>585</v>
      </c>
      <c r="D61" t="s">
        <v>610</v>
      </c>
      <c r="E61" t="s">
        <v>510</v>
      </c>
      <c r="F61" t="s">
        <v>587</v>
      </c>
      <c r="G61" t="s">
        <v>569</v>
      </c>
      <c r="H61" s="455"/>
      <c r="I61" t="s">
        <v>510</v>
      </c>
      <c r="J61">
        <v>2875</v>
      </c>
      <c r="K61" t="s">
        <v>522</v>
      </c>
      <c r="L61" t="s">
        <v>512</v>
      </c>
      <c r="M61" t="s">
        <v>610</v>
      </c>
      <c r="N61" t="s">
        <v>611</v>
      </c>
      <c r="O61" t="s">
        <v>637</v>
      </c>
      <c r="P61" t="s">
        <v>638</v>
      </c>
      <c r="Q61" t="s">
        <v>554</v>
      </c>
      <c r="R61" t="s">
        <v>639</v>
      </c>
      <c r="S61" t="s">
        <v>640</v>
      </c>
      <c r="T61" t="s">
        <v>515</v>
      </c>
      <c r="U61" t="s">
        <v>641</v>
      </c>
      <c r="V61" t="s">
        <v>510</v>
      </c>
      <c r="W61" t="s">
        <v>544</v>
      </c>
      <c r="X61">
        <v>2.5</v>
      </c>
      <c r="Y61" t="s">
        <v>376</v>
      </c>
      <c r="Z61">
        <v>1.5</v>
      </c>
      <c r="AA61" t="s">
        <v>686</v>
      </c>
      <c r="AB61" t="s">
        <v>545</v>
      </c>
      <c r="AC61" t="s">
        <v>510</v>
      </c>
      <c r="AD61" t="s">
        <v>510</v>
      </c>
      <c r="AE61" t="s">
        <v>645</v>
      </c>
      <c r="AF61">
        <v>5.4291667000000002E-2</v>
      </c>
      <c r="AG61">
        <v>1</v>
      </c>
      <c r="AH61" t="s">
        <v>782</v>
      </c>
      <c r="AI61" t="s">
        <v>510</v>
      </c>
      <c r="AJ61" t="s">
        <v>779</v>
      </c>
      <c r="AK61" t="s">
        <v>779</v>
      </c>
      <c r="AL61" t="s">
        <v>518</v>
      </c>
      <c r="AM61" t="s">
        <v>597</v>
      </c>
      <c r="AN61" t="s">
        <v>527</v>
      </c>
      <c r="AO61" t="s">
        <v>510</v>
      </c>
      <c r="AP61" t="s">
        <v>553</v>
      </c>
      <c r="AQ61" t="s">
        <v>598</v>
      </c>
      <c r="AR61" t="s">
        <v>520</v>
      </c>
      <c r="AS61" t="s">
        <v>510</v>
      </c>
      <c r="AT61" t="s">
        <v>510</v>
      </c>
      <c r="AU61" t="s">
        <v>510</v>
      </c>
      <c r="AV61" t="s">
        <v>594</v>
      </c>
      <c r="AW61" t="s">
        <v>510</v>
      </c>
      <c r="AX61">
        <v>0</v>
      </c>
      <c r="AY61" t="s">
        <v>510</v>
      </c>
      <c r="AZ61" t="s">
        <v>594</v>
      </c>
      <c r="BA61">
        <v>0</v>
      </c>
      <c r="BB61" t="s">
        <v>647</v>
      </c>
      <c r="BC61" t="s">
        <v>554</v>
      </c>
      <c r="BD61" t="s">
        <v>510</v>
      </c>
      <c r="BE61" t="s">
        <v>510</v>
      </c>
      <c r="BF61" t="s">
        <v>510</v>
      </c>
      <c r="BG61" t="s">
        <v>510</v>
      </c>
      <c r="BH61" t="s">
        <v>510</v>
      </c>
      <c r="BI61" t="s">
        <v>510</v>
      </c>
      <c r="BJ61" t="s">
        <v>510</v>
      </c>
      <c r="BK61" t="s">
        <v>510</v>
      </c>
      <c r="BL61" t="s">
        <v>510</v>
      </c>
      <c r="BM61" t="s">
        <v>510</v>
      </c>
      <c r="BN61" t="s">
        <v>510</v>
      </c>
      <c r="BO61" t="s">
        <v>510</v>
      </c>
      <c r="BP61" t="s">
        <v>510</v>
      </c>
      <c r="BQ61" t="s">
        <v>510</v>
      </c>
    </row>
    <row r="62" spans="1:69" x14ac:dyDescent="0.3">
      <c r="A62" t="s">
        <v>792</v>
      </c>
      <c r="B62" t="s">
        <v>584</v>
      </c>
      <c r="C62" t="s">
        <v>585</v>
      </c>
      <c r="D62" t="s">
        <v>610</v>
      </c>
      <c r="E62" t="s">
        <v>510</v>
      </c>
      <c r="F62" t="s">
        <v>587</v>
      </c>
      <c r="G62" t="s">
        <v>569</v>
      </c>
      <c r="H62" s="455"/>
      <c r="I62" t="s">
        <v>510</v>
      </c>
      <c r="J62">
        <v>2875</v>
      </c>
      <c r="K62" t="s">
        <v>522</v>
      </c>
      <c r="L62" t="s">
        <v>512</v>
      </c>
      <c r="M62" t="s">
        <v>610</v>
      </c>
      <c r="N62" t="s">
        <v>611</v>
      </c>
      <c r="O62" t="s">
        <v>637</v>
      </c>
      <c r="P62" t="s">
        <v>638</v>
      </c>
      <c r="Q62" t="s">
        <v>554</v>
      </c>
      <c r="R62" t="s">
        <v>639</v>
      </c>
      <c r="S62" t="s">
        <v>640</v>
      </c>
      <c r="T62" t="s">
        <v>515</v>
      </c>
      <c r="U62" t="s">
        <v>641</v>
      </c>
      <c r="V62" t="s">
        <v>510</v>
      </c>
      <c r="W62" t="s">
        <v>793</v>
      </c>
      <c r="X62">
        <v>8</v>
      </c>
      <c r="Y62" t="s">
        <v>395</v>
      </c>
      <c r="Z62">
        <v>1.5</v>
      </c>
      <c r="AA62" t="s">
        <v>686</v>
      </c>
      <c r="AB62" t="s">
        <v>794</v>
      </c>
      <c r="AC62" t="s">
        <v>510</v>
      </c>
      <c r="AD62" t="s">
        <v>510</v>
      </c>
      <c r="AE62" t="s">
        <v>645</v>
      </c>
      <c r="AF62">
        <v>5.4291667000000002E-2</v>
      </c>
      <c r="AG62">
        <v>1</v>
      </c>
      <c r="AH62" t="s">
        <v>795</v>
      </c>
      <c r="AI62" t="s">
        <v>510</v>
      </c>
      <c r="AJ62" t="s">
        <v>706</v>
      </c>
      <c r="AK62" t="s">
        <v>706</v>
      </c>
      <c r="AL62" t="s">
        <v>518</v>
      </c>
      <c r="AM62" t="s">
        <v>597</v>
      </c>
      <c r="AN62" t="s">
        <v>527</v>
      </c>
      <c r="AO62" t="s">
        <v>510</v>
      </c>
      <c r="AP62" t="s">
        <v>553</v>
      </c>
      <c r="AQ62" t="s">
        <v>598</v>
      </c>
      <c r="AR62" t="s">
        <v>520</v>
      </c>
      <c r="AS62" t="s">
        <v>510</v>
      </c>
      <c r="AT62" t="s">
        <v>510</v>
      </c>
      <c r="AU62" t="s">
        <v>510</v>
      </c>
      <c r="AV62" t="s">
        <v>594</v>
      </c>
      <c r="AW62" t="s">
        <v>510</v>
      </c>
      <c r="AX62">
        <v>0</v>
      </c>
      <c r="AY62" t="s">
        <v>510</v>
      </c>
      <c r="AZ62" t="s">
        <v>594</v>
      </c>
      <c r="BA62">
        <v>0</v>
      </c>
      <c r="BB62" t="s">
        <v>647</v>
      </c>
      <c r="BC62" t="s">
        <v>554</v>
      </c>
      <c r="BD62" t="s">
        <v>510</v>
      </c>
      <c r="BE62" t="s">
        <v>510</v>
      </c>
      <c r="BF62" t="s">
        <v>510</v>
      </c>
      <c r="BG62" t="s">
        <v>510</v>
      </c>
      <c r="BH62" t="s">
        <v>510</v>
      </c>
      <c r="BI62" t="s">
        <v>510</v>
      </c>
      <c r="BJ62" t="s">
        <v>510</v>
      </c>
      <c r="BK62" t="s">
        <v>510</v>
      </c>
      <c r="BL62" t="s">
        <v>510</v>
      </c>
      <c r="BM62" t="s">
        <v>510</v>
      </c>
      <c r="BN62" t="s">
        <v>510</v>
      </c>
      <c r="BO62" t="s">
        <v>510</v>
      </c>
      <c r="BP62" t="s">
        <v>510</v>
      </c>
      <c r="BQ62" t="s">
        <v>510</v>
      </c>
    </row>
    <row r="63" spans="1:69" x14ac:dyDescent="0.3">
      <c r="A63" t="s">
        <v>796</v>
      </c>
      <c r="B63" t="s">
        <v>584</v>
      </c>
      <c r="C63" t="s">
        <v>585</v>
      </c>
      <c r="D63" t="s">
        <v>586</v>
      </c>
      <c r="E63" t="s">
        <v>510</v>
      </c>
      <c r="F63" t="s">
        <v>587</v>
      </c>
      <c r="G63" t="s">
        <v>569</v>
      </c>
      <c r="H63" s="455"/>
      <c r="I63" t="s">
        <v>510</v>
      </c>
      <c r="J63">
        <v>2041</v>
      </c>
      <c r="K63" t="s">
        <v>511</v>
      </c>
      <c r="L63" t="s">
        <v>512</v>
      </c>
      <c r="M63" t="s">
        <v>586</v>
      </c>
      <c r="N63" t="s">
        <v>588</v>
      </c>
      <c r="O63" t="s">
        <v>602</v>
      </c>
      <c r="P63" t="s">
        <v>603</v>
      </c>
      <c r="Q63" t="s">
        <v>591</v>
      </c>
      <c r="R63" t="s">
        <v>514</v>
      </c>
      <c r="S63" t="s">
        <v>604</v>
      </c>
      <c r="T63" t="s">
        <v>515</v>
      </c>
      <c r="U63" t="s">
        <v>377</v>
      </c>
      <c r="V63" t="s">
        <v>510</v>
      </c>
      <c r="W63" t="s">
        <v>395</v>
      </c>
      <c r="X63">
        <v>8</v>
      </c>
      <c r="Y63" t="s">
        <v>395</v>
      </c>
      <c r="AA63" t="s">
        <v>594</v>
      </c>
      <c r="AB63" t="s">
        <v>227</v>
      </c>
      <c r="AC63" t="s">
        <v>510</v>
      </c>
      <c r="AD63" t="s">
        <v>510</v>
      </c>
      <c r="AE63" t="s">
        <v>741</v>
      </c>
      <c r="AF63">
        <v>21</v>
      </c>
      <c r="AG63">
        <v>1</v>
      </c>
      <c r="AH63" t="s">
        <v>627</v>
      </c>
      <c r="AI63" t="s">
        <v>510</v>
      </c>
      <c r="AJ63" t="s">
        <v>797</v>
      </c>
      <c r="AK63" t="s">
        <v>797</v>
      </c>
      <c r="AL63" t="s">
        <v>518</v>
      </c>
      <c r="AM63" t="s">
        <v>597</v>
      </c>
      <c r="AN63" t="s">
        <v>519</v>
      </c>
      <c r="AO63" t="s">
        <v>510</v>
      </c>
      <c r="AP63" t="s">
        <v>742</v>
      </c>
      <c r="AQ63" t="s">
        <v>598</v>
      </c>
      <c r="AR63" t="s">
        <v>520</v>
      </c>
      <c r="AS63" t="s">
        <v>510</v>
      </c>
      <c r="AT63" t="s">
        <v>510</v>
      </c>
      <c r="AU63" t="s">
        <v>510</v>
      </c>
      <c r="AV63" t="s">
        <v>630</v>
      </c>
      <c r="AW63" t="s">
        <v>510</v>
      </c>
      <c r="AX63">
        <v>0</v>
      </c>
      <c r="AY63" t="s">
        <v>510</v>
      </c>
      <c r="AZ63" t="s">
        <v>594</v>
      </c>
      <c r="BA63">
        <v>0</v>
      </c>
      <c r="BB63" t="s">
        <v>631</v>
      </c>
      <c r="BC63" t="s">
        <v>631</v>
      </c>
      <c r="BD63" t="s">
        <v>510</v>
      </c>
      <c r="BE63" t="s">
        <v>510</v>
      </c>
      <c r="BF63" t="s">
        <v>510</v>
      </c>
      <c r="BG63" t="s">
        <v>510</v>
      </c>
      <c r="BH63" t="s">
        <v>510</v>
      </c>
      <c r="BI63" t="s">
        <v>510</v>
      </c>
      <c r="BJ63" t="s">
        <v>510</v>
      </c>
      <c r="BK63" t="s">
        <v>510</v>
      </c>
      <c r="BL63" t="s">
        <v>510</v>
      </c>
      <c r="BM63" t="s">
        <v>510</v>
      </c>
      <c r="BN63" t="s">
        <v>510</v>
      </c>
      <c r="BO63" t="s">
        <v>510</v>
      </c>
      <c r="BP63" t="s">
        <v>510</v>
      </c>
      <c r="BQ63" t="s">
        <v>510</v>
      </c>
    </row>
    <row r="64" spans="1:69" x14ac:dyDescent="0.3">
      <c r="A64" t="s">
        <v>798</v>
      </c>
      <c r="B64" t="s">
        <v>584</v>
      </c>
      <c r="C64" t="s">
        <v>585</v>
      </c>
      <c r="D64" t="s">
        <v>610</v>
      </c>
      <c r="E64" t="s">
        <v>510</v>
      </c>
      <c r="F64" t="s">
        <v>587</v>
      </c>
      <c r="G64" t="s">
        <v>569</v>
      </c>
      <c r="H64" s="455"/>
      <c r="I64" t="s">
        <v>510</v>
      </c>
      <c r="J64">
        <v>2041</v>
      </c>
      <c r="K64" t="s">
        <v>511</v>
      </c>
      <c r="L64" t="s">
        <v>512</v>
      </c>
      <c r="M64" t="s">
        <v>610</v>
      </c>
      <c r="N64" t="s">
        <v>611</v>
      </c>
      <c r="O64" t="s">
        <v>602</v>
      </c>
      <c r="P64" t="s">
        <v>603</v>
      </c>
      <c r="Q64" t="s">
        <v>591</v>
      </c>
      <c r="R64" t="s">
        <v>514</v>
      </c>
      <c r="S64" t="s">
        <v>604</v>
      </c>
      <c r="T64" t="s">
        <v>515</v>
      </c>
      <c r="U64" t="s">
        <v>377</v>
      </c>
      <c r="V64" t="s">
        <v>510</v>
      </c>
      <c r="W64" t="s">
        <v>395</v>
      </c>
      <c r="X64">
        <v>8</v>
      </c>
      <c r="Y64" t="s">
        <v>395</v>
      </c>
      <c r="AA64" t="s">
        <v>594</v>
      </c>
      <c r="AB64" t="s">
        <v>227</v>
      </c>
      <c r="AC64" t="s">
        <v>510</v>
      </c>
      <c r="AD64" t="s">
        <v>510</v>
      </c>
      <c r="AE64" t="s">
        <v>799</v>
      </c>
      <c r="AF64">
        <v>20.666666670000001</v>
      </c>
      <c r="AG64">
        <v>1</v>
      </c>
      <c r="AH64" t="s">
        <v>627</v>
      </c>
      <c r="AI64" t="s">
        <v>510</v>
      </c>
      <c r="AJ64" t="s">
        <v>717</v>
      </c>
      <c r="AK64" t="s">
        <v>717</v>
      </c>
      <c r="AL64" t="s">
        <v>518</v>
      </c>
      <c r="AM64" t="s">
        <v>597</v>
      </c>
      <c r="AN64" t="s">
        <v>519</v>
      </c>
      <c r="AO64" t="s">
        <v>510</v>
      </c>
      <c r="AP64" t="s">
        <v>800</v>
      </c>
      <c r="AQ64" t="s">
        <v>598</v>
      </c>
      <c r="AR64" t="s">
        <v>520</v>
      </c>
      <c r="AS64" t="s">
        <v>510</v>
      </c>
      <c r="AT64" t="s">
        <v>510</v>
      </c>
      <c r="AU64" t="s">
        <v>510</v>
      </c>
      <c r="AV64" t="s">
        <v>630</v>
      </c>
      <c r="AW64" t="s">
        <v>510</v>
      </c>
      <c r="AX64">
        <v>0</v>
      </c>
      <c r="AY64" t="s">
        <v>510</v>
      </c>
      <c r="AZ64" t="s">
        <v>594</v>
      </c>
      <c r="BA64">
        <v>0</v>
      </c>
      <c r="BB64" t="s">
        <v>631</v>
      </c>
      <c r="BC64" t="s">
        <v>631</v>
      </c>
      <c r="BD64" t="s">
        <v>510</v>
      </c>
      <c r="BE64" t="s">
        <v>510</v>
      </c>
      <c r="BF64" t="s">
        <v>510</v>
      </c>
      <c r="BG64" t="s">
        <v>510</v>
      </c>
      <c r="BH64" t="s">
        <v>510</v>
      </c>
      <c r="BI64" t="s">
        <v>510</v>
      </c>
      <c r="BJ64" t="s">
        <v>510</v>
      </c>
      <c r="BK64" t="s">
        <v>510</v>
      </c>
      <c r="BL64" t="s">
        <v>510</v>
      </c>
      <c r="BM64" t="s">
        <v>510</v>
      </c>
      <c r="BN64" t="s">
        <v>510</v>
      </c>
      <c r="BO64" t="s">
        <v>510</v>
      </c>
      <c r="BP64" t="s">
        <v>510</v>
      </c>
      <c r="BQ64" t="s">
        <v>510</v>
      </c>
    </row>
    <row r="65" spans="1:69" x14ac:dyDescent="0.3">
      <c r="A65" t="s">
        <v>801</v>
      </c>
      <c r="B65" t="s">
        <v>584</v>
      </c>
      <c r="C65" t="s">
        <v>585</v>
      </c>
      <c r="D65" t="s">
        <v>610</v>
      </c>
      <c r="E65" t="s">
        <v>510</v>
      </c>
      <c r="F65" t="s">
        <v>587</v>
      </c>
      <c r="G65" t="s">
        <v>569</v>
      </c>
      <c r="H65" s="455"/>
      <c r="I65" t="s">
        <v>510</v>
      </c>
      <c r="J65">
        <v>2041</v>
      </c>
      <c r="K65" t="s">
        <v>511</v>
      </c>
      <c r="L65" t="s">
        <v>512</v>
      </c>
      <c r="M65" t="s">
        <v>610</v>
      </c>
      <c r="N65" t="s">
        <v>611</v>
      </c>
      <c r="O65" t="s">
        <v>602</v>
      </c>
      <c r="P65" t="s">
        <v>603</v>
      </c>
      <c r="Q65" t="s">
        <v>591</v>
      </c>
      <c r="R65" t="s">
        <v>514</v>
      </c>
      <c r="S65" t="s">
        <v>604</v>
      </c>
      <c r="T65" t="s">
        <v>515</v>
      </c>
      <c r="U65" t="s">
        <v>377</v>
      </c>
      <c r="V65" t="s">
        <v>510</v>
      </c>
      <c r="W65" t="s">
        <v>395</v>
      </c>
      <c r="X65">
        <v>8</v>
      </c>
      <c r="Y65" t="s">
        <v>395</v>
      </c>
      <c r="AA65" t="s">
        <v>594</v>
      </c>
      <c r="AB65" t="s">
        <v>227</v>
      </c>
      <c r="AC65" t="s">
        <v>510</v>
      </c>
      <c r="AD65" t="s">
        <v>510</v>
      </c>
      <c r="AE65" t="s">
        <v>802</v>
      </c>
      <c r="AF65">
        <v>3.0981837369999998</v>
      </c>
      <c r="AG65">
        <v>1</v>
      </c>
      <c r="AH65" t="s">
        <v>627</v>
      </c>
      <c r="AI65" t="s">
        <v>510</v>
      </c>
      <c r="AJ65" t="s">
        <v>730</v>
      </c>
      <c r="AK65" t="s">
        <v>730</v>
      </c>
      <c r="AL65" t="s">
        <v>518</v>
      </c>
      <c r="AM65" t="s">
        <v>597</v>
      </c>
      <c r="AN65" t="s">
        <v>519</v>
      </c>
      <c r="AO65" t="s">
        <v>510</v>
      </c>
      <c r="AP65" t="s">
        <v>803</v>
      </c>
      <c r="AQ65" t="s">
        <v>598</v>
      </c>
      <c r="AR65" t="s">
        <v>520</v>
      </c>
      <c r="AS65" t="s">
        <v>510</v>
      </c>
      <c r="AT65" t="s">
        <v>510</v>
      </c>
      <c r="AU65" t="s">
        <v>510</v>
      </c>
      <c r="AV65" t="s">
        <v>630</v>
      </c>
      <c r="AW65" t="s">
        <v>510</v>
      </c>
      <c r="AX65">
        <v>0</v>
      </c>
      <c r="AY65" t="s">
        <v>510</v>
      </c>
      <c r="AZ65" t="s">
        <v>594</v>
      </c>
      <c r="BA65">
        <v>0</v>
      </c>
      <c r="BB65" t="s">
        <v>631</v>
      </c>
      <c r="BC65" t="s">
        <v>600</v>
      </c>
      <c r="BD65" t="s">
        <v>510</v>
      </c>
      <c r="BE65" t="s">
        <v>510</v>
      </c>
      <c r="BF65" t="s">
        <v>510</v>
      </c>
      <c r="BG65" t="s">
        <v>510</v>
      </c>
      <c r="BH65" t="s">
        <v>510</v>
      </c>
      <c r="BI65" t="s">
        <v>510</v>
      </c>
      <c r="BJ65" t="s">
        <v>510</v>
      </c>
      <c r="BK65" t="s">
        <v>510</v>
      </c>
      <c r="BL65" t="s">
        <v>510</v>
      </c>
      <c r="BM65" t="s">
        <v>510</v>
      </c>
      <c r="BN65" t="s">
        <v>510</v>
      </c>
      <c r="BO65" t="s">
        <v>510</v>
      </c>
      <c r="BP65" t="s">
        <v>510</v>
      </c>
      <c r="BQ65" t="s">
        <v>510</v>
      </c>
    </row>
    <row r="66" spans="1:69" x14ac:dyDescent="0.3">
      <c r="A66" t="s">
        <v>804</v>
      </c>
      <c r="B66" t="s">
        <v>584</v>
      </c>
      <c r="C66" t="s">
        <v>585</v>
      </c>
      <c r="D66" t="s">
        <v>586</v>
      </c>
      <c r="E66" t="s">
        <v>510</v>
      </c>
      <c r="F66" t="s">
        <v>587</v>
      </c>
      <c r="G66" t="s">
        <v>569</v>
      </c>
      <c r="H66" s="455"/>
      <c r="I66" t="s">
        <v>510</v>
      </c>
      <c r="J66">
        <v>2041</v>
      </c>
      <c r="K66" t="s">
        <v>511</v>
      </c>
      <c r="L66" t="s">
        <v>512</v>
      </c>
      <c r="M66" t="s">
        <v>586</v>
      </c>
      <c r="N66" t="s">
        <v>588</v>
      </c>
      <c r="O66" t="s">
        <v>602</v>
      </c>
      <c r="P66" t="s">
        <v>603</v>
      </c>
      <c r="Q66" t="s">
        <v>591</v>
      </c>
      <c r="R66" t="s">
        <v>514</v>
      </c>
      <c r="S66" t="s">
        <v>604</v>
      </c>
      <c r="T66" t="s">
        <v>515</v>
      </c>
      <c r="U66" t="s">
        <v>377</v>
      </c>
      <c r="V66" t="s">
        <v>510</v>
      </c>
      <c r="W66" t="s">
        <v>395</v>
      </c>
      <c r="X66">
        <v>8</v>
      </c>
      <c r="Y66" t="s">
        <v>395</v>
      </c>
      <c r="AA66" t="s">
        <v>594</v>
      </c>
      <c r="AB66" t="s">
        <v>227</v>
      </c>
      <c r="AC66" t="s">
        <v>510</v>
      </c>
      <c r="AD66" t="s">
        <v>510</v>
      </c>
      <c r="AE66" t="s">
        <v>805</v>
      </c>
      <c r="AF66">
        <v>4.5954428009999999</v>
      </c>
      <c r="AG66">
        <v>1</v>
      </c>
      <c r="AH66" t="s">
        <v>627</v>
      </c>
      <c r="AI66" t="s">
        <v>510</v>
      </c>
      <c r="AJ66" t="s">
        <v>727</v>
      </c>
      <c r="AK66" t="s">
        <v>727</v>
      </c>
      <c r="AL66" t="s">
        <v>518</v>
      </c>
      <c r="AM66" t="s">
        <v>597</v>
      </c>
      <c r="AN66" t="s">
        <v>519</v>
      </c>
      <c r="AO66" t="s">
        <v>510</v>
      </c>
      <c r="AP66" t="s">
        <v>806</v>
      </c>
      <c r="AQ66" t="s">
        <v>598</v>
      </c>
      <c r="AR66" t="s">
        <v>520</v>
      </c>
      <c r="AS66" t="s">
        <v>510</v>
      </c>
      <c r="AT66" t="s">
        <v>510</v>
      </c>
      <c r="AU66" t="s">
        <v>510</v>
      </c>
      <c r="AV66" t="s">
        <v>630</v>
      </c>
      <c r="AW66" t="s">
        <v>510</v>
      </c>
      <c r="AX66">
        <v>0</v>
      </c>
      <c r="AY66" t="s">
        <v>510</v>
      </c>
      <c r="AZ66" t="s">
        <v>594</v>
      </c>
      <c r="BA66">
        <v>0</v>
      </c>
      <c r="BB66" t="s">
        <v>631</v>
      </c>
      <c r="BC66" t="s">
        <v>600</v>
      </c>
      <c r="BD66" t="s">
        <v>510</v>
      </c>
      <c r="BE66" t="s">
        <v>510</v>
      </c>
      <c r="BF66" t="s">
        <v>510</v>
      </c>
      <c r="BG66" t="s">
        <v>510</v>
      </c>
      <c r="BH66" t="s">
        <v>510</v>
      </c>
      <c r="BI66" t="s">
        <v>510</v>
      </c>
      <c r="BJ66" t="s">
        <v>510</v>
      </c>
      <c r="BK66" t="s">
        <v>510</v>
      </c>
      <c r="BL66" t="s">
        <v>510</v>
      </c>
      <c r="BM66" t="s">
        <v>510</v>
      </c>
      <c r="BN66" t="s">
        <v>510</v>
      </c>
      <c r="BO66" t="s">
        <v>510</v>
      </c>
      <c r="BP66" t="s">
        <v>510</v>
      </c>
      <c r="BQ66" t="s">
        <v>510</v>
      </c>
    </row>
    <row r="67" spans="1:69" x14ac:dyDescent="0.3">
      <c r="A67" t="s">
        <v>807</v>
      </c>
      <c r="B67" t="s">
        <v>584</v>
      </c>
      <c r="C67" t="s">
        <v>585</v>
      </c>
      <c r="D67" t="s">
        <v>586</v>
      </c>
      <c r="E67" t="s">
        <v>510</v>
      </c>
      <c r="F67" t="s">
        <v>587</v>
      </c>
      <c r="G67" t="s">
        <v>569</v>
      </c>
      <c r="H67" s="455"/>
      <c r="I67" t="s">
        <v>510</v>
      </c>
      <c r="J67">
        <v>2041</v>
      </c>
      <c r="K67" t="s">
        <v>511</v>
      </c>
      <c r="L67" t="s">
        <v>512</v>
      </c>
      <c r="M67" t="s">
        <v>586</v>
      </c>
      <c r="N67" t="s">
        <v>588</v>
      </c>
      <c r="O67" t="s">
        <v>602</v>
      </c>
      <c r="P67" t="s">
        <v>603</v>
      </c>
      <c r="Q67" t="s">
        <v>591</v>
      </c>
      <c r="R67" t="s">
        <v>514</v>
      </c>
      <c r="S67" t="s">
        <v>604</v>
      </c>
      <c r="T67" t="s">
        <v>515</v>
      </c>
      <c r="U67" t="s">
        <v>377</v>
      </c>
      <c r="V67" t="s">
        <v>510</v>
      </c>
      <c r="W67" t="s">
        <v>391</v>
      </c>
      <c r="X67">
        <v>3</v>
      </c>
      <c r="Y67" t="s">
        <v>391</v>
      </c>
      <c r="AA67" t="s">
        <v>594</v>
      </c>
      <c r="AB67" t="s">
        <v>568</v>
      </c>
      <c r="AC67" t="s">
        <v>510</v>
      </c>
      <c r="AD67" t="s">
        <v>510</v>
      </c>
      <c r="AE67" t="s">
        <v>741</v>
      </c>
      <c r="AF67">
        <v>21</v>
      </c>
      <c r="AG67">
        <v>1</v>
      </c>
      <c r="AH67" t="s">
        <v>606</v>
      </c>
      <c r="AI67" t="s">
        <v>510</v>
      </c>
      <c r="AJ67" t="s">
        <v>808</v>
      </c>
      <c r="AK67" t="s">
        <v>808</v>
      </c>
      <c r="AL67" t="s">
        <v>518</v>
      </c>
      <c r="AM67" t="s">
        <v>597</v>
      </c>
      <c r="AN67" t="s">
        <v>519</v>
      </c>
      <c r="AO67" t="s">
        <v>510</v>
      </c>
      <c r="AP67" t="s">
        <v>809</v>
      </c>
      <c r="AQ67" t="s">
        <v>598</v>
      </c>
      <c r="AR67" t="s">
        <v>520</v>
      </c>
      <c r="AS67" t="s">
        <v>510</v>
      </c>
      <c r="AT67" t="s">
        <v>510</v>
      </c>
      <c r="AU67" t="s">
        <v>510</v>
      </c>
      <c r="AV67" t="s">
        <v>599</v>
      </c>
      <c r="AW67" t="s">
        <v>510</v>
      </c>
      <c r="AX67">
        <v>0</v>
      </c>
      <c r="AY67" t="s">
        <v>510</v>
      </c>
      <c r="AZ67" t="s">
        <v>594</v>
      </c>
      <c r="BA67">
        <v>0</v>
      </c>
      <c r="BB67" t="s">
        <v>631</v>
      </c>
      <c r="BC67" t="s">
        <v>631</v>
      </c>
      <c r="BD67" t="s">
        <v>510</v>
      </c>
      <c r="BE67" t="s">
        <v>510</v>
      </c>
      <c r="BF67" t="s">
        <v>510</v>
      </c>
      <c r="BG67" t="s">
        <v>510</v>
      </c>
      <c r="BH67" t="s">
        <v>510</v>
      </c>
      <c r="BI67" t="s">
        <v>510</v>
      </c>
      <c r="BJ67" t="s">
        <v>510</v>
      </c>
      <c r="BK67" t="s">
        <v>510</v>
      </c>
      <c r="BL67" t="s">
        <v>510</v>
      </c>
      <c r="BM67" t="s">
        <v>510</v>
      </c>
      <c r="BN67" t="s">
        <v>510</v>
      </c>
      <c r="BO67" t="s">
        <v>510</v>
      </c>
      <c r="BP67" t="s">
        <v>510</v>
      </c>
      <c r="BQ67" t="s">
        <v>510</v>
      </c>
    </row>
    <row r="68" spans="1:69" x14ac:dyDescent="0.3">
      <c r="A68" t="s">
        <v>810</v>
      </c>
      <c r="B68" t="s">
        <v>584</v>
      </c>
      <c r="C68" t="s">
        <v>585</v>
      </c>
      <c r="D68" t="s">
        <v>610</v>
      </c>
      <c r="E68" t="s">
        <v>510</v>
      </c>
      <c r="F68" t="s">
        <v>587</v>
      </c>
      <c r="G68" t="s">
        <v>569</v>
      </c>
      <c r="H68" s="455"/>
      <c r="I68" t="s">
        <v>510</v>
      </c>
      <c r="J68">
        <v>2875</v>
      </c>
      <c r="K68" t="s">
        <v>522</v>
      </c>
      <c r="L68" t="s">
        <v>512</v>
      </c>
      <c r="M68" t="s">
        <v>610</v>
      </c>
      <c r="N68" t="s">
        <v>611</v>
      </c>
      <c r="O68" t="s">
        <v>709</v>
      </c>
      <c r="P68" t="s">
        <v>710</v>
      </c>
      <c r="Q68" t="s">
        <v>591</v>
      </c>
      <c r="R68" t="s">
        <v>711</v>
      </c>
      <c r="S68" t="s">
        <v>640</v>
      </c>
      <c r="T68" t="s">
        <v>515</v>
      </c>
      <c r="U68" t="s">
        <v>641</v>
      </c>
      <c r="V68" t="s">
        <v>510</v>
      </c>
      <c r="W68" t="s">
        <v>811</v>
      </c>
      <c r="X68">
        <v>3</v>
      </c>
      <c r="Y68" t="s">
        <v>391</v>
      </c>
      <c r="Z68">
        <v>2.5</v>
      </c>
      <c r="AA68" t="s">
        <v>713</v>
      </c>
      <c r="AB68" t="s">
        <v>812</v>
      </c>
      <c r="AC68" t="s">
        <v>510</v>
      </c>
      <c r="AD68" t="s">
        <v>510</v>
      </c>
      <c r="AE68" t="s">
        <v>715</v>
      </c>
      <c r="AF68">
        <v>0.13541666699999999</v>
      </c>
      <c r="AG68">
        <v>1</v>
      </c>
      <c r="AH68" t="s">
        <v>813</v>
      </c>
      <c r="AI68" t="s">
        <v>510</v>
      </c>
      <c r="AJ68" t="s">
        <v>814</v>
      </c>
      <c r="AK68" t="s">
        <v>814</v>
      </c>
      <c r="AL68" t="s">
        <v>518</v>
      </c>
      <c r="AM68" t="s">
        <v>597</v>
      </c>
      <c r="AN68" t="s">
        <v>527</v>
      </c>
      <c r="AO68" t="s">
        <v>510</v>
      </c>
      <c r="AP68" t="s">
        <v>718</v>
      </c>
      <c r="AQ68" t="s">
        <v>598</v>
      </c>
      <c r="AR68" t="s">
        <v>520</v>
      </c>
      <c r="AS68" t="s">
        <v>510</v>
      </c>
      <c r="AT68" t="s">
        <v>510</v>
      </c>
      <c r="AU68" t="s">
        <v>510</v>
      </c>
      <c r="AV68" t="s">
        <v>594</v>
      </c>
      <c r="AW68" t="s">
        <v>510</v>
      </c>
      <c r="AX68">
        <v>0</v>
      </c>
      <c r="AY68" t="s">
        <v>510</v>
      </c>
      <c r="AZ68" t="s">
        <v>594</v>
      </c>
      <c r="BA68">
        <v>0</v>
      </c>
      <c r="BB68" t="s">
        <v>600</v>
      </c>
      <c r="BC68" t="s">
        <v>554</v>
      </c>
      <c r="BD68" t="s">
        <v>510</v>
      </c>
      <c r="BE68" t="s">
        <v>510</v>
      </c>
      <c r="BF68" t="s">
        <v>510</v>
      </c>
      <c r="BG68" t="s">
        <v>510</v>
      </c>
      <c r="BH68" t="s">
        <v>510</v>
      </c>
      <c r="BI68" t="s">
        <v>510</v>
      </c>
      <c r="BJ68" t="s">
        <v>510</v>
      </c>
      <c r="BK68" t="s">
        <v>510</v>
      </c>
      <c r="BL68" t="s">
        <v>510</v>
      </c>
      <c r="BM68" t="s">
        <v>510</v>
      </c>
      <c r="BN68" t="s">
        <v>510</v>
      </c>
      <c r="BO68" t="s">
        <v>510</v>
      </c>
      <c r="BP68" t="s">
        <v>510</v>
      </c>
      <c r="BQ68" t="s">
        <v>510</v>
      </c>
    </row>
    <row r="69" spans="1:69" x14ac:dyDescent="0.3">
      <c r="A69" t="s">
        <v>815</v>
      </c>
      <c r="B69" t="s">
        <v>584</v>
      </c>
      <c r="C69" t="s">
        <v>585</v>
      </c>
      <c r="D69" t="s">
        <v>610</v>
      </c>
      <c r="E69" t="s">
        <v>510</v>
      </c>
      <c r="F69" t="s">
        <v>587</v>
      </c>
      <c r="G69" t="s">
        <v>569</v>
      </c>
      <c r="H69" s="455"/>
      <c r="I69" t="s">
        <v>510</v>
      </c>
      <c r="J69">
        <v>2041</v>
      </c>
      <c r="K69" t="s">
        <v>511</v>
      </c>
      <c r="L69" t="s">
        <v>512</v>
      </c>
      <c r="M69" t="s">
        <v>610</v>
      </c>
      <c r="N69" t="s">
        <v>611</v>
      </c>
      <c r="O69" t="s">
        <v>602</v>
      </c>
      <c r="P69" t="s">
        <v>603</v>
      </c>
      <c r="Q69" t="s">
        <v>591</v>
      </c>
      <c r="R69" t="s">
        <v>514</v>
      </c>
      <c r="S69" t="s">
        <v>604</v>
      </c>
      <c r="T69" t="s">
        <v>515</v>
      </c>
      <c r="U69" t="s">
        <v>377</v>
      </c>
      <c r="V69" t="s">
        <v>510</v>
      </c>
      <c r="W69" t="s">
        <v>391</v>
      </c>
      <c r="X69">
        <v>3</v>
      </c>
      <c r="Y69" t="s">
        <v>391</v>
      </c>
      <c r="AA69" t="s">
        <v>594</v>
      </c>
      <c r="AB69" t="s">
        <v>568</v>
      </c>
      <c r="AC69" t="s">
        <v>510</v>
      </c>
      <c r="AD69" t="s">
        <v>510</v>
      </c>
      <c r="AE69" t="s">
        <v>741</v>
      </c>
      <c r="AF69">
        <v>21</v>
      </c>
      <c r="AG69">
        <v>1</v>
      </c>
      <c r="AH69" t="s">
        <v>606</v>
      </c>
      <c r="AI69" t="s">
        <v>510</v>
      </c>
      <c r="AJ69" t="s">
        <v>814</v>
      </c>
      <c r="AK69" t="s">
        <v>814</v>
      </c>
      <c r="AL69" t="s">
        <v>518</v>
      </c>
      <c r="AM69" t="s">
        <v>597</v>
      </c>
      <c r="AN69" t="s">
        <v>519</v>
      </c>
      <c r="AO69" t="s">
        <v>510</v>
      </c>
      <c r="AP69" t="s">
        <v>809</v>
      </c>
      <c r="AQ69" t="s">
        <v>598</v>
      </c>
      <c r="AR69" t="s">
        <v>520</v>
      </c>
      <c r="AS69" t="s">
        <v>510</v>
      </c>
      <c r="AT69" t="s">
        <v>510</v>
      </c>
      <c r="AU69" t="s">
        <v>510</v>
      </c>
      <c r="AV69" t="s">
        <v>599</v>
      </c>
      <c r="AW69" t="s">
        <v>510</v>
      </c>
      <c r="AX69">
        <v>0</v>
      </c>
      <c r="AY69" t="s">
        <v>510</v>
      </c>
      <c r="AZ69" t="s">
        <v>594</v>
      </c>
      <c r="BA69">
        <v>0</v>
      </c>
      <c r="BB69" t="s">
        <v>631</v>
      </c>
      <c r="BC69" t="s">
        <v>631</v>
      </c>
      <c r="BD69" t="s">
        <v>510</v>
      </c>
      <c r="BE69" t="s">
        <v>510</v>
      </c>
      <c r="BF69" t="s">
        <v>510</v>
      </c>
      <c r="BG69" t="s">
        <v>510</v>
      </c>
      <c r="BH69" t="s">
        <v>510</v>
      </c>
      <c r="BI69" t="s">
        <v>510</v>
      </c>
      <c r="BJ69" t="s">
        <v>510</v>
      </c>
      <c r="BK69" t="s">
        <v>510</v>
      </c>
      <c r="BL69" t="s">
        <v>510</v>
      </c>
      <c r="BM69" t="s">
        <v>510</v>
      </c>
      <c r="BN69" t="s">
        <v>510</v>
      </c>
      <c r="BO69" t="s">
        <v>510</v>
      </c>
      <c r="BP69" t="s">
        <v>510</v>
      </c>
      <c r="BQ69" t="s">
        <v>510</v>
      </c>
    </row>
    <row r="70" spans="1:69" x14ac:dyDescent="0.3">
      <c r="A70" t="s">
        <v>816</v>
      </c>
      <c r="B70" t="s">
        <v>584</v>
      </c>
      <c r="C70" t="s">
        <v>585</v>
      </c>
      <c r="D70" t="s">
        <v>610</v>
      </c>
      <c r="E70" t="s">
        <v>510</v>
      </c>
      <c r="F70" t="s">
        <v>587</v>
      </c>
      <c r="G70" t="s">
        <v>569</v>
      </c>
      <c r="H70" s="455"/>
      <c r="I70" t="s">
        <v>510</v>
      </c>
      <c r="J70">
        <v>2041</v>
      </c>
      <c r="K70" t="s">
        <v>511</v>
      </c>
      <c r="L70" t="s">
        <v>512</v>
      </c>
      <c r="M70" t="s">
        <v>610</v>
      </c>
      <c r="N70" t="s">
        <v>611</v>
      </c>
      <c r="O70" t="s">
        <v>602</v>
      </c>
      <c r="P70" t="s">
        <v>603</v>
      </c>
      <c r="Q70" t="s">
        <v>591</v>
      </c>
      <c r="R70" t="s">
        <v>514</v>
      </c>
      <c r="S70" t="s">
        <v>604</v>
      </c>
      <c r="T70" t="s">
        <v>515</v>
      </c>
      <c r="U70" t="s">
        <v>377</v>
      </c>
      <c r="V70" t="s">
        <v>510</v>
      </c>
      <c r="W70" t="s">
        <v>395</v>
      </c>
      <c r="X70">
        <v>8</v>
      </c>
      <c r="Y70" t="s">
        <v>395</v>
      </c>
      <c r="AA70" t="s">
        <v>594</v>
      </c>
      <c r="AB70" t="s">
        <v>227</v>
      </c>
      <c r="AC70" t="s">
        <v>510</v>
      </c>
      <c r="AD70" t="s">
        <v>510</v>
      </c>
      <c r="AE70" t="s">
        <v>741</v>
      </c>
      <c r="AF70">
        <v>21</v>
      </c>
      <c r="AG70">
        <v>1</v>
      </c>
      <c r="AH70" t="s">
        <v>627</v>
      </c>
      <c r="AI70" t="s">
        <v>510</v>
      </c>
      <c r="AJ70" t="s">
        <v>722</v>
      </c>
      <c r="AK70" t="s">
        <v>722</v>
      </c>
      <c r="AL70" t="s">
        <v>518</v>
      </c>
      <c r="AM70" t="s">
        <v>597</v>
      </c>
      <c r="AN70" t="s">
        <v>519</v>
      </c>
      <c r="AO70" t="s">
        <v>510</v>
      </c>
      <c r="AP70" t="s">
        <v>742</v>
      </c>
      <c r="AQ70" t="s">
        <v>598</v>
      </c>
      <c r="AR70" t="s">
        <v>520</v>
      </c>
      <c r="AS70" t="s">
        <v>510</v>
      </c>
      <c r="AT70" t="s">
        <v>510</v>
      </c>
      <c r="AU70" t="s">
        <v>510</v>
      </c>
      <c r="AV70" t="s">
        <v>630</v>
      </c>
      <c r="AW70" t="s">
        <v>510</v>
      </c>
      <c r="AX70">
        <v>0</v>
      </c>
      <c r="AY70" t="s">
        <v>510</v>
      </c>
      <c r="AZ70" t="s">
        <v>594</v>
      </c>
      <c r="BA70">
        <v>0</v>
      </c>
      <c r="BB70" t="s">
        <v>600</v>
      </c>
      <c r="BC70" t="s">
        <v>631</v>
      </c>
      <c r="BD70" t="s">
        <v>510</v>
      </c>
      <c r="BE70" t="s">
        <v>510</v>
      </c>
      <c r="BF70" t="s">
        <v>510</v>
      </c>
      <c r="BG70" t="s">
        <v>510</v>
      </c>
      <c r="BH70" t="s">
        <v>510</v>
      </c>
      <c r="BI70" t="s">
        <v>510</v>
      </c>
      <c r="BJ70" t="s">
        <v>510</v>
      </c>
      <c r="BK70" t="s">
        <v>510</v>
      </c>
      <c r="BL70" t="s">
        <v>510</v>
      </c>
      <c r="BM70" t="s">
        <v>510</v>
      </c>
      <c r="BN70" t="s">
        <v>510</v>
      </c>
      <c r="BO70" t="s">
        <v>510</v>
      </c>
      <c r="BP70" t="s">
        <v>510</v>
      </c>
      <c r="BQ70" t="s">
        <v>510</v>
      </c>
    </row>
    <row r="71" spans="1:69" x14ac:dyDescent="0.3">
      <c r="A71" t="s">
        <v>817</v>
      </c>
      <c r="B71" t="s">
        <v>584</v>
      </c>
      <c r="C71" t="s">
        <v>585</v>
      </c>
      <c r="D71" t="s">
        <v>586</v>
      </c>
      <c r="E71" t="s">
        <v>510</v>
      </c>
      <c r="F71" t="s">
        <v>587</v>
      </c>
      <c r="G71" t="s">
        <v>569</v>
      </c>
      <c r="H71" s="455"/>
      <c r="I71" t="s">
        <v>510</v>
      </c>
      <c r="J71">
        <v>2523</v>
      </c>
      <c r="K71" t="s">
        <v>522</v>
      </c>
      <c r="L71" t="s">
        <v>512</v>
      </c>
      <c r="M71" t="s">
        <v>586</v>
      </c>
      <c r="N71" t="s">
        <v>588</v>
      </c>
      <c r="O71" t="s">
        <v>818</v>
      </c>
      <c r="P71" t="s">
        <v>819</v>
      </c>
      <c r="Q71" t="s">
        <v>591</v>
      </c>
      <c r="R71" t="s">
        <v>552</v>
      </c>
      <c r="S71" t="s">
        <v>593</v>
      </c>
      <c r="T71" t="s">
        <v>515</v>
      </c>
      <c r="U71" t="s">
        <v>377</v>
      </c>
      <c r="V71" t="s">
        <v>510</v>
      </c>
      <c r="W71" t="s">
        <v>376</v>
      </c>
      <c r="X71">
        <v>2.5</v>
      </c>
      <c r="Y71" t="s">
        <v>376</v>
      </c>
      <c r="AA71" t="s">
        <v>594</v>
      </c>
      <c r="AB71" t="s">
        <v>517</v>
      </c>
      <c r="AC71" t="s">
        <v>510</v>
      </c>
      <c r="AD71" t="s">
        <v>510</v>
      </c>
      <c r="AE71" t="s">
        <v>510</v>
      </c>
      <c r="AG71">
        <v>1</v>
      </c>
      <c r="AH71" t="s">
        <v>820</v>
      </c>
      <c r="AI71" t="s">
        <v>510</v>
      </c>
      <c r="AJ71" t="s">
        <v>797</v>
      </c>
      <c r="AK71" t="s">
        <v>797</v>
      </c>
      <c r="AL71" t="s">
        <v>518</v>
      </c>
      <c r="AM71" t="s">
        <v>597</v>
      </c>
      <c r="AN71" t="s">
        <v>524</v>
      </c>
      <c r="AO71" t="s">
        <v>510</v>
      </c>
      <c r="AP71" t="s">
        <v>821</v>
      </c>
      <c r="AQ71" t="s">
        <v>598</v>
      </c>
      <c r="AR71" t="s">
        <v>520</v>
      </c>
      <c r="AS71" t="s">
        <v>510</v>
      </c>
      <c r="AT71" t="s">
        <v>510</v>
      </c>
      <c r="AU71" t="s">
        <v>510</v>
      </c>
      <c r="AV71" t="s">
        <v>713</v>
      </c>
      <c r="AW71" t="s">
        <v>510</v>
      </c>
      <c r="AX71">
        <v>0</v>
      </c>
      <c r="AY71" t="s">
        <v>510</v>
      </c>
      <c r="AZ71" t="s">
        <v>594</v>
      </c>
      <c r="BA71">
        <v>0</v>
      </c>
      <c r="BB71" t="s">
        <v>600</v>
      </c>
      <c r="BC71" t="s">
        <v>600</v>
      </c>
      <c r="BD71" t="s">
        <v>510</v>
      </c>
      <c r="BE71" t="s">
        <v>510</v>
      </c>
      <c r="BF71" t="s">
        <v>510</v>
      </c>
      <c r="BG71" t="s">
        <v>510</v>
      </c>
      <c r="BH71" t="s">
        <v>510</v>
      </c>
      <c r="BI71" t="s">
        <v>510</v>
      </c>
      <c r="BJ71" t="s">
        <v>510</v>
      </c>
      <c r="BK71" t="s">
        <v>510</v>
      </c>
      <c r="BL71" t="s">
        <v>510</v>
      </c>
      <c r="BM71" t="s">
        <v>510</v>
      </c>
      <c r="BN71" t="s">
        <v>510</v>
      </c>
      <c r="BO71" t="s">
        <v>510</v>
      </c>
      <c r="BP71" t="s">
        <v>510</v>
      </c>
      <c r="BQ71" t="s">
        <v>510</v>
      </c>
    </row>
    <row r="72" spans="1:69" x14ac:dyDescent="0.3">
      <c r="A72" t="s">
        <v>822</v>
      </c>
      <c r="B72" t="s">
        <v>584</v>
      </c>
      <c r="C72" t="s">
        <v>585</v>
      </c>
      <c r="D72" t="s">
        <v>586</v>
      </c>
      <c r="E72" t="s">
        <v>510</v>
      </c>
      <c r="F72" t="s">
        <v>587</v>
      </c>
      <c r="G72" t="s">
        <v>569</v>
      </c>
      <c r="H72" s="455"/>
      <c r="I72" t="s">
        <v>510</v>
      </c>
      <c r="J72">
        <v>2041</v>
      </c>
      <c r="K72" t="s">
        <v>511</v>
      </c>
      <c r="L72" t="s">
        <v>512</v>
      </c>
      <c r="M72" t="s">
        <v>586</v>
      </c>
      <c r="N72" t="s">
        <v>588</v>
      </c>
      <c r="O72" t="s">
        <v>602</v>
      </c>
      <c r="P72" t="s">
        <v>603</v>
      </c>
      <c r="Q72" t="s">
        <v>591</v>
      </c>
      <c r="R72" t="s">
        <v>514</v>
      </c>
      <c r="S72" t="s">
        <v>604</v>
      </c>
      <c r="T72" t="s">
        <v>515</v>
      </c>
      <c r="U72" t="s">
        <v>377</v>
      </c>
      <c r="V72" t="s">
        <v>510</v>
      </c>
      <c r="W72" t="s">
        <v>392</v>
      </c>
      <c r="X72">
        <v>4</v>
      </c>
      <c r="Y72" t="s">
        <v>392</v>
      </c>
      <c r="AA72" t="s">
        <v>594</v>
      </c>
      <c r="AB72" t="s">
        <v>225</v>
      </c>
      <c r="AC72" t="s">
        <v>510</v>
      </c>
      <c r="AD72" t="s">
        <v>510</v>
      </c>
      <c r="AE72" t="s">
        <v>658</v>
      </c>
      <c r="AF72">
        <v>0.33333333300000001</v>
      </c>
      <c r="AG72">
        <v>1</v>
      </c>
      <c r="AH72" t="s">
        <v>655</v>
      </c>
      <c r="AI72" t="s">
        <v>510</v>
      </c>
      <c r="AJ72" t="s">
        <v>727</v>
      </c>
      <c r="AK72" t="s">
        <v>727</v>
      </c>
      <c r="AL72" t="s">
        <v>518</v>
      </c>
      <c r="AM72" t="s">
        <v>597</v>
      </c>
      <c r="AN72" t="s">
        <v>529</v>
      </c>
      <c r="AO72" t="s">
        <v>510</v>
      </c>
      <c r="AP72" t="s">
        <v>823</v>
      </c>
      <c r="AQ72" t="s">
        <v>598</v>
      </c>
      <c r="AR72" t="s">
        <v>520</v>
      </c>
      <c r="AS72" t="s">
        <v>510</v>
      </c>
      <c r="AT72" t="s">
        <v>510</v>
      </c>
      <c r="AU72" t="s">
        <v>510</v>
      </c>
      <c r="AV72" t="s">
        <v>658</v>
      </c>
      <c r="AW72" t="s">
        <v>510</v>
      </c>
      <c r="AX72">
        <v>0</v>
      </c>
      <c r="AY72" t="s">
        <v>510</v>
      </c>
      <c r="AZ72" t="s">
        <v>594</v>
      </c>
      <c r="BA72">
        <v>0</v>
      </c>
      <c r="BB72" t="s">
        <v>600</v>
      </c>
      <c r="BC72" t="s">
        <v>600</v>
      </c>
      <c r="BD72" t="s">
        <v>510</v>
      </c>
      <c r="BE72" t="s">
        <v>510</v>
      </c>
      <c r="BF72" t="s">
        <v>510</v>
      </c>
      <c r="BG72" t="s">
        <v>510</v>
      </c>
      <c r="BH72" t="s">
        <v>510</v>
      </c>
      <c r="BI72" t="s">
        <v>510</v>
      </c>
      <c r="BJ72" t="s">
        <v>510</v>
      </c>
      <c r="BK72" t="s">
        <v>510</v>
      </c>
      <c r="BL72" t="s">
        <v>510</v>
      </c>
      <c r="BM72" t="s">
        <v>510</v>
      </c>
      <c r="BN72" t="s">
        <v>510</v>
      </c>
      <c r="BO72" t="s">
        <v>510</v>
      </c>
      <c r="BP72" t="s">
        <v>510</v>
      </c>
      <c r="BQ72" t="s">
        <v>510</v>
      </c>
    </row>
    <row r="73" spans="1:69" x14ac:dyDescent="0.3">
      <c r="A73" t="s">
        <v>824</v>
      </c>
      <c r="B73" t="s">
        <v>584</v>
      </c>
      <c r="C73" t="s">
        <v>585</v>
      </c>
      <c r="D73" t="s">
        <v>610</v>
      </c>
      <c r="E73" t="s">
        <v>510</v>
      </c>
      <c r="F73" t="s">
        <v>587</v>
      </c>
      <c r="G73" t="s">
        <v>569</v>
      </c>
      <c r="H73" s="455"/>
      <c r="I73" t="s">
        <v>510</v>
      </c>
      <c r="J73">
        <v>2522</v>
      </c>
      <c r="K73" t="s">
        <v>522</v>
      </c>
      <c r="L73" t="s">
        <v>531</v>
      </c>
      <c r="M73" t="s">
        <v>610</v>
      </c>
      <c r="N73" t="s">
        <v>611</v>
      </c>
      <c r="O73" t="s">
        <v>667</v>
      </c>
      <c r="P73" t="s">
        <v>668</v>
      </c>
      <c r="Q73" t="s">
        <v>591</v>
      </c>
      <c r="R73" t="s">
        <v>415</v>
      </c>
      <c r="S73" t="s">
        <v>593</v>
      </c>
      <c r="T73" t="s">
        <v>515</v>
      </c>
      <c r="U73" t="s">
        <v>377</v>
      </c>
      <c r="V73" t="s">
        <v>510</v>
      </c>
      <c r="W73" t="s">
        <v>392</v>
      </c>
      <c r="X73">
        <v>4</v>
      </c>
      <c r="Y73" t="s">
        <v>392</v>
      </c>
      <c r="AA73" t="s">
        <v>594</v>
      </c>
      <c r="AB73" t="s">
        <v>225</v>
      </c>
      <c r="AC73" t="s">
        <v>510</v>
      </c>
      <c r="AD73" t="s">
        <v>510</v>
      </c>
      <c r="AE73" t="s">
        <v>669</v>
      </c>
      <c r="AF73">
        <v>5.2083329999999999E-3</v>
      </c>
      <c r="AG73">
        <v>1</v>
      </c>
      <c r="AH73" t="s">
        <v>670</v>
      </c>
      <c r="AI73" t="s">
        <v>510</v>
      </c>
      <c r="AJ73" t="s">
        <v>730</v>
      </c>
      <c r="AK73" t="s">
        <v>730</v>
      </c>
      <c r="AL73" t="s">
        <v>518</v>
      </c>
      <c r="AM73" t="s">
        <v>597</v>
      </c>
      <c r="AN73" t="s">
        <v>825</v>
      </c>
      <c r="AO73" t="s">
        <v>510</v>
      </c>
      <c r="AP73" t="s">
        <v>672</v>
      </c>
      <c r="AQ73" t="s">
        <v>598</v>
      </c>
      <c r="AR73" t="s">
        <v>520</v>
      </c>
      <c r="AS73" t="s">
        <v>510</v>
      </c>
      <c r="AT73" t="s">
        <v>510</v>
      </c>
      <c r="AU73" t="s">
        <v>510</v>
      </c>
      <c r="AV73" t="s">
        <v>658</v>
      </c>
      <c r="AW73" t="s">
        <v>510</v>
      </c>
      <c r="AX73">
        <v>0</v>
      </c>
      <c r="AY73" t="s">
        <v>510</v>
      </c>
      <c r="AZ73" t="s">
        <v>594</v>
      </c>
      <c r="BA73">
        <v>0</v>
      </c>
      <c r="BB73" t="s">
        <v>673</v>
      </c>
      <c r="BC73" t="s">
        <v>673</v>
      </c>
      <c r="BD73" t="s">
        <v>510</v>
      </c>
      <c r="BE73" t="s">
        <v>510</v>
      </c>
      <c r="BF73" t="s">
        <v>510</v>
      </c>
      <c r="BG73" t="s">
        <v>510</v>
      </c>
      <c r="BH73" t="s">
        <v>510</v>
      </c>
      <c r="BI73" t="s">
        <v>510</v>
      </c>
      <c r="BJ73" t="s">
        <v>510</v>
      </c>
      <c r="BK73" t="s">
        <v>510</v>
      </c>
      <c r="BL73" t="s">
        <v>510</v>
      </c>
      <c r="BM73" t="s">
        <v>510</v>
      </c>
      <c r="BN73" t="s">
        <v>510</v>
      </c>
      <c r="BO73" t="s">
        <v>510</v>
      </c>
      <c r="BP73" t="s">
        <v>510</v>
      </c>
      <c r="BQ73" t="s">
        <v>510</v>
      </c>
    </row>
    <row r="74" spans="1:69" x14ac:dyDescent="0.3">
      <c r="A74" t="s">
        <v>826</v>
      </c>
      <c r="B74" t="s">
        <v>584</v>
      </c>
      <c r="C74" t="s">
        <v>585</v>
      </c>
      <c r="D74" t="s">
        <v>610</v>
      </c>
      <c r="E74" t="s">
        <v>510</v>
      </c>
      <c r="F74" t="s">
        <v>587</v>
      </c>
      <c r="G74" t="s">
        <v>569</v>
      </c>
      <c r="H74" s="455"/>
      <c r="I74" t="s">
        <v>510</v>
      </c>
      <c r="J74">
        <v>2041</v>
      </c>
      <c r="K74" t="s">
        <v>511</v>
      </c>
      <c r="L74" t="s">
        <v>512</v>
      </c>
      <c r="M74" t="s">
        <v>610</v>
      </c>
      <c r="N74" t="s">
        <v>611</v>
      </c>
      <c r="O74" t="s">
        <v>602</v>
      </c>
      <c r="P74" t="s">
        <v>603</v>
      </c>
      <c r="Q74" t="s">
        <v>591</v>
      </c>
      <c r="R74" t="s">
        <v>514</v>
      </c>
      <c r="S74" t="s">
        <v>604</v>
      </c>
      <c r="T74" t="s">
        <v>515</v>
      </c>
      <c r="U74" t="s">
        <v>377</v>
      </c>
      <c r="V74" t="s">
        <v>510</v>
      </c>
      <c r="W74" t="s">
        <v>392</v>
      </c>
      <c r="X74">
        <v>4</v>
      </c>
      <c r="Y74" t="s">
        <v>392</v>
      </c>
      <c r="AA74" t="s">
        <v>594</v>
      </c>
      <c r="AB74" t="s">
        <v>225</v>
      </c>
      <c r="AC74" t="s">
        <v>510</v>
      </c>
      <c r="AD74" t="s">
        <v>510</v>
      </c>
      <c r="AE74" t="s">
        <v>658</v>
      </c>
      <c r="AF74">
        <v>0.33333333300000001</v>
      </c>
      <c r="AG74">
        <v>1</v>
      </c>
      <c r="AH74" t="s">
        <v>655</v>
      </c>
      <c r="AI74" t="s">
        <v>510</v>
      </c>
      <c r="AJ74" t="s">
        <v>730</v>
      </c>
      <c r="AK74" t="s">
        <v>730</v>
      </c>
      <c r="AL74" t="s">
        <v>518</v>
      </c>
      <c r="AM74" t="s">
        <v>597</v>
      </c>
      <c r="AN74" t="s">
        <v>529</v>
      </c>
      <c r="AO74" t="s">
        <v>510</v>
      </c>
      <c r="AP74" t="s">
        <v>823</v>
      </c>
      <c r="AQ74" t="s">
        <v>598</v>
      </c>
      <c r="AR74" t="s">
        <v>520</v>
      </c>
      <c r="AS74" t="s">
        <v>510</v>
      </c>
      <c r="AT74" t="s">
        <v>510</v>
      </c>
      <c r="AU74" t="s">
        <v>510</v>
      </c>
      <c r="AV74" t="s">
        <v>658</v>
      </c>
      <c r="AW74" t="s">
        <v>510</v>
      </c>
      <c r="AX74">
        <v>0</v>
      </c>
      <c r="AY74" t="s">
        <v>510</v>
      </c>
      <c r="AZ74" t="s">
        <v>594</v>
      </c>
      <c r="BA74">
        <v>0</v>
      </c>
      <c r="BB74" t="s">
        <v>600</v>
      </c>
      <c r="BC74" t="s">
        <v>600</v>
      </c>
      <c r="BD74" t="s">
        <v>510</v>
      </c>
      <c r="BE74" t="s">
        <v>510</v>
      </c>
      <c r="BF74" t="s">
        <v>510</v>
      </c>
      <c r="BG74" t="s">
        <v>510</v>
      </c>
      <c r="BH74" t="s">
        <v>510</v>
      </c>
      <c r="BI74" t="s">
        <v>510</v>
      </c>
      <c r="BJ74" t="s">
        <v>510</v>
      </c>
      <c r="BK74" t="s">
        <v>510</v>
      </c>
      <c r="BL74" t="s">
        <v>510</v>
      </c>
      <c r="BM74" t="s">
        <v>510</v>
      </c>
      <c r="BN74" t="s">
        <v>510</v>
      </c>
      <c r="BO74" t="s">
        <v>510</v>
      </c>
      <c r="BP74" t="s">
        <v>510</v>
      </c>
      <c r="BQ74" t="s">
        <v>510</v>
      </c>
    </row>
    <row r="75" spans="1:69" x14ac:dyDescent="0.3">
      <c r="A75" t="s">
        <v>827</v>
      </c>
      <c r="B75" t="s">
        <v>584</v>
      </c>
      <c r="C75" t="s">
        <v>585</v>
      </c>
      <c r="D75" t="s">
        <v>586</v>
      </c>
      <c r="E75" t="s">
        <v>510</v>
      </c>
      <c r="F75" t="s">
        <v>587</v>
      </c>
      <c r="G75" t="s">
        <v>569</v>
      </c>
      <c r="H75" s="455"/>
      <c r="I75" t="s">
        <v>510</v>
      </c>
      <c r="J75">
        <v>2041</v>
      </c>
      <c r="K75" t="s">
        <v>511</v>
      </c>
      <c r="L75" t="s">
        <v>512</v>
      </c>
      <c r="M75" t="s">
        <v>586</v>
      </c>
      <c r="N75" t="s">
        <v>588</v>
      </c>
      <c r="O75" t="s">
        <v>602</v>
      </c>
      <c r="P75" t="s">
        <v>603</v>
      </c>
      <c r="Q75" t="s">
        <v>591</v>
      </c>
      <c r="R75" t="s">
        <v>514</v>
      </c>
      <c r="S75" t="s">
        <v>604</v>
      </c>
      <c r="T75" t="s">
        <v>515</v>
      </c>
      <c r="U75" t="s">
        <v>377</v>
      </c>
      <c r="V75" t="s">
        <v>510</v>
      </c>
      <c r="W75" t="s">
        <v>376</v>
      </c>
      <c r="X75">
        <v>2.5</v>
      </c>
      <c r="Y75" t="s">
        <v>376</v>
      </c>
      <c r="AA75" t="s">
        <v>594</v>
      </c>
      <c r="AB75" t="s">
        <v>517</v>
      </c>
      <c r="AC75" t="s">
        <v>510</v>
      </c>
      <c r="AD75" t="s">
        <v>510</v>
      </c>
      <c r="AE75" t="s">
        <v>828</v>
      </c>
      <c r="AF75">
        <v>0.35120524600000003</v>
      </c>
      <c r="AG75">
        <v>1</v>
      </c>
      <c r="AH75" t="s">
        <v>733</v>
      </c>
      <c r="AI75" t="s">
        <v>510</v>
      </c>
      <c r="AJ75" t="s">
        <v>775</v>
      </c>
      <c r="AK75" t="s">
        <v>775</v>
      </c>
      <c r="AL75" t="s">
        <v>518</v>
      </c>
      <c r="AM75" t="s">
        <v>597</v>
      </c>
      <c r="AN75" t="s">
        <v>529</v>
      </c>
      <c r="AO75" t="s">
        <v>510</v>
      </c>
      <c r="AP75" t="s">
        <v>829</v>
      </c>
      <c r="AQ75" t="s">
        <v>598</v>
      </c>
      <c r="AR75" t="s">
        <v>520</v>
      </c>
      <c r="AS75" t="s">
        <v>510</v>
      </c>
      <c r="AT75" t="s">
        <v>510</v>
      </c>
      <c r="AU75" t="s">
        <v>510</v>
      </c>
      <c r="AV75" t="s">
        <v>713</v>
      </c>
      <c r="AW75" t="s">
        <v>510</v>
      </c>
      <c r="AX75">
        <v>0</v>
      </c>
      <c r="AY75" t="s">
        <v>510</v>
      </c>
      <c r="AZ75" t="s">
        <v>594</v>
      </c>
      <c r="BA75">
        <v>0</v>
      </c>
      <c r="BB75" t="s">
        <v>631</v>
      </c>
      <c r="BC75" t="s">
        <v>600</v>
      </c>
      <c r="BD75" t="s">
        <v>510</v>
      </c>
      <c r="BE75" t="s">
        <v>510</v>
      </c>
      <c r="BF75" t="s">
        <v>510</v>
      </c>
      <c r="BG75" t="s">
        <v>510</v>
      </c>
      <c r="BH75" t="s">
        <v>510</v>
      </c>
      <c r="BI75" t="s">
        <v>510</v>
      </c>
      <c r="BJ75" t="s">
        <v>510</v>
      </c>
      <c r="BK75" t="s">
        <v>510</v>
      </c>
      <c r="BL75" t="s">
        <v>510</v>
      </c>
      <c r="BM75" t="s">
        <v>510</v>
      </c>
      <c r="BN75" t="s">
        <v>510</v>
      </c>
      <c r="BO75" t="s">
        <v>510</v>
      </c>
      <c r="BP75" t="s">
        <v>510</v>
      </c>
      <c r="BQ75" t="s">
        <v>510</v>
      </c>
    </row>
    <row r="76" spans="1:69" x14ac:dyDescent="0.3">
      <c r="A76" t="s">
        <v>830</v>
      </c>
      <c r="B76" t="s">
        <v>584</v>
      </c>
      <c r="C76" t="s">
        <v>585</v>
      </c>
      <c r="D76" t="s">
        <v>586</v>
      </c>
      <c r="E76" t="s">
        <v>510</v>
      </c>
      <c r="F76" t="s">
        <v>587</v>
      </c>
      <c r="G76" t="s">
        <v>569</v>
      </c>
      <c r="H76" s="455"/>
      <c r="I76" t="s">
        <v>510</v>
      </c>
      <c r="J76">
        <v>2523</v>
      </c>
      <c r="K76" t="s">
        <v>522</v>
      </c>
      <c r="L76" t="s">
        <v>512</v>
      </c>
      <c r="M76" t="s">
        <v>586</v>
      </c>
      <c r="N76" t="s">
        <v>588</v>
      </c>
      <c r="O76" t="s">
        <v>818</v>
      </c>
      <c r="P76" t="s">
        <v>819</v>
      </c>
      <c r="Q76" t="s">
        <v>591</v>
      </c>
      <c r="R76" t="s">
        <v>552</v>
      </c>
      <c r="S76" t="s">
        <v>593</v>
      </c>
      <c r="T76" t="s">
        <v>515</v>
      </c>
      <c r="U76" t="s">
        <v>377</v>
      </c>
      <c r="V76" t="s">
        <v>510</v>
      </c>
      <c r="W76" t="s">
        <v>376</v>
      </c>
      <c r="X76">
        <v>2.5</v>
      </c>
      <c r="Y76" t="s">
        <v>376</v>
      </c>
      <c r="AA76" t="s">
        <v>594</v>
      </c>
      <c r="AB76" t="s">
        <v>517</v>
      </c>
      <c r="AC76" t="s">
        <v>510</v>
      </c>
      <c r="AD76" t="s">
        <v>510</v>
      </c>
      <c r="AE76" t="s">
        <v>510</v>
      </c>
      <c r="AG76">
        <v>1</v>
      </c>
      <c r="AH76" t="s">
        <v>820</v>
      </c>
      <c r="AI76" t="s">
        <v>510</v>
      </c>
      <c r="AJ76" t="s">
        <v>775</v>
      </c>
      <c r="AK76" t="s">
        <v>775</v>
      </c>
      <c r="AL76" t="s">
        <v>518</v>
      </c>
      <c r="AM76" t="s">
        <v>597</v>
      </c>
      <c r="AN76" t="s">
        <v>527</v>
      </c>
      <c r="AO76" t="s">
        <v>510</v>
      </c>
      <c r="AP76" t="s">
        <v>821</v>
      </c>
      <c r="AQ76" t="s">
        <v>598</v>
      </c>
      <c r="AR76" t="s">
        <v>520</v>
      </c>
      <c r="AS76" t="s">
        <v>510</v>
      </c>
      <c r="AT76" t="s">
        <v>510</v>
      </c>
      <c r="AU76" t="s">
        <v>510</v>
      </c>
      <c r="AV76" t="s">
        <v>713</v>
      </c>
      <c r="AW76" t="s">
        <v>510</v>
      </c>
      <c r="AX76">
        <v>0</v>
      </c>
      <c r="AY76" t="s">
        <v>510</v>
      </c>
      <c r="AZ76" t="s">
        <v>594</v>
      </c>
      <c r="BA76">
        <v>0</v>
      </c>
      <c r="BB76" t="s">
        <v>600</v>
      </c>
      <c r="BC76" t="s">
        <v>600</v>
      </c>
      <c r="BD76" t="s">
        <v>510</v>
      </c>
      <c r="BE76" t="s">
        <v>510</v>
      </c>
      <c r="BF76" t="s">
        <v>510</v>
      </c>
      <c r="BG76" t="s">
        <v>510</v>
      </c>
      <c r="BH76" t="s">
        <v>510</v>
      </c>
      <c r="BI76" t="s">
        <v>510</v>
      </c>
      <c r="BJ76" t="s">
        <v>510</v>
      </c>
      <c r="BK76" t="s">
        <v>510</v>
      </c>
      <c r="BL76" t="s">
        <v>510</v>
      </c>
      <c r="BM76" t="s">
        <v>510</v>
      </c>
      <c r="BN76" t="s">
        <v>510</v>
      </c>
      <c r="BO76" t="s">
        <v>510</v>
      </c>
      <c r="BP76" t="s">
        <v>510</v>
      </c>
      <c r="BQ76" t="s">
        <v>510</v>
      </c>
    </row>
    <row r="77" spans="1:69" x14ac:dyDescent="0.3">
      <c r="A77" t="s">
        <v>831</v>
      </c>
      <c r="B77" t="s">
        <v>584</v>
      </c>
      <c r="C77" t="s">
        <v>585</v>
      </c>
      <c r="D77" t="s">
        <v>586</v>
      </c>
      <c r="E77" t="s">
        <v>510</v>
      </c>
      <c r="F77" t="s">
        <v>587</v>
      </c>
      <c r="G77" t="s">
        <v>569</v>
      </c>
      <c r="H77" s="455"/>
      <c r="I77" t="s">
        <v>510</v>
      </c>
      <c r="J77">
        <v>2522</v>
      </c>
      <c r="K77" t="s">
        <v>522</v>
      </c>
      <c r="L77" t="s">
        <v>531</v>
      </c>
      <c r="M77" t="s">
        <v>586</v>
      </c>
      <c r="N77" t="s">
        <v>588</v>
      </c>
      <c r="O77" t="s">
        <v>667</v>
      </c>
      <c r="P77" t="s">
        <v>668</v>
      </c>
      <c r="Q77" t="s">
        <v>591</v>
      </c>
      <c r="R77" t="s">
        <v>415</v>
      </c>
      <c r="S77" t="s">
        <v>593</v>
      </c>
      <c r="T77" t="s">
        <v>515</v>
      </c>
      <c r="U77" t="s">
        <v>377</v>
      </c>
      <c r="V77" t="s">
        <v>510</v>
      </c>
      <c r="W77" t="s">
        <v>376</v>
      </c>
      <c r="X77">
        <v>2.5</v>
      </c>
      <c r="Y77" t="s">
        <v>376</v>
      </c>
      <c r="AA77" t="s">
        <v>594</v>
      </c>
      <c r="AB77" t="s">
        <v>517</v>
      </c>
      <c r="AC77" t="s">
        <v>510</v>
      </c>
      <c r="AD77" t="s">
        <v>510</v>
      </c>
      <c r="AE77" t="s">
        <v>669</v>
      </c>
      <c r="AF77">
        <v>5.2083329999999999E-3</v>
      </c>
      <c r="AG77">
        <v>1</v>
      </c>
      <c r="AH77" t="s">
        <v>832</v>
      </c>
      <c r="AI77" t="s">
        <v>510</v>
      </c>
      <c r="AJ77" t="s">
        <v>775</v>
      </c>
      <c r="AK77" t="s">
        <v>775</v>
      </c>
      <c r="AL77" t="s">
        <v>518</v>
      </c>
      <c r="AM77" t="s">
        <v>597</v>
      </c>
      <c r="AN77" t="s">
        <v>825</v>
      </c>
      <c r="AO77" t="s">
        <v>510</v>
      </c>
      <c r="AP77" t="s">
        <v>672</v>
      </c>
      <c r="AQ77" t="s">
        <v>598</v>
      </c>
      <c r="AR77" t="s">
        <v>520</v>
      </c>
      <c r="AS77" t="s">
        <v>510</v>
      </c>
      <c r="AT77" t="s">
        <v>510</v>
      </c>
      <c r="AU77" t="s">
        <v>510</v>
      </c>
      <c r="AV77" t="s">
        <v>713</v>
      </c>
      <c r="AW77" t="s">
        <v>510</v>
      </c>
      <c r="AX77">
        <v>0</v>
      </c>
      <c r="AY77" t="s">
        <v>510</v>
      </c>
      <c r="AZ77" t="s">
        <v>594</v>
      </c>
      <c r="BA77">
        <v>0</v>
      </c>
      <c r="BB77" t="s">
        <v>673</v>
      </c>
      <c r="BC77" t="s">
        <v>673</v>
      </c>
      <c r="BD77" t="s">
        <v>510</v>
      </c>
      <c r="BE77" t="s">
        <v>510</v>
      </c>
      <c r="BF77" t="s">
        <v>510</v>
      </c>
      <c r="BG77" t="s">
        <v>510</v>
      </c>
      <c r="BH77" t="s">
        <v>510</v>
      </c>
      <c r="BI77" t="s">
        <v>510</v>
      </c>
      <c r="BJ77" t="s">
        <v>510</v>
      </c>
      <c r="BK77" t="s">
        <v>510</v>
      </c>
      <c r="BL77" t="s">
        <v>510</v>
      </c>
      <c r="BM77" t="s">
        <v>510</v>
      </c>
      <c r="BN77" t="s">
        <v>510</v>
      </c>
      <c r="BO77" t="s">
        <v>510</v>
      </c>
      <c r="BP77" t="s">
        <v>510</v>
      </c>
      <c r="BQ77" t="s">
        <v>510</v>
      </c>
    </row>
    <row r="78" spans="1:69" x14ac:dyDescent="0.3">
      <c r="A78" t="s">
        <v>833</v>
      </c>
      <c r="B78" t="s">
        <v>584</v>
      </c>
      <c r="C78" t="s">
        <v>585</v>
      </c>
      <c r="D78" t="s">
        <v>610</v>
      </c>
      <c r="E78" t="s">
        <v>510</v>
      </c>
      <c r="F78" t="s">
        <v>587</v>
      </c>
      <c r="G78" t="s">
        <v>569</v>
      </c>
      <c r="H78" s="455"/>
      <c r="I78" t="s">
        <v>510</v>
      </c>
      <c r="J78">
        <v>2041</v>
      </c>
      <c r="K78" t="s">
        <v>511</v>
      </c>
      <c r="L78" t="s">
        <v>512</v>
      </c>
      <c r="M78" t="s">
        <v>610</v>
      </c>
      <c r="N78" t="s">
        <v>611</v>
      </c>
      <c r="O78" t="s">
        <v>602</v>
      </c>
      <c r="P78" t="s">
        <v>603</v>
      </c>
      <c r="Q78" t="s">
        <v>591</v>
      </c>
      <c r="R78" t="s">
        <v>514</v>
      </c>
      <c r="S78" t="s">
        <v>604</v>
      </c>
      <c r="T78" t="s">
        <v>515</v>
      </c>
      <c r="U78" t="s">
        <v>377</v>
      </c>
      <c r="V78" t="s">
        <v>510</v>
      </c>
      <c r="W78" t="s">
        <v>376</v>
      </c>
      <c r="X78">
        <v>2.5</v>
      </c>
      <c r="Y78" t="s">
        <v>376</v>
      </c>
      <c r="AA78" t="s">
        <v>594</v>
      </c>
      <c r="AB78" t="s">
        <v>517</v>
      </c>
      <c r="AC78" t="s">
        <v>510</v>
      </c>
      <c r="AD78" t="s">
        <v>510</v>
      </c>
      <c r="AE78" t="s">
        <v>834</v>
      </c>
      <c r="AF78">
        <v>0.34468847800000002</v>
      </c>
      <c r="AG78">
        <v>1</v>
      </c>
      <c r="AH78" t="s">
        <v>733</v>
      </c>
      <c r="AI78" t="s">
        <v>510</v>
      </c>
      <c r="AJ78" t="s">
        <v>779</v>
      </c>
      <c r="AK78" t="s">
        <v>779</v>
      </c>
      <c r="AL78" t="s">
        <v>518</v>
      </c>
      <c r="AM78" t="s">
        <v>597</v>
      </c>
      <c r="AN78" t="s">
        <v>529</v>
      </c>
      <c r="AO78" t="s">
        <v>510</v>
      </c>
      <c r="AP78" t="s">
        <v>551</v>
      </c>
      <c r="AQ78" t="s">
        <v>598</v>
      </c>
      <c r="AR78" t="s">
        <v>520</v>
      </c>
      <c r="AS78" t="s">
        <v>510</v>
      </c>
      <c r="AT78" t="s">
        <v>510</v>
      </c>
      <c r="AU78" t="s">
        <v>510</v>
      </c>
      <c r="AV78" t="s">
        <v>713</v>
      </c>
      <c r="AW78" t="s">
        <v>510</v>
      </c>
      <c r="AX78">
        <v>0</v>
      </c>
      <c r="AY78" t="s">
        <v>510</v>
      </c>
      <c r="AZ78" t="s">
        <v>594</v>
      </c>
      <c r="BA78">
        <v>0</v>
      </c>
      <c r="BB78" t="s">
        <v>631</v>
      </c>
      <c r="BC78" t="s">
        <v>600</v>
      </c>
      <c r="BD78" t="s">
        <v>510</v>
      </c>
      <c r="BE78" t="s">
        <v>510</v>
      </c>
      <c r="BF78" t="s">
        <v>510</v>
      </c>
      <c r="BG78" t="s">
        <v>510</v>
      </c>
      <c r="BH78" t="s">
        <v>510</v>
      </c>
      <c r="BI78" t="s">
        <v>510</v>
      </c>
      <c r="BJ78" t="s">
        <v>510</v>
      </c>
      <c r="BK78" t="s">
        <v>510</v>
      </c>
      <c r="BL78" t="s">
        <v>510</v>
      </c>
      <c r="BM78" t="s">
        <v>510</v>
      </c>
      <c r="BN78" t="s">
        <v>510</v>
      </c>
      <c r="BO78" t="s">
        <v>510</v>
      </c>
      <c r="BP78" t="s">
        <v>510</v>
      </c>
      <c r="BQ78" t="s">
        <v>510</v>
      </c>
    </row>
    <row r="79" spans="1:69" x14ac:dyDescent="0.3">
      <c r="A79" t="s">
        <v>835</v>
      </c>
      <c r="B79" t="s">
        <v>584</v>
      </c>
      <c r="C79" t="s">
        <v>585</v>
      </c>
      <c r="D79" t="s">
        <v>610</v>
      </c>
      <c r="E79" t="s">
        <v>510</v>
      </c>
      <c r="F79" t="s">
        <v>587</v>
      </c>
      <c r="G79" t="s">
        <v>569</v>
      </c>
      <c r="H79" s="455"/>
      <c r="I79" t="s">
        <v>510</v>
      </c>
      <c r="J79">
        <v>2523</v>
      </c>
      <c r="K79" t="s">
        <v>522</v>
      </c>
      <c r="L79" t="s">
        <v>512</v>
      </c>
      <c r="M79" t="s">
        <v>610</v>
      </c>
      <c r="N79" t="s">
        <v>611</v>
      </c>
      <c r="O79" t="s">
        <v>818</v>
      </c>
      <c r="P79" t="s">
        <v>819</v>
      </c>
      <c r="Q79" t="s">
        <v>591</v>
      </c>
      <c r="R79" t="s">
        <v>552</v>
      </c>
      <c r="S79" t="s">
        <v>593</v>
      </c>
      <c r="T79" t="s">
        <v>515</v>
      </c>
      <c r="U79" t="s">
        <v>377</v>
      </c>
      <c r="V79" t="s">
        <v>510</v>
      </c>
      <c r="W79" t="s">
        <v>376</v>
      </c>
      <c r="X79">
        <v>2.5</v>
      </c>
      <c r="Y79" t="s">
        <v>376</v>
      </c>
      <c r="AA79" t="s">
        <v>594</v>
      </c>
      <c r="AB79" t="s">
        <v>517</v>
      </c>
      <c r="AC79" t="s">
        <v>510</v>
      </c>
      <c r="AD79" t="s">
        <v>510</v>
      </c>
      <c r="AE79" t="s">
        <v>510</v>
      </c>
      <c r="AG79">
        <v>1</v>
      </c>
      <c r="AH79" t="s">
        <v>820</v>
      </c>
      <c r="AI79" t="s">
        <v>510</v>
      </c>
      <c r="AJ79" t="s">
        <v>779</v>
      </c>
      <c r="AK79" t="s">
        <v>779</v>
      </c>
      <c r="AL79" t="s">
        <v>518</v>
      </c>
      <c r="AM79" t="s">
        <v>597</v>
      </c>
      <c r="AN79" t="s">
        <v>524</v>
      </c>
      <c r="AO79" t="s">
        <v>510</v>
      </c>
      <c r="AP79" t="s">
        <v>821</v>
      </c>
      <c r="AQ79" t="s">
        <v>598</v>
      </c>
      <c r="AR79" t="s">
        <v>520</v>
      </c>
      <c r="AS79" t="s">
        <v>510</v>
      </c>
      <c r="AT79" t="s">
        <v>510</v>
      </c>
      <c r="AU79" t="s">
        <v>510</v>
      </c>
      <c r="AV79" t="s">
        <v>713</v>
      </c>
      <c r="AW79" t="s">
        <v>510</v>
      </c>
      <c r="AX79">
        <v>0</v>
      </c>
      <c r="AY79" t="s">
        <v>510</v>
      </c>
      <c r="AZ79" t="s">
        <v>594</v>
      </c>
      <c r="BA79">
        <v>0</v>
      </c>
      <c r="BB79" t="s">
        <v>600</v>
      </c>
      <c r="BC79" t="s">
        <v>600</v>
      </c>
      <c r="BD79" t="s">
        <v>510</v>
      </c>
      <c r="BE79" t="s">
        <v>510</v>
      </c>
      <c r="BF79" t="s">
        <v>510</v>
      </c>
      <c r="BG79" t="s">
        <v>510</v>
      </c>
      <c r="BH79" t="s">
        <v>510</v>
      </c>
      <c r="BI79" t="s">
        <v>510</v>
      </c>
      <c r="BJ79" t="s">
        <v>510</v>
      </c>
      <c r="BK79" t="s">
        <v>510</v>
      </c>
      <c r="BL79" t="s">
        <v>510</v>
      </c>
      <c r="BM79" t="s">
        <v>510</v>
      </c>
      <c r="BN79" t="s">
        <v>510</v>
      </c>
      <c r="BO79" t="s">
        <v>510</v>
      </c>
      <c r="BP79" t="s">
        <v>510</v>
      </c>
      <c r="BQ79" t="s">
        <v>510</v>
      </c>
    </row>
    <row r="80" spans="1:69" x14ac:dyDescent="0.3">
      <c r="A80" t="s">
        <v>836</v>
      </c>
      <c r="B80" t="s">
        <v>584</v>
      </c>
      <c r="C80" t="s">
        <v>585</v>
      </c>
      <c r="D80" t="s">
        <v>610</v>
      </c>
      <c r="E80" t="s">
        <v>510</v>
      </c>
      <c r="F80" t="s">
        <v>587</v>
      </c>
      <c r="G80" t="s">
        <v>569</v>
      </c>
      <c r="H80" s="455"/>
      <c r="I80" t="s">
        <v>510</v>
      </c>
      <c r="J80">
        <v>2522</v>
      </c>
      <c r="K80" t="s">
        <v>522</v>
      </c>
      <c r="L80" t="s">
        <v>531</v>
      </c>
      <c r="M80" t="s">
        <v>610</v>
      </c>
      <c r="N80" t="s">
        <v>611</v>
      </c>
      <c r="O80" t="s">
        <v>667</v>
      </c>
      <c r="P80" t="s">
        <v>668</v>
      </c>
      <c r="Q80" t="s">
        <v>591</v>
      </c>
      <c r="R80" t="s">
        <v>415</v>
      </c>
      <c r="S80" t="s">
        <v>593</v>
      </c>
      <c r="T80" t="s">
        <v>515</v>
      </c>
      <c r="U80" t="s">
        <v>377</v>
      </c>
      <c r="V80" t="s">
        <v>510</v>
      </c>
      <c r="W80" t="s">
        <v>376</v>
      </c>
      <c r="X80">
        <v>2.5</v>
      </c>
      <c r="Y80" t="s">
        <v>376</v>
      </c>
      <c r="AA80" t="s">
        <v>594</v>
      </c>
      <c r="AB80" t="s">
        <v>517</v>
      </c>
      <c r="AC80" t="s">
        <v>510</v>
      </c>
      <c r="AD80" t="s">
        <v>510</v>
      </c>
      <c r="AE80" t="s">
        <v>669</v>
      </c>
      <c r="AF80">
        <v>5.2083329999999999E-3</v>
      </c>
      <c r="AG80">
        <v>1</v>
      </c>
      <c r="AH80" t="s">
        <v>832</v>
      </c>
      <c r="AI80" t="s">
        <v>510</v>
      </c>
      <c r="AJ80" t="s">
        <v>779</v>
      </c>
      <c r="AK80" t="s">
        <v>779</v>
      </c>
      <c r="AL80" t="s">
        <v>518</v>
      </c>
      <c r="AM80" t="s">
        <v>597</v>
      </c>
      <c r="AN80" t="s">
        <v>837</v>
      </c>
      <c r="AO80" t="s">
        <v>510</v>
      </c>
      <c r="AP80" t="s">
        <v>672</v>
      </c>
      <c r="AQ80" t="s">
        <v>598</v>
      </c>
      <c r="AR80" t="s">
        <v>520</v>
      </c>
      <c r="AS80" t="s">
        <v>510</v>
      </c>
      <c r="AT80" t="s">
        <v>510</v>
      </c>
      <c r="AU80" t="s">
        <v>510</v>
      </c>
      <c r="AV80" t="s">
        <v>713</v>
      </c>
      <c r="AW80" t="s">
        <v>510</v>
      </c>
      <c r="AX80">
        <v>0</v>
      </c>
      <c r="AY80" t="s">
        <v>510</v>
      </c>
      <c r="AZ80" t="s">
        <v>594</v>
      </c>
      <c r="BA80">
        <v>0</v>
      </c>
      <c r="BB80" t="s">
        <v>673</v>
      </c>
      <c r="BC80" t="s">
        <v>673</v>
      </c>
      <c r="BD80" t="s">
        <v>510</v>
      </c>
      <c r="BE80" t="s">
        <v>510</v>
      </c>
      <c r="BF80" t="s">
        <v>510</v>
      </c>
      <c r="BG80" t="s">
        <v>510</v>
      </c>
      <c r="BH80" t="s">
        <v>510</v>
      </c>
      <c r="BI80" t="s">
        <v>510</v>
      </c>
      <c r="BJ80" t="s">
        <v>510</v>
      </c>
      <c r="BK80" t="s">
        <v>510</v>
      </c>
      <c r="BL80" t="s">
        <v>510</v>
      </c>
      <c r="BM80" t="s">
        <v>510</v>
      </c>
      <c r="BN80" t="s">
        <v>510</v>
      </c>
      <c r="BO80" t="s">
        <v>510</v>
      </c>
      <c r="BP80" t="s">
        <v>510</v>
      </c>
      <c r="BQ80" t="s">
        <v>510</v>
      </c>
    </row>
    <row r="81" spans="1:69" x14ac:dyDescent="0.3">
      <c r="A81" t="s">
        <v>838</v>
      </c>
      <c r="B81" t="s">
        <v>584</v>
      </c>
      <c r="C81" t="s">
        <v>585</v>
      </c>
      <c r="D81" t="s">
        <v>610</v>
      </c>
      <c r="E81" t="s">
        <v>510</v>
      </c>
      <c r="F81" t="s">
        <v>587</v>
      </c>
      <c r="G81" t="s">
        <v>569</v>
      </c>
      <c r="H81" s="455"/>
      <c r="I81" t="s">
        <v>510</v>
      </c>
      <c r="J81">
        <v>2041</v>
      </c>
      <c r="K81" t="s">
        <v>511</v>
      </c>
      <c r="L81" t="s">
        <v>512</v>
      </c>
      <c r="M81" t="s">
        <v>610</v>
      </c>
      <c r="N81" t="s">
        <v>611</v>
      </c>
      <c r="O81" t="s">
        <v>602</v>
      </c>
      <c r="P81" t="s">
        <v>603</v>
      </c>
      <c r="Q81" t="s">
        <v>591</v>
      </c>
      <c r="R81" t="s">
        <v>514</v>
      </c>
      <c r="S81" t="s">
        <v>604</v>
      </c>
      <c r="T81" t="s">
        <v>515</v>
      </c>
      <c r="U81" t="s">
        <v>377</v>
      </c>
      <c r="V81" t="s">
        <v>510</v>
      </c>
      <c r="W81" t="s">
        <v>395</v>
      </c>
      <c r="X81">
        <v>8</v>
      </c>
      <c r="Y81" t="s">
        <v>395</v>
      </c>
      <c r="AA81" t="s">
        <v>594</v>
      </c>
      <c r="AB81" t="s">
        <v>227</v>
      </c>
      <c r="AC81" t="s">
        <v>510</v>
      </c>
      <c r="AD81" t="s">
        <v>510</v>
      </c>
      <c r="AE81" t="s">
        <v>741</v>
      </c>
      <c r="AF81">
        <v>21</v>
      </c>
      <c r="AG81">
        <v>1</v>
      </c>
      <c r="AH81" t="s">
        <v>627</v>
      </c>
      <c r="AI81" t="s">
        <v>510</v>
      </c>
      <c r="AJ81" t="s">
        <v>706</v>
      </c>
      <c r="AK81" t="s">
        <v>706</v>
      </c>
      <c r="AL81" t="s">
        <v>518</v>
      </c>
      <c r="AM81" t="s">
        <v>597</v>
      </c>
      <c r="AN81" t="s">
        <v>519</v>
      </c>
      <c r="AO81" t="s">
        <v>510</v>
      </c>
      <c r="AP81" t="s">
        <v>742</v>
      </c>
      <c r="AQ81" t="s">
        <v>598</v>
      </c>
      <c r="AR81" t="s">
        <v>520</v>
      </c>
      <c r="AS81" t="s">
        <v>510</v>
      </c>
      <c r="AT81" t="s">
        <v>510</v>
      </c>
      <c r="AU81" t="s">
        <v>510</v>
      </c>
      <c r="AV81" t="s">
        <v>630</v>
      </c>
      <c r="AW81" t="s">
        <v>510</v>
      </c>
      <c r="AX81">
        <v>0</v>
      </c>
      <c r="AY81" t="s">
        <v>510</v>
      </c>
      <c r="AZ81" t="s">
        <v>594</v>
      </c>
      <c r="BA81">
        <v>0</v>
      </c>
      <c r="BB81" t="s">
        <v>631</v>
      </c>
      <c r="BC81" t="s">
        <v>631</v>
      </c>
      <c r="BD81" t="s">
        <v>510</v>
      </c>
      <c r="BE81" t="s">
        <v>510</v>
      </c>
      <c r="BF81" t="s">
        <v>510</v>
      </c>
      <c r="BG81" t="s">
        <v>510</v>
      </c>
      <c r="BH81" t="s">
        <v>510</v>
      </c>
      <c r="BI81" t="s">
        <v>510</v>
      </c>
      <c r="BJ81" t="s">
        <v>510</v>
      </c>
      <c r="BK81" t="s">
        <v>510</v>
      </c>
      <c r="BL81" t="s">
        <v>510</v>
      </c>
      <c r="BM81" t="s">
        <v>510</v>
      </c>
      <c r="BN81" t="s">
        <v>510</v>
      </c>
      <c r="BO81" t="s">
        <v>510</v>
      </c>
      <c r="BP81" t="s">
        <v>510</v>
      </c>
      <c r="BQ81" t="s">
        <v>510</v>
      </c>
    </row>
    <row r="82" spans="1:69" x14ac:dyDescent="0.3">
      <c r="A82" t="s">
        <v>839</v>
      </c>
      <c r="B82" t="s">
        <v>584</v>
      </c>
      <c r="C82" t="s">
        <v>585</v>
      </c>
      <c r="D82" t="s">
        <v>586</v>
      </c>
      <c r="E82" t="s">
        <v>510</v>
      </c>
      <c r="F82" t="s">
        <v>587</v>
      </c>
      <c r="G82" t="s">
        <v>569</v>
      </c>
      <c r="H82" s="455"/>
      <c r="I82" t="s">
        <v>510</v>
      </c>
      <c r="J82">
        <v>2041</v>
      </c>
      <c r="K82" t="s">
        <v>511</v>
      </c>
      <c r="L82" t="s">
        <v>512</v>
      </c>
      <c r="M82" t="s">
        <v>586</v>
      </c>
      <c r="N82" t="s">
        <v>588</v>
      </c>
      <c r="O82" t="s">
        <v>602</v>
      </c>
      <c r="P82" t="s">
        <v>603</v>
      </c>
      <c r="Q82" t="s">
        <v>591</v>
      </c>
      <c r="R82" t="s">
        <v>514</v>
      </c>
      <c r="S82" t="s">
        <v>604</v>
      </c>
      <c r="T82" t="s">
        <v>515</v>
      </c>
      <c r="U82" t="s">
        <v>377</v>
      </c>
      <c r="V82" t="s">
        <v>510</v>
      </c>
      <c r="W82" t="s">
        <v>395</v>
      </c>
      <c r="X82">
        <v>8</v>
      </c>
      <c r="Y82" t="s">
        <v>395</v>
      </c>
      <c r="AA82" t="s">
        <v>594</v>
      </c>
      <c r="AB82" t="s">
        <v>227</v>
      </c>
      <c r="AC82" t="s">
        <v>510</v>
      </c>
      <c r="AD82" t="s">
        <v>510</v>
      </c>
      <c r="AE82" t="s">
        <v>840</v>
      </c>
      <c r="AF82">
        <v>0.83333333300000001</v>
      </c>
      <c r="AG82">
        <v>1</v>
      </c>
      <c r="AH82" t="s">
        <v>627</v>
      </c>
      <c r="AI82" t="s">
        <v>510</v>
      </c>
      <c r="AJ82" t="s">
        <v>720</v>
      </c>
      <c r="AK82" t="s">
        <v>720</v>
      </c>
      <c r="AL82" t="s">
        <v>518</v>
      </c>
      <c r="AM82" t="s">
        <v>597</v>
      </c>
      <c r="AN82" t="s">
        <v>529</v>
      </c>
      <c r="AO82" t="s">
        <v>510</v>
      </c>
      <c r="AP82" t="s">
        <v>841</v>
      </c>
      <c r="AQ82" t="s">
        <v>598</v>
      </c>
      <c r="AR82" t="s">
        <v>520</v>
      </c>
      <c r="AS82" t="s">
        <v>510</v>
      </c>
      <c r="AT82" t="s">
        <v>510</v>
      </c>
      <c r="AU82" t="s">
        <v>510</v>
      </c>
      <c r="AV82" t="s">
        <v>630</v>
      </c>
      <c r="AW82" t="s">
        <v>510</v>
      </c>
      <c r="AX82">
        <v>0</v>
      </c>
      <c r="AY82" t="s">
        <v>510</v>
      </c>
      <c r="AZ82" t="s">
        <v>594</v>
      </c>
      <c r="BA82">
        <v>0</v>
      </c>
      <c r="BB82" t="s">
        <v>631</v>
      </c>
      <c r="BC82" t="s">
        <v>600</v>
      </c>
      <c r="BD82" t="s">
        <v>510</v>
      </c>
      <c r="BE82" t="s">
        <v>510</v>
      </c>
      <c r="BF82" t="s">
        <v>510</v>
      </c>
      <c r="BG82" t="s">
        <v>510</v>
      </c>
      <c r="BH82" t="s">
        <v>510</v>
      </c>
      <c r="BI82" t="s">
        <v>510</v>
      </c>
      <c r="BJ82" t="s">
        <v>510</v>
      </c>
      <c r="BK82" t="s">
        <v>510</v>
      </c>
      <c r="BL82" t="s">
        <v>510</v>
      </c>
      <c r="BM82" t="s">
        <v>510</v>
      </c>
      <c r="BN82" t="s">
        <v>510</v>
      </c>
      <c r="BO82" t="s">
        <v>510</v>
      </c>
      <c r="BP82" t="s">
        <v>510</v>
      </c>
      <c r="BQ82" t="s">
        <v>510</v>
      </c>
    </row>
    <row r="83" spans="1:69" x14ac:dyDescent="0.3">
      <c r="A83" t="s">
        <v>842</v>
      </c>
      <c r="B83" t="s">
        <v>584</v>
      </c>
      <c r="C83" t="s">
        <v>585</v>
      </c>
      <c r="D83" t="s">
        <v>610</v>
      </c>
      <c r="E83" t="s">
        <v>510</v>
      </c>
      <c r="F83" t="s">
        <v>587</v>
      </c>
      <c r="G83" t="s">
        <v>569</v>
      </c>
      <c r="H83" s="455"/>
      <c r="I83" t="s">
        <v>510</v>
      </c>
      <c r="J83">
        <v>2041</v>
      </c>
      <c r="K83" t="s">
        <v>511</v>
      </c>
      <c r="L83" t="s">
        <v>512</v>
      </c>
      <c r="M83" t="s">
        <v>610</v>
      </c>
      <c r="N83" t="s">
        <v>611</v>
      </c>
      <c r="O83" t="s">
        <v>602</v>
      </c>
      <c r="P83" t="s">
        <v>603</v>
      </c>
      <c r="Q83" t="s">
        <v>591</v>
      </c>
      <c r="R83" t="s">
        <v>514</v>
      </c>
      <c r="S83" t="s">
        <v>604</v>
      </c>
      <c r="T83" t="s">
        <v>515</v>
      </c>
      <c r="U83" t="s">
        <v>377</v>
      </c>
      <c r="V83" t="s">
        <v>510</v>
      </c>
      <c r="W83" t="s">
        <v>395</v>
      </c>
      <c r="X83">
        <v>8</v>
      </c>
      <c r="Y83" t="s">
        <v>395</v>
      </c>
      <c r="AA83" t="s">
        <v>594</v>
      </c>
      <c r="AB83" t="s">
        <v>227</v>
      </c>
      <c r="AC83" t="s">
        <v>510</v>
      </c>
      <c r="AD83" t="s">
        <v>510</v>
      </c>
      <c r="AE83" t="s">
        <v>744</v>
      </c>
      <c r="AF83">
        <v>0.5</v>
      </c>
      <c r="AG83">
        <v>1</v>
      </c>
      <c r="AH83" t="s">
        <v>627</v>
      </c>
      <c r="AI83" t="s">
        <v>510</v>
      </c>
      <c r="AJ83" t="s">
        <v>722</v>
      </c>
      <c r="AK83" t="s">
        <v>722</v>
      </c>
      <c r="AL83" t="s">
        <v>518</v>
      </c>
      <c r="AM83" t="s">
        <v>597</v>
      </c>
      <c r="AN83" t="s">
        <v>529</v>
      </c>
      <c r="AO83" t="s">
        <v>510</v>
      </c>
      <c r="AP83" t="s">
        <v>843</v>
      </c>
      <c r="AQ83" t="s">
        <v>598</v>
      </c>
      <c r="AR83" t="s">
        <v>520</v>
      </c>
      <c r="AS83" t="s">
        <v>510</v>
      </c>
      <c r="AT83" t="s">
        <v>510</v>
      </c>
      <c r="AU83" t="s">
        <v>510</v>
      </c>
      <c r="AV83" t="s">
        <v>630</v>
      </c>
      <c r="AW83" t="s">
        <v>510</v>
      </c>
      <c r="AX83">
        <v>0</v>
      </c>
      <c r="AY83" t="s">
        <v>510</v>
      </c>
      <c r="AZ83" t="s">
        <v>594</v>
      </c>
      <c r="BA83">
        <v>0</v>
      </c>
      <c r="BB83" t="s">
        <v>631</v>
      </c>
      <c r="BC83" t="s">
        <v>600</v>
      </c>
      <c r="BD83" t="s">
        <v>510</v>
      </c>
      <c r="BE83" t="s">
        <v>510</v>
      </c>
      <c r="BF83" t="s">
        <v>510</v>
      </c>
      <c r="BG83" t="s">
        <v>510</v>
      </c>
      <c r="BH83" t="s">
        <v>510</v>
      </c>
      <c r="BI83" t="s">
        <v>510</v>
      </c>
      <c r="BJ83" t="s">
        <v>510</v>
      </c>
      <c r="BK83" t="s">
        <v>510</v>
      </c>
      <c r="BL83" t="s">
        <v>510</v>
      </c>
      <c r="BM83" t="s">
        <v>510</v>
      </c>
      <c r="BN83" t="s">
        <v>510</v>
      </c>
      <c r="BO83" t="s">
        <v>510</v>
      </c>
      <c r="BP83" t="s">
        <v>510</v>
      </c>
      <c r="BQ83" t="s">
        <v>510</v>
      </c>
    </row>
    <row r="84" spans="1:69" x14ac:dyDescent="0.3">
      <c r="A84" t="s">
        <v>844</v>
      </c>
      <c r="B84" t="s">
        <v>584</v>
      </c>
      <c r="C84" t="s">
        <v>585</v>
      </c>
      <c r="D84" t="s">
        <v>586</v>
      </c>
      <c r="E84" t="s">
        <v>510</v>
      </c>
      <c r="F84" t="s">
        <v>587</v>
      </c>
      <c r="G84" t="s">
        <v>569</v>
      </c>
      <c r="H84" s="455"/>
      <c r="I84" t="s">
        <v>510</v>
      </c>
      <c r="J84">
        <v>2041</v>
      </c>
      <c r="K84" t="s">
        <v>511</v>
      </c>
      <c r="L84" t="s">
        <v>512</v>
      </c>
      <c r="M84" t="s">
        <v>586</v>
      </c>
      <c r="N84" t="s">
        <v>588</v>
      </c>
      <c r="O84" t="s">
        <v>602</v>
      </c>
      <c r="P84" t="s">
        <v>603</v>
      </c>
      <c r="Q84" t="s">
        <v>591</v>
      </c>
      <c r="R84" t="s">
        <v>514</v>
      </c>
      <c r="S84" t="s">
        <v>604</v>
      </c>
      <c r="T84" t="s">
        <v>515</v>
      </c>
      <c r="U84" t="s">
        <v>377</v>
      </c>
      <c r="V84" t="s">
        <v>510</v>
      </c>
      <c r="W84" t="s">
        <v>395</v>
      </c>
      <c r="X84">
        <v>8</v>
      </c>
      <c r="Y84" t="s">
        <v>395</v>
      </c>
      <c r="AA84" t="s">
        <v>594</v>
      </c>
      <c r="AB84" t="s">
        <v>227</v>
      </c>
      <c r="AC84" t="s">
        <v>510</v>
      </c>
      <c r="AD84" t="s">
        <v>510</v>
      </c>
      <c r="AE84" t="s">
        <v>741</v>
      </c>
      <c r="AF84">
        <v>21</v>
      </c>
      <c r="AG84">
        <v>1</v>
      </c>
      <c r="AH84" t="s">
        <v>627</v>
      </c>
      <c r="AI84" t="s">
        <v>510</v>
      </c>
      <c r="AJ84" t="s">
        <v>845</v>
      </c>
      <c r="AK84" t="s">
        <v>845</v>
      </c>
      <c r="AL84" t="s">
        <v>518</v>
      </c>
      <c r="AM84" t="s">
        <v>597</v>
      </c>
      <c r="AN84" t="s">
        <v>519</v>
      </c>
      <c r="AO84" t="s">
        <v>510</v>
      </c>
      <c r="AP84" t="s">
        <v>742</v>
      </c>
      <c r="AQ84" t="s">
        <v>598</v>
      </c>
      <c r="AR84" t="s">
        <v>520</v>
      </c>
      <c r="AS84" t="s">
        <v>510</v>
      </c>
      <c r="AT84" t="s">
        <v>510</v>
      </c>
      <c r="AU84" t="s">
        <v>510</v>
      </c>
      <c r="AV84" t="s">
        <v>630</v>
      </c>
      <c r="AW84" t="s">
        <v>510</v>
      </c>
      <c r="AX84">
        <v>0</v>
      </c>
      <c r="AY84" t="s">
        <v>510</v>
      </c>
      <c r="AZ84" t="s">
        <v>594</v>
      </c>
      <c r="BA84">
        <v>0</v>
      </c>
      <c r="BB84" t="s">
        <v>631</v>
      </c>
      <c r="BC84" t="s">
        <v>631</v>
      </c>
      <c r="BD84" t="s">
        <v>510</v>
      </c>
      <c r="BE84" t="s">
        <v>510</v>
      </c>
      <c r="BF84" t="s">
        <v>510</v>
      </c>
      <c r="BG84" t="s">
        <v>510</v>
      </c>
      <c r="BH84" t="s">
        <v>510</v>
      </c>
      <c r="BI84" t="s">
        <v>510</v>
      </c>
      <c r="BJ84" t="s">
        <v>510</v>
      </c>
      <c r="BK84" t="s">
        <v>510</v>
      </c>
      <c r="BL84" t="s">
        <v>510</v>
      </c>
      <c r="BM84" t="s">
        <v>510</v>
      </c>
      <c r="BN84" t="s">
        <v>510</v>
      </c>
      <c r="BO84" t="s">
        <v>510</v>
      </c>
      <c r="BP84" t="s">
        <v>510</v>
      </c>
      <c r="BQ84" t="s">
        <v>510</v>
      </c>
    </row>
    <row r="85" spans="1:69" x14ac:dyDescent="0.3">
      <c r="A85" t="s">
        <v>846</v>
      </c>
      <c r="B85" t="s">
        <v>584</v>
      </c>
      <c r="C85" t="s">
        <v>585</v>
      </c>
      <c r="D85" t="s">
        <v>586</v>
      </c>
      <c r="E85" t="s">
        <v>510</v>
      </c>
      <c r="F85" t="s">
        <v>587</v>
      </c>
      <c r="G85" t="s">
        <v>569</v>
      </c>
      <c r="H85" s="455"/>
      <c r="I85" t="s">
        <v>510</v>
      </c>
      <c r="J85">
        <v>2041</v>
      </c>
      <c r="K85" t="s">
        <v>511</v>
      </c>
      <c r="L85" t="s">
        <v>512</v>
      </c>
      <c r="M85" t="s">
        <v>586</v>
      </c>
      <c r="N85" t="s">
        <v>588</v>
      </c>
      <c r="O85" t="s">
        <v>602</v>
      </c>
      <c r="P85" t="s">
        <v>603</v>
      </c>
      <c r="Q85" t="s">
        <v>591</v>
      </c>
      <c r="R85" t="s">
        <v>514</v>
      </c>
      <c r="S85" t="s">
        <v>604</v>
      </c>
      <c r="T85" t="s">
        <v>515</v>
      </c>
      <c r="U85" t="s">
        <v>377</v>
      </c>
      <c r="V85" t="s">
        <v>510</v>
      </c>
      <c r="W85" t="s">
        <v>391</v>
      </c>
      <c r="X85">
        <v>3</v>
      </c>
      <c r="Y85" t="s">
        <v>391</v>
      </c>
      <c r="AA85" t="s">
        <v>594</v>
      </c>
      <c r="AB85" t="s">
        <v>568</v>
      </c>
      <c r="AC85" t="s">
        <v>510</v>
      </c>
      <c r="AD85" t="s">
        <v>510</v>
      </c>
      <c r="AE85" t="s">
        <v>741</v>
      </c>
      <c r="AF85">
        <v>21</v>
      </c>
      <c r="AG85">
        <v>1</v>
      </c>
      <c r="AH85" t="s">
        <v>606</v>
      </c>
      <c r="AI85" t="s">
        <v>510</v>
      </c>
      <c r="AJ85" t="s">
        <v>847</v>
      </c>
      <c r="AK85" t="s">
        <v>847</v>
      </c>
      <c r="AL85" t="s">
        <v>518</v>
      </c>
      <c r="AM85" t="s">
        <v>597</v>
      </c>
      <c r="AN85" t="s">
        <v>519</v>
      </c>
      <c r="AO85" t="s">
        <v>510</v>
      </c>
      <c r="AP85" t="s">
        <v>809</v>
      </c>
      <c r="AQ85" t="s">
        <v>598</v>
      </c>
      <c r="AR85" t="s">
        <v>520</v>
      </c>
      <c r="AS85" t="s">
        <v>510</v>
      </c>
      <c r="AT85" t="s">
        <v>510</v>
      </c>
      <c r="AU85" t="s">
        <v>510</v>
      </c>
      <c r="AV85" t="s">
        <v>599</v>
      </c>
      <c r="AW85" t="s">
        <v>510</v>
      </c>
      <c r="AX85">
        <v>0</v>
      </c>
      <c r="AY85" t="s">
        <v>510</v>
      </c>
      <c r="AZ85" t="s">
        <v>594</v>
      </c>
      <c r="BA85">
        <v>0</v>
      </c>
      <c r="BB85" t="s">
        <v>631</v>
      </c>
      <c r="BC85" t="s">
        <v>631</v>
      </c>
      <c r="BD85" t="s">
        <v>510</v>
      </c>
      <c r="BE85" t="s">
        <v>510</v>
      </c>
      <c r="BF85" t="s">
        <v>510</v>
      </c>
      <c r="BG85" t="s">
        <v>510</v>
      </c>
      <c r="BH85" t="s">
        <v>510</v>
      </c>
      <c r="BI85" t="s">
        <v>510</v>
      </c>
      <c r="BJ85" t="s">
        <v>510</v>
      </c>
      <c r="BK85" t="s">
        <v>510</v>
      </c>
      <c r="BL85" t="s">
        <v>510</v>
      </c>
      <c r="BM85" t="s">
        <v>510</v>
      </c>
      <c r="BN85" t="s">
        <v>510</v>
      </c>
      <c r="BO85" t="s">
        <v>510</v>
      </c>
      <c r="BP85" t="s">
        <v>510</v>
      </c>
      <c r="BQ85" t="s">
        <v>510</v>
      </c>
    </row>
    <row r="86" spans="1:69" x14ac:dyDescent="0.3">
      <c r="A86" t="s">
        <v>848</v>
      </c>
      <c r="B86" t="s">
        <v>584</v>
      </c>
      <c r="C86" t="s">
        <v>585</v>
      </c>
      <c r="D86" t="s">
        <v>610</v>
      </c>
      <c r="E86" t="s">
        <v>510</v>
      </c>
      <c r="F86" t="s">
        <v>587</v>
      </c>
      <c r="G86" t="s">
        <v>569</v>
      </c>
      <c r="H86" s="455"/>
      <c r="I86" t="s">
        <v>510</v>
      </c>
      <c r="J86">
        <v>2041</v>
      </c>
      <c r="K86" t="s">
        <v>511</v>
      </c>
      <c r="L86" t="s">
        <v>512</v>
      </c>
      <c r="M86" t="s">
        <v>610</v>
      </c>
      <c r="N86" t="s">
        <v>611</v>
      </c>
      <c r="O86" t="s">
        <v>602</v>
      </c>
      <c r="P86" t="s">
        <v>603</v>
      </c>
      <c r="Q86" t="s">
        <v>591</v>
      </c>
      <c r="R86" t="s">
        <v>514</v>
      </c>
      <c r="S86" t="s">
        <v>604</v>
      </c>
      <c r="T86" t="s">
        <v>515</v>
      </c>
      <c r="U86" t="s">
        <v>377</v>
      </c>
      <c r="V86" t="s">
        <v>510</v>
      </c>
      <c r="W86" t="s">
        <v>391</v>
      </c>
      <c r="X86">
        <v>3</v>
      </c>
      <c r="Y86" t="s">
        <v>391</v>
      </c>
      <c r="AA86" t="s">
        <v>594</v>
      </c>
      <c r="AB86" t="s">
        <v>568</v>
      </c>
      <c r="AC86" t="s">
        <v>510</v>
      </c>
      <c r="AD86" t="s">
        <v>510</v>
      </c>
      <c r="AE86" t="s">
        <v>741</v>
      </c>
      <c r="AF86">
        <v>21</v>
      </c>
      <c r="AG86">
        <v>1</v>
      </c>
      <c r="AH86" t="s">
        <v>606</v>
      </c>
      <c r="AI86" t="s">
        <v>510</v>
      </c>
      <c r="AJ86" t="s">
        <v>790</v>
      </c>
      <c r="AK86" t="s">
        <v>790</v>
      </c>
      <c r="AL86" t="s">
        <v>518</v>
      </c>
      <c r="AM86" t="s">
        <v>597</v>
      </c>
      <c r="AN86" t="s">
        <v>519</v>
      </c>
      <c r="AO86" t="s">
        <v>510</v>
      </c>
      <c r="AP86" t="s">
        <v>809</v>
      </c>
      <c r="AQ86" t="s">
        <v>598</v>
      </c>
      <c r="AR86" t="s">
        <v>520</v>
      </c>
      <c r="AS86" t="s">
        <v>510</v>
      </c>
      <c r="AT86" t="s">
        <v>510</v>
      </c>
      <c r="AU86" t="s">
        <v>510</v>
      </c>
      <c r="AV86" t="s">
        <v>599</v>
      </c>
      <c r="AW86" t="s">
        <v>510</v>
      </c>
      <c r="AX86">
        <v>0</v>
      </c>
      <c r="AY86" t="s">
        <v>510</v>
      </c>
      <c r="AZ86" t="s">
        <v>594</v>
      </c>
      <c r="BA86">
        <v>0</v>
      </c>
      <c r="BB86" t="s">
        <v>631</v>
      </c>
      <c r="BC86" t="s">
        <v>631</v>
      </c>
      <c r="BD86" t="s">
        <v>510</v>
      </c>
      <c r="BE86" t="s">
        <v>510</v>
      </c>
      <c r="BF86" t="s">
        <v>510</v>
      </c>
      <c r="BG86" t="s">
        <v>510</v>
      </c>
      <c r="BH86" t="s">
        <v>510</v>
      </c>
      <c r="BI86" t="s">
        <v>510</v>
      </c>
      <c r="BJ86" t="s">
        <v>510</v>
      </c>
      <c r="BK86" t="s">
        <v>510</v>
      </c>
      <c r="BL86" t="s">
        <v>510</v>
      </c>
      <c r="BM86" t="s">
        <v>510</v>
      </c>
      <c r="BN86" t="s">
        <v>510</v>
      </c>
      <c r="BO86" t="s">
        <v>510</v>
      </c>
      <c r="BP86" t="s">
        <v>510</v>
      </c>
      <c r="BQ86" t="s">
        <v>510</v>
      </c>
    </row>
    <row r="87" spans="1:69" x14ac:dyDescent="0.3">
      <c r="A87" t="s">
        <v>849</v>
      </c>
      <c r="B87" t="s">
        <v>584</v>
      </c>
      <c r="C87" t="s">
        <v>585</v>
      </c>
      <c r="D87" t="s">
        <v>586</v>
      </c>
      <c r="E87" t="s">
        <v>510</v>
      </c>
      <c r="F87" t="s">
        <v>587</v>
      </c>
      <c r="G87" t="s">
        <v>569</v>
      </c>
      <c r="H87" s="455"/>
      <c r="I87" t="s">
        <v>510</v>
      </c>
      <c r="J87">
        <v>2041</v>
      </c>
      <c r="K87" t="s">
        <v>511</v>
      </c>
      <c r="L87" t="s">
        <v>512</v>
      </c>
      <c r="M87" t="s">
        <v>586</v>
      </c>
      <c r="N87" t="s">
        <v>588</v>
      </c>
      <c r="O87" t="s">
        <v>602</v>
      </c>
      <c r="P87" t="s">
        <v>603</v>
      </c>
      <c r="Q87" t="s">
        <v>591</v>
      </c>
      <c r="R87" t="s">
        <v>514</v>
      </c>
      <c r="S87" t="s">
        <v>604</v>
      </c>
      <c r="T87" t="s">
        <v>515</v>
      </c>
      <c r="U87" t="s">
        <v>377</v>
      </c>
      <c r="V87" t="s">
        <v>510</v>
      </c>
      <c r="W87" t="s">
        <v>391</v>
      </c>
      <c r="X87">
        <v>3</v>
      </c>
      <c r="Y87" t="s">
        <v>391</v>
      </c>
      <c r="AA87" t="s">
        <v>594</v>
      </c>
      <c r="AB87" t="s">
        <v>568</v>
      </c>
      <c r="AC87" t="s">
        <v>510</v>
      </c>
      <c r="AD87" t="s">
        <v>510</v>
      </c>
      <c r="AE87" t="s">
        <v>744</v>
      </c>
      <c r="AF87">
        <v>0.5</v>
      </c>
      <c r="AG87">
        <v>1</v>
      </c>
      <c r="AH87" t="s">
        <v>606</v>
      </c>
      <c r="AI87" t="s">
        <v>510</v>
      </c>
      <c r="AJ87" t="s">
        <v>596</v>
      </c>
      <c r="AK87" t="s">
        <v>596</v>
      </c>
      <c r="AL87" t="s">
        <v>518</v>
      </c>
      <c r="AM87" t="s">
        <v>597</v>
      </c>
      <c r="AN87" t="s">
        <v>519</v>
      </c>
      <c r="AO87" t="s">
        <v>510</v>
      </c>
      <c r="AP87" t="s">
        <v>850</v>
      </c>
      <c r="AQ87" t="s">
        <v>598</v>
      </c>
      <c r="AR87" t="s">
        <v>520</v>
      </c>
      <c r="AS87" t="s">
        <v>510</v>
      </c>
      <c r="AT87" t="s">
        <v>510</v>
      </c>
      <c r="AU87" t="s">
        <v>510</v>
      </c>
      <c r="AV87" t="s">
        <v>599</v>
      </c>
      <c r="AW87" t="s">
        <v>510</v>
      </c>
      <c r="AX87">
        <v>0</v>
      </c>
      <c r="AY87" t="s">
        <v>510</v>
      </c>
      <c r="AZ87" t="s">
        <v>594</v>
      </c>
      <c r="BA87">
        <v>0</v>
      </c>
      <c r="BB87" t="s">
        <v>631</v>
      </c>
      <c r="BC87" t="s">
        <v>600</v>
      </c>
      <c r="BD87" t="s">
        <v>510</v>
      </c>
      <c r="BE87" t="s">
        <v>510</v>
      </c>
      <c r="BF87" t="s">
        <v>510</v>
      </c>
      <c r="BG87" t="s">
        <v>510</v>
      </c>
      <c r="BH87" t="s">
        <v>510</v>
      </c>
      <c r="BI87" t="s">
        <v>510</v>
      </c>
      <c r="BJ87" t="s">
        <v>510</v>
      </c>
      <c r="BK87" t="s">
        <v>510</v>
      </c>
      <c r="BL87" t="s">
        <v>510</v>
      </c>
      <c r="BM87" t="s">
        <v>510</v>
      </c>
      <c r="BN87" t="s">
        <v>510</v>
      </c>
      <c r="BO87" t="s">
        <v>510</v>
      </c>
      <c r="BP87" t="s">
        <v>510</v>
      </c>
      <c r="BQ87" t="s">
        <v>510</v>
      </c>
    </row>
    <row r="88" spans="1:69" x14ac:dyDescent="0.3">
      <c r="A88" t="s">
        <v>851</v>
      </c>
      <c r="B88" t="s">
        <v>584</v>
      </c>
      <c r="C88" t="s">
        <v>585</v>
      </c>
      <c r="D88" t="s">
        <v>610</v>
      </c>
      <c r="E88" t="s">
        <v>510</v>
      </c>
      <c r="F88" t="s">
        <v>587</v>
      </c>
      <c r="G88" t="s">
        <v>569</v>
      </c>
      <c r="H88" s="455"/>
      <c r="I88" t="s">
        <v>510</v>
      </c>
      <c r="J88">
        <v>2041</v>
      </c>
      <c r="K88" t="s">
        <v>511</v>
      </c>
      <c r="L88" t="s">
        <v>512</v>
      </c>
      <c r="M88" t="s">
        <v>610</v>
      </c>
      <c r="N88" t="s">
        <v>611</v>
      </c>
      <c r="O88" t="s">
        <v>602</v>
      </c>
      <c r="P88" t="s">
        <v>603</v>
      </c>
      <c r="Q88" t="s">
        <v>591</v>
      </c>
      <c r="R88" t="s">
        <v>514</v>
      </c>
      <c r="S88" t="s">
        <v>604</v>
      </c>
      <c r="T88" t="s">
        <v>515</v>
      </c>
      <c r="U88" t="s">
        <v>377</v>
      </c>
      <c r="V88" t="s">
        <v>510</v>
      </c>
      <c r="W88" t="s">
        <v>391</v>
      </c>
      <c r="X88">
        <v>3</v>
      </c>
      <c r="Y88" t="s">
        <v>391</v>
      </c>
      <c r="AA88" t="s">
        <v>594</v>
      </c>
      <c r="AB88" t="s">
        <v>568</v>
      </c>
      <c r="AC88" t="s">
        <v>510</v>
      </c>
      <c r="AD88" t="s">
        <v>510</v>
      </c>
      <c r="AE88" t="s">
        <v>744</v>
      </c>
      <c r="AF88">
        <v>0.5</v>
      </c>
      <c r="AG88">
        <v>1</v>
      </c>
      <c r="AH88" t="s">
        <v>606</v>
      </c>
      <c r="AI88" t="s">
        <v>510</v>
      </c>
      <c r="AJ88" t="s">
        <v>612</v>
      </c>
      <c r="AK88" t="s">
        <v>612</v>
      </c>
      <c r="AL88" t="s">
        <v>518</v>
      </c>
      <c r="AM88" t="s">
        <v>597</v>
      </c>
      <c r="AN88" t="s">
        <v>519</v>
      </c>
      <c r="AO88" t="s">
        <v>510</v>
      </c>
      <c r="AP88" t="s">
        <v>850</v>
      </c>
      <c r="AQ88" t="s">
        <v>598</v>
      </c>
      <c r="AR88" t="s">
        <v>520</v>
      </c>
      <c r="AS88" t="s">
        <v>510</v>
      </c>
      <c r="AT88" t="s">
        <v>510</v>
      </c>
      <c r="AU88" t="s">
        <v>510</v>
      </c>
      <c r="AV88" t="s">
        <v>599</v>
      </c>
      <c r="AW88" t="s">
        <v>510</v>
      </c>
      <c r="AX88">
        <v>0</v>
      </c>
      <c r="AY88" t="s">
        <v>510</v>
      </c>
      <c r="AZ88" t="s">
        <v>594</v>
      </c>
      <c r="BA88">
        <v>0</v>
      </c>
      <c r="BB88" t="s">
        <v>631</v>
      </c>
      <c r="BC88" t="s">
        <v>600</v>
      </c>
      <c r="BD88" t="s">
        <v>510</v>
      </c>
      <c r="BE88" t="s">
        <v>510</v>
      </c>
      <c r="BF88" t="s">
        <v>510</v>
      </c>
      <c r="BG88" t="s">
        <v>510</v>
      </c>
      <c r="BH88" t="s">
        <v>510</v>
      </c>
      <c r="BI88" t="s">
        <v>510</v>
      </c>
      <c r="BJ88" t="s">
        <v>510</v>
      </c>
      <c r="BK88" t="s">
        <v>510</v>
      </c>
      <c r="BL88" t="s">
        <v>510</v>
      </c>
      <c r="BM88" t="s">
        <v>510</v>
      </c>
      <c r="BN88" t="s">
        <v>510</v>
      </c>
      <c r="BO88" t="s">
        <v>510</v>
      </c>
      <c r="BP88" t="s">
        <v>510</v>
      </c>
      <c r="BQ88" t="s">
        <v>510</v>
      </c>
    </row>
    <row r="89" spans="1:69" x14ac:dyDescent="0.3">
      <c r="A89" t="s">
        <v>852</v>
      </c>
      <c r="B89" t="s">
        <v>584</v>
      </c>
      <c r="C89" t="s">
        <v>585</v>
      </c>
      <c r="D89" t="s">
        <v>610</v>
      </c>
      <c r="E89" t="s">
        <v>510</v>
      </c>
      <c r="F89" t="s">
        <v>587</v>
      </c>
      <c r="G89" t="s">
        <v>569</v>
      </c>
      <c r="H89" s="455"/>
      <c r="I89" t="s">
        <v>510</v>
      </c>
      <c r="J89">
        <v>2523</v>
      </c>
      <c r="K89" t="s">
        <v>522</v>
      </c>
      <c r="L89" t="s">
        <v>512</v>
      </c>
      <c r="M89" t="s">
        <v>610</v>
      </c>
      <c r="N89" t="s">
        <v>611</v>
      </c>
      <c r="O89" t="s">
        <v>818</v>
      </c>
      <c r="P89" t="s">
        <v>819</v>
      </c>
      <c r="Q89" t="s">
        <v>591</v>
      </c>
      <c r="R89" t="s">
        <v>552</v>
      </c>
      <c r="S89" t="s">
        <v>593</v>
      </c>
      <c r="T89" t="s">
        <v>515</v>
      </c>
      <c r="U89" t="s">
        <v>377</v>
      </c>
      <c r="V89" t="s">
        <v>510</v>
      </c>
      <c r="W89" t="s">
        <v>376</v>
      </c>
      <c r="X89">
        <v>2.5</v>
      </c>
      <c r="Y89" t="s">
        <v>376</v>
      </c>
      <c r="AA89" t="s">
        <v>594</v>
      </c>
      <c r="AB89" t="s">
        <v>517</v>
      </c>
      <c r="AC89" t="s">
        <v>510</v>
      </c>
      <c r="AD89" t="s">
        <v>510</v>
      </c>
      <c r="AE89" t="s">
        <v>510</v>
      </c>
      <c r="AG89">
        <v>1</v>
      </c>
      <c r="AH89" t="s">
        <v>820</v>
      </c>
      <c r="AI89" t="s">
        <v>510</v>
      </c>
      <c r="AJ89" t="s">
        <v>717</v>
      </c>
      <c r="AK89" t="s">
        <v>717</v>
      </c>
      <c r="AL89" t="s">
        <v>518</v>
      </c>
      <c r="AM89" t="s">
        <v>597</v>
      </c>
      <c r="AN89" t="s">
        <v>550</v>
      </c>
      <c r="AO89" t="s">
        <v>510</v>
      </c>
      <c r="AP89" t="s">
        <v>821</v>
      </c>
      <c r="AQ89" t="s">
        <v>598</v>
      </c>
      <c r="AR89" t="s">
        <v>520</v>
      </c>
      <c r="AS89" t="s">
        <v>510</v>
      </c>
      <c r="AT89" t="s">
        <v>510</v>
      </c>
      <c r="AU89" t="s">
        <v>510</v>
      </c>
      <c r="AV89" t="s">
        <v>713</v>
      </c>
      <c r="AW89" t="s">
        <v>510</v>
      </c>
      <c r="AX89">
        <v>0</v>
      </c>
      <c r="AY89" t="s">
        <v>510</v>
      </c>
      <c r="AZ89" t="s">
        <v>594</v>
      </c>
      <c r="BA89">
        <v>0</v>
      </c>
      <c r="BB89" t="s">
        <v>600</v>
      </c>
      <c r="BC89" t="s">
        <v>600</v>
      </c>
      <c r="BD89" t="s">
        <v>510</v>
      </c>
      <c r="BE89" t="s">
        <v>510</v>
      </c>
      <c r="BF89" t="s">
        <v>510</v>
      </c>
      <c r="BG89" t="s">
        <v>510</v>
      </c>
      <c r="BH89" t="s">
        <v>510</v>
      </c>
      <c r="BI89" t="s">
        <v>510</v>
      </c>
      <c r="BJ89" t="s">
        <v>510</v>
      </c>
      <c r="BK89" t="s">
        <v>510</v>
      </c>
      <c r="BL89" t="s">
        <v>510</v>
      </c>
      <c r="BM89" t="s">
        <v>510</v>
      </c>
      <c r="BN89" t="s">
        <v>510</v>
      </c>
      <c r="BO89" t="s">
        <v>510</v>
      </c>
      <c r="BP89" t="s">
        <v>510</v>
      </c>
      <c r="BQ89" t="s">
        <v>510</v>
      </c>
    </row>
    <row r="90" spans="1:69" x14ac:dyDescent="0.3">
      <c r="A90" t="s">
        <v>853</v>
      </c>
      <c r="B90" t="s">
        <v>584</v>
      </c>
      <c r="C90" t="s">
        <v>585</v>
      </c>
      <c r="D90" t="s">
        <v>610</v>
      </c>
      <c r="E90" t="s">
        <v>510</v>
      </c>
      <c r="F90" t="s">
        <v>587</v>
      </c>
      <c r="G90" t="s">
        <v>569</v>
      </c>
      <c r="H90" s="455"/>
      <c r="I90" t="s">
        <v>510</v>
      </c>
      <c r="J90">
        <v>2875</v>
      </c>
      <c r="K90" t="s">
        <v>522</v>
      </c>
      <c r="L90" t="s">
        <v>512</v>
      </c>
      <c r="M90" t="s">
        <v>610</v>
      </c>
      <c r="N90" t="s">
        <v>611</v>
      </c>
      <c r="O90" t="s">
        <v>637</v>
      </c>
      <c r="P90" t="s">
        <v>638</v>
      </c>
      <c r="Q90" t="s">
        <v>554</v>
      </c>
      <c r="R90" t="s">
        <v>639</v>
      </c>
      <c r="S90" t="s">
        <v>640</v>
      </c>
      <c r="T90" t="s">
        <v>515</v>
      </c>
      <c r="U90" t="s">
        <v>641</v>
      </c>
      <c r="V90" t="s">
        <v>510</v>
      </c>
      <c r="W90" t="s">
        <v>854</v>
      </c>
      <c r="X90">
        <v>3</v>
      </c>
      <c r="Y90" t="s">
        <v>391</v>
      </c>
      <c r="Z90">
        <v>1.5</v>
      </c>
      <c r="AA90" t="s">
        <v>686</v>
      </c>
      <c r="AB90" t="s">
        <v>855</v>
      </c>
      <c r="AC90" t="s">
        <v>510</v>
      </c>
      <c r="AD90" t="s">
        <v>510</v>
      </c>
      <c r="AE90" t="s">
        <v>645</v>
      </c>
      <c r="AF90">
        <v>5.4291667000000002E-2</v>
      </c>
      <c r="AG90">
        <v>1</v>
      </c>
      <c r="AH90" t="s">
        <v>856</v>
      </c>
      <c r="AI90" t="s">
        <v>510</v>
      </c>
      <c r="AJ90" t="s">
        <v>857</v>
      </c>
      <c r="AK90" t="s">
        <v>857</v>
      </c>
      <c r="AL90" t="s">
        <v>518</v>
      </c>
      <c r="AM90" t="s">
        <v>597</v>
      </c>
      <c r="AN90" t="s">
        <v>529</v>
      </c>
      <c r="AO90" t="s">
        <v>510</v>
      </c>
      <c r="AP90" t="s">
        <v>553</v>
      </c>
      <c r="AQ90" t="s">
        <v>598</v>
      </c>
      <c r="AR90" t="s">
        <v>520</v>
      </c>
      <c r="AS90" t="s">
        <v>510</v>
      </c>
      <c r="AT90" t="s">
        <v>510</v>
      </c>
      <c r="AU90" t="s">
        <v>510</v>
      </c>
      <c r="AV90" t="s">
        <v>594</v>
      </c>
      <c r="AW90" t="s">
        <v>510</v>
      </c>
      <c r="AX90">
        <v>0</v>
      </c>
      <c r="AY90" t="s">
        <v>510</v>
      </c>
      <c r="AZ90" t="s">
        <v>594</v>
      </c>
      <c r="BA90">
        <v>0</v>
      </c>
      <c r="BB90" t="s">
        <v>647</v>
      </c>
      <c r="BC90" t="s">
        <v>554</v>
      </c>
      <c r="BD90" t="s">
        <v>510</v>
      </c>
      <c r="BE90" t="s">
        <v>510</v>
      </c>
      <c r="BF90" t="s">
        <v>510</v>
      </c>
      <c r="BG90" t="s">
        <v>510</v>
      </c>
      <c r="BH90" t="s">
        <v>510</v>
      </c>
      <c r="BI90" t="s">
        <v>510</v>
      </c>
      <c r="BJ90" t="s">
        <v>510</v>
      </c>
      <c r="BK90" t="s">
        <v>510</v>
      </c>
      <c r="BL90" t="s">
        <v>510</v>
      </c>
      <c r="BM90" t="s">
        <v>510</v>
      </c>
      <c r="BN90" t="s">
        <v>510</v>
      </c>
      <c r="BO90" t="s">
        <v>510</v>
      </c>
      <c r="BP90" t="s">
        <v>510</v>
      </c>
      <c r="BQ90" t="s">
        <v>510</v>
      </c>
    </row>
    <row r="91" spans="1:69" x14ac:dyDescent="0.3">
      <c r="A91" t="s">
        <v>858</v>
      </c>
      <c r="B91" t="s">
        <v>584</v>
      </c>
      <c r="C91" t="s">
        <v>585</v>
      </c>
      <c r="D91" t="s">
        <v>586</v>
      </c>
      <c r="E91" t="s">
        <v>510</v>
      </c>
      <c r="F91" t="s">
        <v>587</v>
      </c>
      <c r="G91" t="s">
        <v>569</v>
      </c>
      <c r="H91" s="455"/>
      <c r="I91" t="s">
        <v>510</v>
      </c>
      <c r="J91">
        <v>2875</v>
      </c>
      <c r="K91" t="s">
        <v>522</v>
      </c>
      <c r="L91" t="s">
        <v>512</v>
      </c>
      <c r="M91" t="s">
        <v>586</v>
      </c>
      <c r="N91" t="s">
        <v>588</v>
      </c>
      <c r="O91" t="s">
        <v>637</v>
      </c>
      <c r="P91" t="s">
        <v>638</v>
      </c>
      <c r="Q91" t="s">
        <v>554</v>
      </c>
      <c r="R91" t="s">
        <v>639</v>
      </c>
      <c r="S91" t="s">
        <v>640</v>
      </c>
      <c r="T91" t="s">
        <v>515</v>
      </c>
      <c r="U91" t="s">
        <v>641</v>
      </c>
      <c r="V91" t="s">
        <v>510</v>
      </c>
      <c r="W91" t="s">
        <v>544</v>
      </c>
      <c r="X91">
        <v>2.5</v>
      </c>
      <c r="Y91" t="s">
        <v>376</v>
      </c>
      <c r="Z91">
        <v>1.5</v>
      </c>
      <c r="AA91" t="s">
        <v>686</v>
      </c>
      <c r="AB91" t="s">
        <v>545</v>
      </c>
      <c r="AC91" t="s">
        <v>510</v>
      </c>
      <c r="AD91" t="s">
        <v>510</v>
      </c>
      <c r="AE91" t="s">
        <v>645</v>
      </c>
      <c r="AF91">
        <v>5.4291667000000002E-2</v>
      </c>
      <c r="AG91">
        <v>1</v>
      </c>
      <c r="AH91" t="s">
        <v>782</v>
      </c>
      <c r="AI91" t="s">
        <v>510</v>
      </c>
      <c r="AJ91" t="s">
        <v>775</v>
      </c>
      <c r="AK91" t="s">
        <v>775</v>
      </c>
      <c r="AL91" t="s">
        <v>518</v>
      </c>
      <c r="AM91" t="s">
        <v>597</v>
      </c>
      <c r="AN91" t="s">
        <v>550</v>
      </c>
      <c r="AO91" t="s">
        <v>510</v>
      </c>
      <c r="AP91" t="s">
        <v>553</v>
      </c>
      <c r="AQ91" t="s">
        <v>598</v>
      </c>
      <c r="AR91" t="s">
        <v>520</v>
      </c>
      <c r="AS91" t="s">
        <v>510</v>
      </c>
      <c r="AT91" t="s">
        <v>510</v>
      </c>
      <c r="AU91" t="s">
        <v>510</v>
      </c>
      <c r="AV91" t="s">
        <v>594</v>
      </c>
      <c r="AW91" t="s">
        <v>510</v>
      </c>
      <c r="AX91">
        <v>0</v>
      </c>
      <c r="AY91" t="s">
        <v>510</v>
      </c>
      <c r="AZ91" t="s">
        <v>594</v>
      </c>
      <c r="BA91">
        <v>0</v>
      </c>
      <c r="BB91" t="s">
        <v>647</v>
      </c>
      <c r="BC91" t="s">
        <v>554</v>
      </c>
      <c r="BD91" t="s">
        <v>510</v>
      </c>
      <c r="BE91" t="s">
        <v>510</v>
      </c>
      <c r="BF91" t="s">
        <v>510</v>
      </c>
      <c r="BG91" t="s">
        <v>510</v>
      </c>
      <c r="BH91" t="s">
        <v>510</v>
      </c>
      <c r="BI91" t="s">
        <v>510</v>
      </c>
      <c r="BJ91" t="s">
        <v>510</v>
      </c>
      <c r="BK91" t="s">
        <v>510</v>
      </c>
      <c r="BL91" t="s">
        <v>510</v>
      </c>
      <c r="BM91" t="s">
        <v>510</v>
      </c>
      <c r="BN91" t="s">
        <v>510</v>
      </c>
      <c r="BO91" t="s">
        <v>510</v>
      </c>
      <c r="BP91" t="s">
        <v>510</v>
      </c>
      <c r="BQ91" t="s">
        <v>510</v>
      </c>
    </row>
    <row r="92" spans="1:69" x14ac:dyDescent="0.3">
      <c r="A92" t="s">
        <v>859</v>
      </c>
      <c r="B92" t="s">
        <v>584</v>
      </c>
      <c r="C92" t="s">
        <v>585</v>
      </c>
      <c r="D92" t="s">
        <v>610</v>
      </c>
      <c r="E92" t="s">
        <v>510</v>
      </c>
      <c r="F92" t="s">
        <v>587</v>
      </c>
      <c r="G92" t="s">
        <v>569</v>
      </c>
      <c r="H92" s="455"/>
      <c r="I92" t="s">
        <v>510</v>
      </c>
      <c r="J92">
        <v>2522</v>
      </c>
      <c r="K92" t="s">
        <v>522</v>
      </c>
      <c r="L92" t="s">
        <v>531</v>
      </c>
      <c r="M92" t="s">
        <v>610</v>
      </c>
      <c r="N92" t="s">
        <v>611</v>
      </c>
      <c r="O92" t="s">
        <v>860</v>
      </c>
      <c r="P92" t="s">
        <v>861</v>
      </c>
      <c r="Q92" t="s">
        <v>513</v>
      </c>
      <c r="R92" t="s">
        <v>510</v>
      </c>
      <c r="S92" t="s">
        <v>555</v>
      </c>
      <c r="T92" t="s">
        <v>515</v>
      </c>
      <c r="U92" t="s">
        <v>565</v>
      </c>
      <c r="V92" t="s">
        <v>510</v>
      </c>
      <c r="W92" t="s">
        <v>390</v>
      </c>
      <c r="X92">
        <v>2</v>
      </c>
      <c r="Y92" t="s">
        <v>390</v>
      </c>
      <c r="Z92">
        <v>2</v>
      </c>
      <c r="AA92" t="s">
        <v>594</v>
      </c>
      <c r="AB92" t="s">
        <v>548</v>
      </c>
      <c r="AC92" t="s">
        <v>510</v>
      </c>
      <c r="AD92" t="s">
        <v>510</v>
      </c>
      <c r="AE92" t="s">
        <v>594</v>
      </c>
      <c r="AF92">
        <v>0</v>
      </c>
      <c r="AG92">
        <v>1</v>
      </c>
      <c r="AH92" t="s">
        <v>862</v>
      </c>
      <c r="AI92" t="s">
        <v>510</v>
      </c>
      <c r="AJ92" t="s">
        <v>510</v>
      </c>
      <c r="AK92" t="s">
        <v>790</v>
      </c>
      <c r="AL92" t="s">
        <v>518</v>
      </c>
      <c r="AM92" t="s">
        <v>597</v>
      </c>
      <c r="AN92" t="s">
        <v>510</v>
      </c>
      <c r="AO92" t="s">
        <v>510</v>
      </c>
      <c r="AP92" t="s">
        <v>672</v>
      </c>
      <c r="AQ92" t="s">
        <v>598</v>
      </c>
      <c r="AR92" t="s">
        <v>520</v>
      </c>
      <c r="AS92" t="s">
        <v>510</v>
      </c>
      <c r="AT92" t="s">
        <v>510</v>
      </c>
      <c r="AU92" t="s">
        <v>510</v>
      </c>
      <c r="AV92" t="s">
        <v>702</v>
      </c>
      <c r="AW92" t="s">
        <v>510</v>
      </c>
      <c r="AX92">
        <v>0</v>
      </c>
      <c r="AY92" t="s">
        <v>510</v>
      </c>
      <c r="AZ92" t="s">
        <v>594</v>
      </c>
      <c r="BA92">
        <v>0</v>
      </c>
      <c r="BB92" t="s">
        <v>566</v>
      </c>
      <c r="BC92" t="s">
        <v>567</v>
      </c>
      <c r="BD92" t="s">
        <v>510</v>
      </c>
      <c r="BE92" t="s">
        <v>510</v>
      </c>
      <c r="BF92" t="s">
        <v>510</v>
      </c>
      <c r="BG92" t="s">
        <v>510</v>
      </c>
      <c r="BH92" t="s">
        <v>510</v>
      </c>
      <c r="BI92" t="s">
        <v>510</v>
      </c>
      <c r="BJ92" t="s">
        <v>510</v>
      </c>
      <c r="BK92" t="s">
        <v>510</v>
      </c>
      <c r="BL92" t="s">
        <v>510</v>
      </c>
      <c r="BM92" t="s">
        <v>510</v>
      </c>
      <c r="BN92" t="s">
        <v>510</v>
      </c>
      <c r="BO92" t="s">
        <v>510</v>
      </c>
      <c r="BP92" t="s">
        <v>510</v>
      </c>
      <c r="BQ92" t="s">
        <v>510</v>
      </c>
    </row>
    <row r="93" spans="1:69" x14ac:dyDescent="0.3">
      <c r="A93" t="s">
        <v>863</v>
      </c>
      <c r="B93" t="s">
        <v>584</v>
      </c>
      <c r="C93" t="s">
        <v>585</v>
      </c>
      <c r="D93" t="s">
        <v>610</v>
      </c>
      <c r="E93" t="s">
        <v>510</v>
      </c>
      <c r="F93" t="s">
        <v>587</v>
      </c>
      <c r="G93" t="s">
        <v>569</v>
      </c>
      <c r="H93" s="455"/>
      <c r="I93" t="s">
        <v>510</v>
      </c>
      <c r="J93">
        <v>2041</v>
      </c>
      <c r="K93" t="s">
        <v>511</v>
      </c>
      <c r="L93" t="s">
        <v>512</v>
      </c>
      <c r="M93" t="s">
        <v>610</v>
      </c>
      <c r="N93" t="s">
        <v>611</v>
      </c>
      <c r="O93" t="s">
        <v>602</v>
      </c>
      <c r="P93" t="s">
        <v>603</v>
      </c>
      <c r="Q93" t="s">
        <v>591</v>
      </c>
      <c r="R93" t="s">
        <v>514</v>
      </c>
      <c r="S93" t="s">
        <v>604</v>
      </c>
      <c r="T93" t="s">
        <v>515</v>
      </c>
      <c r="U93" t="s">
        <v>377</v>
      </c>
      <c r="V93" t="s">
        <v>510</v>
      </c>
      <c r="W93" t="s">
        <v>392</v>
      </c>
      <c r="X93">
        <v>4</v>
      </c>
      <c r="Y93" t="s">
        <v>392</v>
      </c>
      <c r="AA93" t="s">
        <v>594</v>
      </c>
      <c r="AB93" t="s">
        <v>225</v>
      </c>
      <c r="AC93" t="s">
        <v>510</v>
      </c>
      <c r="AD93" t="s">
        <v>510</v>
      </c>
      <c r="AE93" t="s">
        <v>864</v>
      </c>
      <c r="AF93">
        <v>3.0444931390000001</v>
      </c>
      <c r="AG93">
        <v>1</v>
      </c>
      <c r="AH93" t="s">
        <v>655</v>
      </c>
      <c r="AI93" t="s">
        <v>510</v>
      </c>
      <c r="AJ93" t="s">
        <v>865</v>
      </c>
      <c r="AK93" t="s">
        <v>865</v>
      </c>
      <c r="AL93" t="s">
        <v>518</v>
      </c>
      <c r="AM93" t="s">
        <v>597</v>
      </c>
      <c r="AN93" t="s">
        <v>519</v>
      </c>
      <c r="AO93" t="s">
        <v>510</v>
      </c>
      <c r="AP93" t="s">
        <v>866</v>
      </c>
      <c r="AQ93" t="s">
        <v>598</v>
      </c>
      <c r="AR93" t="s">
        <v>520</v>
      </c>
      <c r="AS93" t="s">
        <v>510</v>
      </c>
      <c r="AT93" t="s">
        <v>510</v>
      </c>
      <c r="AU93" t="s">
        <v>510</v>
      </c>
      <c r="AV93" t="s">
        <v>658</v>
      </c>
      <c r="AW93" t="s">
        <v>510</v>
      </c>
      <c r="AX93">
        <v>0</v>
      </c>
      <c r="AY93" t="s">
        <v>510</v>
      </c>
      <c r="AZ93" t="s">
        <v>594</v>
      </c>
      <c r="BA93">
        <v>0</v>
      </c>
      <c r="BB93" t="s">
        <v>631</v>
      </c>
      <c r="BC93" t="s">
        <v>600</v>
      </c>
      <c r="BD93" t="s">
        <v>510</v>
      </c>
      <c r="BE93" t="s">
        <v>510</v>
      </c>
      <c r="BF93" t="s">
        <v>510</v>
      </c>
      <c r="BG93" t="s">
        <v>510</v>
      </c>
      <c r="BH93" t="s">
        <v>510</v>
      </c>
      <c r="BI93" t="s">
        <v>510</v>
      </c>
      <c r="BJ93" t="s">
        <v>510</v>
      </c>
      <c r="BK93" t="s">
        <v>510</v>
      </c>
      <c r="BL93" t="s">
        <v>510</v>
      </c>
      <c r="BM93" t="s">
        <v>510</v>
      </c>
      <c r="BN93" t="s">
        <v>510</v>
      </c>
      <c r="BO93" t="s">
        <v>510</v>
      </c>
      <c r="BP93" t="s">
        <v>510</v>
      </c>
      <c r="BQ93" t="s">
        <v>510</v>
      </c>
    </row>
    <row r="94" spans="1:69" x14ac:dyDescent="0.3">
      <c r="A94" t="s">
        <v>867</v>
      </c>
      <c r="B94" t="s">
        <v>584</v>
      </c>
      <c r="C94" t="s">
        <v>585</v>
      </c>
      <c r="D94" t="s">
        <v>586</v>
      </c>
      <c r="E94" t="s">
        <v>510</v>
      </c>
      <c r="F94" t="s">
        <v>587</v>
      </c>
      <c r="G94" t="s">
        <v>569</v>
      </c>
      <c r="H94" s="455"/>
      <c r="I94" t="s">
        <v>510</v>
      </c>
      <c r="J94">
        <v>2523</v>
      </c>
      <c r="K94" t="s">
        <v>522</v>
      </c>
      <c r="L94" t="s">
        <v>512</v>
      </c>
      <c r="M94" t="s">
        <v>586</v>
      </c>
      <c r="N94" t="s">
        <v>588</v>
      </c>
      <c r="O94" t="s">
        <v>818</v>
      </c>
      <c r="P94" t="s">
        <v>819</v>
      </c>
      <c r="Q94" t="s">
        <v>591</v>
      </c>
      <c r="R94" t="s">
        <v>552</v>
      </c>
      <c r="S94" t="s">
        <v>593</v>
      </c>
      <c r="T94" t="s">
        <v>515</v>
      </c>
      <c r="U94" t="s">
        <v>377</v>
      </c>
      <c r="V94" t="s">
        <v>510</v>
      </c>
      <c r="W94" t="s">
        <v>392</v>
      </c>
      <c r="X94">
        <v>4</v>
      </c>
      <c r="Y94" t="s">
        <v>392</v>
      </c>
      <c r="AA94" t="s">
        <v>594</v>
      </c>
      <c r="AB94" t="s">
        <v>225</v>
      </c>
      <c r="AC94" t="s">
        <v>510</v>
      </c>
      <c r="AD94" t="s">
        <v>510</v>
      </c>
      <c r="AE94" t="s">
        <v>510</v>
      </c>
      <c r="AG94">
        <v>1</v>
      </c>
      <c r="AH94" t="s">
        <v>868</v>
      </c>
      <c r="AI94" t="s">
        <v>510</v>
      </c>
      <c r="AJ94" t="s">
        <v>869</v>
      </c>
      <c r="AK94" t="s">
        <v>869</v>
      </c>
      <c r="AL94" t="s">
        <v>518</v>
      </c>
      <c r="AM94" t="s">
        <v>597</v>
      </c>
      <c r="AN94" t="s">
        <v>524</v>
      </c>
      <c r="AO94" t="s">
        <v>510</v>
      </c>
      <c r="AP94" t="s">
        <v>870</v>
      </c>
      <c r="AQ94" t="s">
        <v>598</v>
      </c>
      <c r="AR94" t="s">
        <v>520</v>
      </c>
      <c r="AS94" t="s">
        <v>510</v>
      </c>
      <c r="AT94" t="s">
        <v>510</v>
      </c>
      <c r="AU94" t="s">
        <v>510</v>
      </c>
      <c r="AV94" t="s">
        <v>658</v>
      </c>
      <c r="AW94" t="s">
        <v>510</v>
      </c>
      <c r="AX94">
        <v>0</v>
      </c>
      <c r="AY94" t="s">
        <v>510</v>
      </c>
      <c r="AZ94" t="s">
        <v>594</v>
      </c>
      <c r="BA94">
        <v>0</v>
      </c>
      <c r="BB94" t="s">
        <v>600</v>
      </c>
      <c r="BC94" t="s">
        <v>600</v>
      </c>
      <c r="BD94" t="s">
        <v>510</v>
      </c>
      <c r="BE94" t="s">
        <v>510</v>
      </c>
      <c r="BF94" t="s">
        <v>510</v>
      </c>
      <c r="BG94" t="s">
        <v>510</v>
      </c>
      <c r="BH94" t="s">
        <v>510</v>
      </c>
      <c r="BI94" t="s">
        <v>510</v>
      </c>
      <c r="BJ94" t="s">
        <v>510</v>
      </c>
      <c r="BK94" t="s">
        <v>510</v>
      </c>
      <c r="BL94" t="s">
        <v>510</v>
      </c>
      <c r="BM94" t="s">
        <v>510</v>
      </c>
      <c r="BN94" t="s">
        <v>510</v>
      </c>
      <c r="BO94" t="s">
        <v>510</v>
      </c>
      <c r="BP94" t="s">
        <v>510</v>
      </c>
      <c r="BQ94" t="s">
        <v>510</v>
      </c>
    </row>
    <row r="95" spans="1:69" x14ac:dyDescent="0.3">
      <c r="A95" t="s">
        <v>871</v>
      </c>
      <c r="B95" t="s">
        <v>584</v>
      </c>
      <c r="C95" t="s">
        <v>585</v>
      </c>
      <c r="D95" t="s">
        <v>586</v>
      </c>
      <c r="E95" t="s">
        <v>510</v>
      </c>
      <c r="F95" t="s">
        <v>587</v>
      </c>
      <c r="G95" t="s">
        <v>569</v>
      </c>
      <c r="H95" s="455"/>
      <c r="I95" t="s">
        <v>510</v>
      </c>
      <c r="J95">
        <v>2523</v>
      </c>
      <c r="K95" t="s">
        <v>522</v>
      </c>
      <c r="L95" t="s">
        <v>512</v>
      </c>
      <c r="M95" t="s">
        <v>586</v>
      </c>
      <c r="N95" t="s">
        <v>588</v>
      </c>
      <c r="O95" t="s">
        <v>818</v>
      </c>
      <c r="P95" t="s">
        <v>819</v>
      </c>
      <c r="Q95" t="s">
        <v>591</v>
      </c>
      <c r="R95" t="s">
        <v>552</v>
      </c>
      <c r="S95" t="s">
        <v>593</v>
      </c>
      <c r="T95" t="s">
        <v>515</v>
      </c>
      <c r="U95" t="s">
        <v>377</v>
      </c>
      <c r="V95" t="s">
        <v>510</v>
      </c>
      <c r="W95" t="s">
        <v>392</v>
      </c>
      <c r="X95">
        <v>4</v>
      </c>
      <c r="Y95" t="s">
        <v>392</v>
      </c>
      <c r="AA95" t="s">
        <v>594</v>
      </c>
      <c r="AB95" t="s">
        <v>225</v>
      </c>
      <c r="AC95" t="s">
        <v>510</v>
      </c>
      <c r="AD95" t="s">
        <v>510</v>
      </c>
      <c r="AE95" t="s">
        <v>510</v>
      </c>
      <c r="AG95">
        <v>1</v>
      </c>
      <c r="AH95" t="s">
        <v>868</v>
      </c>
      <c r="AI95" t="s">
        <v>510</v>
      </c>
      <c r="AJ95" t="s">
        <v>869</v>
      </c>
      <c r="AK95" t="s">
        <v>869</v>
      </c>
      <c r="AL95" t="s">
        <v>518</v>
      </c>
      <c r="AM95" t="s">
        <v>597</v>
      </c>
      <c r="AN95" t="s">
        <v>524</v>
      </c>
      <c r="AO95" t="s">
        <v>510</v>
      </c>
      <c r="AP95" t="s">
        <v>870</v>
      </c>
      <c r="AQ95" t="s">
        <v>598</v>
      </c>
      <c r="AR95" t="s">
        <v>520</v>
      </c>
      <c r="AS95" t="s">
        <v>510</v>
      </c>
      <c r="AT95" t="s">
        <v>510</v>
      </c>
      <c r="AU95" t="s">
        <v>510</v>
      </c>
      <c r="AV95" t="s">
        <v>658</v>
      </c>
      <c r="AW95" t="s">
        <v>510</v>
      </c>
      <c r="AX95">
        <v>0</v>
      </c>
      <c r="AY95" t="s">
        <v>510</v>
      </c>
      <c r="AZ95" t="s">
        <v>594</v>
      </c>
      <c r="BA95">
        <v>0</v>
      </c>
      <c r="BB95" t="s">
        <v>600</v>
      </c>
      <c r="BC95" t="s">
        <v>600</v>
      </c>
      <c r="BD95" t="s">
        <v>510</v>
      </c>
      <c r="BE95" t="s">
        <v>510</v>
      </c>
      <c r="BF95" t="s">
        <v>510</v>
      </c>
      <c r="BG95" t="s">
        <v>510</v>
      </c>
      <c r="BH95" t="s">
        <v>510</v>
      </c>
      <c r="BI95" t="s">
        <v>510</v>
      </c>
      <c r="BJ95" t="s">
        <v>510</v>
      </c>
      <c r="BK95" t="s">
        <v>510</v>
      </c>
      <c r="BL95" t="s">
        <v>510</v>
      </c>
      <c r="BM95" t="s">
        <v>510</v>
      </c>
      <c r="BN95" t="s">
        <v>510</v>
      </c>
      <c r="BO95" t="s">
        <v>510</v>
      </c>
      <c r="BP95" t="s">
        <v>510</v>
      </c>
      <c r="BQ95" t="s">
        <v>510</v>
      </c>
    </row>
    <row r="96" spans="1:69" x14ac:dyDescent="0.3">
      <c r="A96" t="s">
        <v>872</v>
      </c>
      <c r="B96" t="s">
        <v>584</v>
      </c>
      <c r="C96" t="s">
        <v>585</v>
      </c>
      <c r="D96" t="s">
        <v>586</v>
      </c>
      <c r="E96" t="s">
        <v>510</v>
      </c>
      <c r="F96" t="s">
        <v>587</v>
      </c>
      <c r="G96" t="s">
        <v>569</v>
      </c>
      <c r="H96" s="455"/>
      <c r="I96" t="s">
        <v>510</v>
      </c>
      <c r="J96">
        <v>2522</v>
      </c>
      <c r="K96" t="s">
        <v>522</v>
      </c>
      <c r="L96" t="s">
        <v>531</v>
      </c>
      <c r="M96" t="s">
        <v>586</v>
      </c>
      <c r="N96" t="s">
        <v>588</v>
      </c>
      <c r="O96" t="s">
        <v>667</v>
      </c>
      <c r="P96" t="s">
        <v>668</v>
      </c>
      <c r="Q96" t="s">
        <v>591</v>
      </c>
      <c r="R96" t="s">
        <v>415</v>
      </c>
      <c r="S96" t="s">
        <v>593</v>
      </c>
      <c r="T96" t="s">
        <v>515</v>
      </c>
      <c r="U96" t="s">
        <v>377</v>
      </c>
      <c r="V96" t="s">
        <v>510</v>
      </c>
      <c r="W96" t="s">
        <v>392</v>
      </c>
      <c r="X96">
        <v>4</v>
      </c>
      <c r="Y96" t="s">
        <v>392</v>
      </c>
      <c r="AA96" t="s">
        <v>594</v>
      </c>
      <c r="AB96" t="s">
        <v>225</v>
      </c>
      <c r="AC96" t="s">
        <v>510</v>
      </c>
      <c r="AD96" t="s">
        <v>510</v>
      </c>
      <c r="AE96" t="s">
        <v>669</v>
      </c>
      <c r="AF96">
        <v>5.2083329999999999E-3</v>
      </c>
      <c r="AG96">
        <v>1</v>
      </c>
      <c r="AH96" t="s">
        <v>670</v>
      </c>
      <c r="AI96" t="s">
        <v>510</v>
      </c>
      <c r="AJ96" t="s">
        <v>869</v>
      </c>
      <c r="AK96" t="s">
        <v>869</v>
      </c>
      <c r="AL96" t="s">
        <v>518</v>
      </c>
      <c r="AM96" t="s">
        <v>597</v>
      </c>
      <c r="AN96" t="s">
        <v>671</v>
      </c>
      <c r="AO96" t="s">
        <v>510</v>
      </c>
      <c r="AP96" t="s">
        <v>672</v>
      </c>
      <c r="AQ96" t="s">
        <v>598</v>
      </c>
      <c r="AR96" t="s">
        <v>520</v>
      </c>
      <c r="AS96" t="s">
        <v>510</v>
      </c>
      <c r="AT96" t="s">
        <v>510</v>
      </c>
      <c r="AU96" t="s">
        <v>510</v>
      </c>
      <c r="AV96" t="s">
        <v>658</v>
      </c>
      <c r="AW96" t="s">
        <v>510</v>
      </c>
      <c r="AX96">
        <v>0</v>
      </c>
      <c r="AY96" t="s">
        <v>510</v>
      </c>
      <c r="AZ96" t="s">
        <v>594</v>
      </c>
      <c r="BA96">
        <v>0</v>
      </c>
      <c r="BB96" t="s">
        <v>673</v>
      </c>
      <c r="BC96" t="s">
        <v>673</v>
      </c>
      <c r="BD96" t="s">
        <v>510</v>
      </c>
      <c r="BE96" t="s">
        <v>510</v>
      </c>
      <c r="BF96" t="s">
        <v>510</v>
      </c>
      <c r="BG96" t="s">
        <v>510</v>
      </c>
      <c r="BH96" t="s">
        <v>510</v>
      </c>
      <c r="BI96" t="s">
        <v>510</v>
      </c>
      <c r="BJ96" t="s">
        <v>510</v>
      </c>
      <c r="BK96" t="s">
        <v>510</v>
      </c>
      <c r="BL96" t="s">
        <v>510</v>
      </c>
      <c r="BM96" t="s">
        <v>510</v>
      </c>
      <c r="BN96" t="s">
        <v>510</v>
      </c>
      <c r="BO96" t="s">
        <v>510</v>
      </c>
      <c r="BP96" t="s">
        <v>510</v>
      </c>
      <c r="BQ96" t="s">
        <v>510</v>
      </c>
    </row>
    <row r="97" spans="1:69" x14ac:dyDescent="0.3">
      <c r="A97" t="s">
        <v>873</v>
      </c>
      <c r="B97" t="s">
        <v>584</v>
      </c>
      <c r="C97" t="s">
        <v>585</v>
      </c>
      <c r="D97" t="s">
        <v>586</v>
      </c>
      <c r="E97" t="s">
        <v>510</v>
      </c>
      <c r="F97" t="s">
        <v>587</v>
      </c>
      <c r="G97" t="s">
        <v>569</v>
      </c>
      <c r="H97" s="455"/>
      <c r="I97" t="s">
        <v>510</v>
      </c>
      <c r="J97">
        <v>2041</v>
      </c>
      <c r="K97" t="s">
        <v>511</v>
      </c>
      <c r="L97" t="s">
        <v>512</v>
      </c>
      <c r="M97" t="s">
        <v>586</v>
      </c>
      <c r="N97" t="s">
        <v>588</v>
      </c>
      <c r="O97" t="s">
        <v>602</v>
      </c>
      <c r="P97" t="s">
        <v>603</v>
      </c>
      <c r="Q97" t="s">
        <v>591</v>
      </c>
      <c r="R97" t="s">
        <v>514</v>
      </c>
      <c r="S97" t="s">
        <v>604</v>
      </c>
      <c r="T97" t="s">
        <v>515</v>
      </c>
      <c r="U97" t="s">
        <v>377</v>
      </c>
      <c r="V97" t="s">
        <v>510</v>
      </c>
      <c r="W97" t="s">
        <v>392</v>
      </c>
      <c r="X97">
        <v>4</v>
      </c>
      <c r="Y97" t="s">
        <v>392</v>
      </c>
      <c r="AA97" t="s">
        <v>594</v>
      </c>
      <c r="AB97" t="s">
        <v>225</v>
      </c>
      <c r="AC97" t="s">
        <v>510</v>
      </c>
      <c r="AD97" t="s">
        <v>510</v>
      </c>
      <c r="AE97" t="s">
        <v>874</v>
      </c>
      <c r="AF97">
        <v>2.84558731</v>
      </c>
      <c r="AG97">
        <v>1</v>
      </c>
      <c r="AH97" t="s">
        <v>655</v>
      </c>
      <c r="AI97" t="s">
        <v>510</v>
      </c>
      <c r="AJ97" t="s">
        <v>869</v>
      </c>
      <c r="AK97" t="s">
        <v>869</v>
      </c>
      <c r="AL97" t="s">
        <v>518</v>
      </c>
      <c r="AM97" t="s">
        <v>597</v>
      </c>
      <c r="AN97" t="s">
        <v>519</v>
      </c>
      <c r="AO97" t="s">
        <v>510</v>
      </c>
      <c r="AP97" t="s">
        <v>875</v>
      </c>
      <c r="AQ97" t="s">
        <v>598</v>
      </c>
      <c r="AR97" t="s">
        <v>520</v>
      </c>
      <c r="AS97" t="s">
        <v>510</v>
      </c>
      <c r="AT97" t="s">
        <v>510</v>
      </c>
      <c r="AU97" t="s">
        <v>510</v>
      </c>
      <c r="AV97" t="s">
        <v>658</v>
      </c>
      <c r="AW97" t="s">
        <v>510</v>
      </c>
      <c r="AX97">
        <v>0</v>
      </c>
      <c r="AY97" t="s">
        <v>510</v>
      </c>
      <c r="AZ97" t="s">
        <v>594</v>
      </c>
      <c r="BA97">
        <v>0</v>
      </c>
      <c r="BB97" t="s">
        <v>600</v>
      </c>
      <c r="BC97" t="s">
        <v>600</v>
      </c>
      <c r="BD97" t="s">
        <v>510</v>
      </c>
      <c r="BE97" t="s">
        <v>510</v>
      </c>
      <c r="BF97" t="s">
        <v>510</v>
      </c>
      <c r="BG97" t="s">
        <v>510</v>
      </c>
      <c r="BH97" t="s">
        <v>510</v>
      </c>
      <c r="BI97" t="s">
        <v>510</v>
      </c>
      <c r="BJ97" t="s">
        <v>510</v>
      </c>
      <c r="BK97" t="s">
        <v>510</v>
      </c>
      <c r="BL97" t="s">
        <v>510</v>
      </c>
      <c r="BM97" t="s">
        <v>510</v>
      </c>
      <c r="BN97" t="s">
        <v>510</v>
      </c>
      <c r="BO97" t="s">
        <v>510</v>
      </c>
      <c r="BP97" t="s">
        <v>510</v>
      </c>
      <c r="BQ97" t="s">
        <v>510</v>
      </c>
    </row>
    <row r="98" spans="1:69" x14ac:dyDescent="0.3">
      <c r="A98" t="s">
        <v>876</v>
      </c>
      <c r="B98" t="s">
        <v>584</v>
      </c>
      <c r="C98" t="s">
        <v>585</v>
      </c>
      <c r="D98" t="s">
        <v>586</v>
      </c>
      <c r="E98" t="s">
        <v>510</v>
      </c>
      <c r="F98" t="s">
        <v>587</v>
      </c>
      <c r="G98" t="s">
        <v>569</v>
      </c>
      <c r="H98" s="455"/>
      <c r="I98" t="s">
        <v>510</v>
      </c>
      <c r="J98">
        <v>2522</v>
      </c>
      <c r="K98" t="s">
        <v>522</v>
      </c>
      <c r="L98" t="s">
        <v>531</v>
      </c>
      <c r="M98" t="s">
        <v>586</v>
      </c>
      <c r="N98" t="s">
        <v>588</v>
      </c>
      <c r="O98" t="s">
        <v>667</v>
      </c>
      <c r="P98" t="s">
        <v>668</v>
      </c>
      <c r="Q98" t="s">
        <v>591</v>
      </c>
      <c r="R98" t="s">
        <v>415</v>
      </c>
      <c r="S98" t="s">
        <v>593</v>
      </c>
      <c r="T98" t="s">
        <v>515</v>
      </c>
      <c r="U98" t="s">
        <v>377</v>
      </c>
      <c r="V98" t="s">
        <v>510</v>
      </c>
      <c r="W98" t="s">
        <v>392</v>
      </c>
      <c r="X98">
        <v>4</v>
      </c>
      <c r="Y98" t="s">
        <v>392</v>
      </c>
      <c r="AA98" t="s">
        <v>594</v>
      </c>
      <c r="AB98" t="s">
        <v>225</v>
      </c>
      <c r="AC98" t="s">
        <v>510</v>
      </c>
      <c r="AD98" t="s">
        <v>510</v>
      </c>
      <c r="AE98" t="s">
        <v>669</v>
      </c>
      <c r="AF98">
        <v>5.2083329999999999E-3</v>
      </c>
      <c r="AG98">
        <v>1</v>
      </c>
      <c r="AH98" t="s">
        <v>670</v>
      </c>
      <c r="AI98" t="s">
        <v>510</v>
      </c>
      <c r="AJ98" t="s">
        <v>869</v>
      </c>
      <c r="AK98" t="s">
        <v>869</v>
      </c>
      <c r="AL98" t="s">
        <v>518</v>
      </c>
      <c r="AM98" t="s">
        <v>597</v>
      </c>
      <c r="AN98" t="s">
        <v>749</v>
      </c>
      <c r="AO98" t="s">
        <v>510</v>
      </c>
      <c r="AP98" t="s">
        <v>672</v>
      </c>
      <c r="AQ98" t="s">
        <v>598</v>
      </c>
      <c r="AR98" t="s">
        <v>520</v>
      </c>
      <c r="AS98" t="s">
        <v>510</v>
      </c>
      <c r="AT98" t="s">
        <v>510</v>
      </c>
      <c r="AU98" t="s">
        <v>510</v>
      </c>
      <c r="AV98" t="s">
        <v>658</v>
      </c>
      <c r="AW98" t="s">
        <v>510</v>
      </c>
      <c r="AX98">
        <v>0</v>
      </c>
      <c r="AY98" t="s">
        <v>510</v>
      </c>
      <c r="AZ98" t="s">
        <v>594</v>
      </c>
      <c r="BA98">
        <v>0</v>
      </c>
      <c r="BB98" t="s">
        <v>673</v>
      </c>
      <c r="BC98" t="s">
        <v>673</v>
      </c>
      <c r="BD98" t="s">
        <v>510</v>
      </c>
      <c r="BE98" t="s">
        <v>510</v>
      </c>
      <c r="BF98" t="s">
        <v>510</v>
      </c>
      <c r="BG98" t="s">
        <v>510</v>
      </c>
      <c r="BH98" t="s">
        <v>510</v>
      </c>
      <c r="BI98" t="s">
        <v>510</v>
      </c>
      <c r="BJ98" t="s">
        <v>510</v>
      </c>
      <c r="BK98" t="s">
        <v>510</v>
      </c>
      <c r="BL98" t="s">
        <v>510</v>
      </c>
      <c r="BM98" t="s">
        <v>510</v>
      </c>
      <c r="BN98" t="s">
        <v>510</v>
      </c>
      <c r="BO98" t="s">
        <v>510</v>
      </c>
      <c r="BP98" t="s">
        <v>510</v>
      </c>
      <c r="BQ98" t="s">
        <v>510</v>
      </c>
    </row>
    <row r="99" spans="1:69" x14ac:dyDescent="0.3">
      <c r="A99" t="s">
        <v>877</v>
      </c>
      <c r="B99" t="s">
        <v>584</v>
      </c>
      <c r="C99" t="s">
        <v>585</v>
      </c>
      <c r="D99" t="s">
        <v>610</v>
      </c>
      <c r="E99" t="s">
        <v>510</v>
      </c>
      <c r="F99" t="s">
        <v>587</v>
      </c>
      <c r="G99" t="s">
        <v>569</v>
      </c>
      <c r="H99" s="455"/>
      <c r="I99" t="s">
        <v>510</v>
      </c>
      <c r="J99">
        <v>2523</v>
      </c>
      <c r="K99" t="s">
        <v>522</v>
      </c>
      <c r="L99" t="s">
        <v>512</v>
      </c>
      <c r="M99" t="s">
        <v>610</v>
      </c>
      <c r="N99" t="s">
        <v>611</v>
      </c>
      <c r="O99" t="s">
        <v>818</v>
      </c>
      <c r="P99" t="s">
        <v>819</v>
      </c>
      <c r="Q99" t="s">
        <v>591</v>
      </c>
      <c r="R99" t="s">
        <v>552</v>
      </c>
      <c r="S99" t="s">
        <v>593</v>
      </c>
      <c r="T99" t="s">
        <v>515</v>
      </c>
      <c r="U99" t="s">
        <v>377</v>
      </c>
      <c r="V99" t="s">
        <v>510</v>
      </c>
      <c r="W99" t="s">
        <v>392</v>
      </c>
      <c r="X99">
        <v>4</v>
      </c>
      <c r="Y99" t="s">
        <v>392</v>
      </c>
      <c r="AA99" t="s">
        <v>594</v>
      </c>
      <c r="AB99" t="s">
        <v>225</v>
      </c>
      <c r="AC99" t="s">
        <v>510</v>
      </c>
      <c r="AD99" t="s">
        <v>510</v>
      </c>
      <c r="AE99" t="s">
        <v>510</v>
      </c>
      <c r="AG99">
        <v>1</v>
      </c>
      <c r="AH99" t="s">
        <v>868</v>
      </c>
      <c r="AI99" t="s">
        <v>510</v>
      </c>
      <c r="AJ99" t="s">
        <v>865</v>
      </c>
      <c r="AK99" t="s">
        <v>865</v>
      </c>
      <c r="AL99" t="s">
        <v>518</v>
      </c>
      <c r="AM99" t="s">
        <v>597</v>
      </c>
      <c r="AN99" t="s">
        <v>524</v>
      </c>
      <c r="AO99" t="s">
        <v>510</v>
      </c>
      <c r="AP99" t="s">
        <v>870</v>
      </c>
      <c r="AQ99" t="s">
        <v>598</v>
      </c>
      <c r="AR99" t="s">
        <v>520</v>
      </c>
      <c r="AS99" t="s">
        <v>510</v>
      </c>
      <c r="AT99" t="s">
        <v>510</v>
      </c>
      <c r="AU99" t="s">
        <v>510</v>
      </c>
      <c r="AV99" t="s">
        <v>658</v>
      </c>
      <c r="AW99" t="s">
        <v>510</v>
      </c>
      <c r="AX99">
        <v>0</v>
      </c>
      <c r="AY99" t="s">
        <v>510</v>
      </c>
      <c r="AZ99" t="s">
        <v>594</v>
      </c>
      <c r="BA99">
        <v>0</v>
      </c>
      <c r="BB99" t="s">
        <v>600</v>
      </c>
      <c r="BC99" t="s">
        <v>600</v>
      </c>
      <c r="BD99" t="s">
        <v>510</v>
      </c>
      <c r="BE99" t="s">
        <v>510</v>
      </c>
      <c r="BF99" t="s">
        <v>510</v>
      </c>
      <c r="BG99" t="s">
        <v>510</v>
      </c>
      <c r="BH99" t="s">
        <v>510</v>
      </c>
      <c r="BI99" t="s">
        <v>510</v>
      </c>
      <c r="BJ99" t="s">
        <v>510</v>
      </c>
      <c r="BK99" t="s">
        <v>510</v>
      </c>
      <c r="BL99" t="s">
        <v>510</v>
      </c>
      <c r="BM99" t="s">
        <v>510</v>
      </c>
      <c r="BN99" t="s">
        <v>510</v>
      </c>
      <c r="BO99" t="s">
        <v>510</v>
      </c>
      <c r="BP99" t="s">
        <v>510</v>
      </c>
      <c r="BQ99" t="s">
        <v>510</v>
      </c>
    </row>
    <row r="100" spans="1:69" x14ac:dyDescent="0.3">
      <c r="A100" t="s">
        <v>878</v>
      </c>
      <c r="B100" t="s">
        <v>584</v>
      </c>
      <c r="C100" t="s">
        <v>585</v>
      </c>
      <c r="D100" t="s">
        <v>610</v>
      </c>
      <c r="E100" t="s">
        <v>510</v>
      </c>
      <c r="F100" t="s">
        <v>587</v>
      </c>
      <c r="G100" t="s">
        <v>569</v>
      </c>
      <c r="H100" s="455"/>
      <c r="I100" t="s">
        <v>510</v>
      </c>
      <c r="J100">
        <v>2523</v>
      </c>
      <c r="K100" t="s">
        <v>522</v>
      </c>
      <c r="L100" t="s">
        <v>512</v>
      </c>
      <c r="M100" t="s">
        <v>610</v>
      </c>
      <c r="N100" t="s">
        <v>611</v>
      </c>
      <c r="O100" t="s">
        <v>818</v>
      </c>
      <c r="P100" t="s">
        <v>819</v>
      </c>
      <c r="Q100" t="s">
        <v>591</v>
      </c>
      <c r="R100" t="s">
        <v>552</v>
      </c>
      <c r="S100" t="s">
        <v>593</v>
      </c>
      <c r="T100" t="s">
        <v>515</v>
      </c>
      <c r="U100" t="s">
        <v>377</v>
      </c>
      <c r="V100" t="s">
        <v>510</v>
      </c>
      <c r="W100" t="s">
        <v>392</v>
      </c>
      <c r="X100">
        <v>4</v>
      </c>
      <c r="Y100" t="s">
        <v>392</v>
      </c>
      <c r="AA100" t="s">
        <v>594</v>
      </c>
      <c r="AB100" t="s">
        <v>225</v>
      </c>
      <c r="AC100" t="s">
        <v>510</v>
      </c>
      <c r="AD100" t="s">
        <v>510</v>
      </c>
      <c r="AE100" t="s">
        <v>510</v>
      </c>
      <c r="AG100">
        <v>1</v>
      </c>
      <c r="AH100" t="s">
        <v>868</v>
      </c>
      <c r="AI100" t="s">
        <v>510</v>
      </c>
      <c r="AJ100" t="s">
        <v>865</v>
      </c>
      <c r="AK100" t="s">
        <v>865</v>
      </c>
      <c r="AL100" t="s">
        <v>518</v>
      </c>
      <c r="AM100" t="s">
        <v>597</v>
      </c>
      <c r="AN100" t="s">
        <v>524</v>
      </c>
      <c r="AO100" t="s">
        <v>510</v>
      </c>
      <c r="AP100" t="s">
        <v>870</v>
      </c>
      <c r="AQ100" t="s">
        <v>598</v>
      </c>
      <c r="AR100" t="s">
        <v>520</v>
      </c>
      <c r="AS100" t="s">
        <v>510</v>
      </c>
      <c r="AT100" t="s">
        <v>510</v>
      </c>
      <c r="AU100" t="s">
        <v>510</v>
      </c>
      <c r="AV100" t="s">
        <v>658</v>
      </c>
      <c r="AW100" t="s">
        <v>510</v>
      </c>
      <c r="AX100">
        <v>0</v>
      </c>
      <c r="AY100" t="s">
        <v>510</v>
      </c>
      <c r="AZ100" t="s">
        <v>594</v>
      </c>
      <c r="BA100">
        <v>0</v>
      </c>
      <c r="BB100" t="s">
        <v>600</v>
      </c>
      <c r="BC100" t="s">
        <v>600</v>
      </c>
      <c r="BD100" t="s">
        <v>510</v>
      </c>
      <c r="BE100" t="s">
        <v>510</v>
      </c>
      <c r="BF100" t="s">
        <v>510</v>
      </c>
      <c r="BG100" t="s">
        <v>510</v>
      </c>
      <c r="BH100" t="s">
        <v>510</v>
      </c>
      <c r="BI100" t="s">
        <v>510</v>
      </c>
      <c r="BJ100" t="s">
        <v>510</v>
      </c>
      <c r="BK100" t="s">
        <v>510</v>
      </c>
      <c r="BL100" t="s">
        <v>510</v>
      </c>
      <c r="BM100" t="s">
        <v>510</v>
      </c>
      <c r="BN100" t="s">
        <v>510</v>
      </c>
      <c r="BO100" t="s">
        <v>510</v>
      </c>
      <c r="BP100" t="s">
        <v>510</v>
      </c>
      <c r="BQ100" t="s">
        <v>510</v>
      </c>
    </row>
    <row r="101" spans="1:69" x14ac:dyDescent="0.3">
      <c r="A101" t="s">
        <v>879</v>
      </c>
      <c r="B101" t="s">
        <v>584</v>
      </c>
      <c r="C101" t="s">
        <v>585</v>
      </c>
      <c r="D101" t="s">
        <v>610</v>
      </c>
      <c r="E101" t="s">
        <v>510</v>
      </c>
      <c r="F101" t="s">
        <v>587</v>
      </c>
      <c r="G101" t="s">
        <v>569</v>
      </c>
      <c r="H101" s="455"/>
      <c r="I101" t="s">
        <v>510</v>
      </c>
      <c r="J101">
        <v>2522</v>
      </c>
      <c r="K101" t="s">
        <v>522</v>
      </c>
      <c r="L101" t="s">
        <v>531</v>
      </c>
      <c r="M101" t="s">
        <v>610</v>
      </c>
      <c r="N101" t="s">
        <v>611</v>
      </c>
      <c r="O101" t="s">
        <v>667</v>
      </c>
      <c r="P101" t="s">
        <v>668</v>
      </c>
      <c r="Q101" t="s">
        <v>591</v>
      </c>
      <c r="R101" t="s">
        <v>415</v>
      </c>
      <c r="S101" t="s">
        <v>593</v>
      </c>
      <c r="T101" t="s">
        <v>515</v>
      </c>
      <c r="U101" t="s">
        <v>377</v>
      </c>
      <c r="V101" t="s">
        <v>510</v>
      </c>
      <c r="W101" t="s">
        <v>392</v>
      </c>
      <c r="X101">
        <v>4</v>
      </c>
      <c r="Y101" t="s">
        <v>392</v>
      </c>
      <c r="AA101" t="s">
        <v>594</v>
      </c>
      <c r="AB101" t="s">
        <v>225</v>
      </c>
      <c r="AC101" t="s">
        <v>510</v>
      </c>
      <c r="AD101" t="s">
        <v>510</v>
      </c>
      <c r="AE101" t="s">
        <v>669</v>
      </c>
      <c r="AF101">
        <v>5.2083329999999999E-3</v>
      </c>
      <c r="AG101">
        <v>1</v>
      </c>
      <c r="AH101" t="s">
        <v>670</v>
      </c>
      <c r="AI101" t="s">
        <v>510</v>
      </c>
      <c r="AJ101" t="s">
        <v>865</v>
      </c>
      <c r="AK101" t="s">
        <v>865</v>
      </c>
      <c r="AL101" t="s">
        <v>518</v>
      </c>
      <c r="AM101" t="s">
        <v>597</v>
      </c>
      <c r="AN101" t="s">
        <v>671</v>
      </c>
      <c r="AO101" t="s">
        <v>510</v>
      </c>
      <c r="AP101" t="s">
        <v>672</v>
      </c>
      <c r="AQ101" t="s">
        <v>598</v>
      </c>
      <c r="AR101" t="s">
        <v>520</v>
      </c>
      <c r="AS101" t="s">
        <v>510</v>
      </c>
      <c r="AT101" t="s">
        <v>510</v>
      </c>
      <c r="AU101" t="s">
        <v>510</v>
      </c>
      <c r="AV101" t="s">
        <v>658</v>
      </c>
      <c r="AW101" t="s">
        <v>510</v>
      </c>
      <c r="AX101">
        <v>0</v>
      </c>
      <c r="AY101" t="s">
        <v>510</v>
      </c>
      <c r="AZ101" t="s">
        <v>594</v>
      </c>
      <c r="BA101">
        <v>0</v>
      </c>
      <c r="BB101" t="s">
        <v>673</v>
      </c>
      <c r="BC101" t="s">
        <v>673</v>
      </c>
      <c r="BD101" t="s">
        <v>510</v>
      </c>
      <c r="BE101" t="s">
        <v>510</v>
      </c>
      <c r="BF101" t="s">
        <v>510</v>
      </c>
      <c r="BG101" t="s">
        <v>510</v>
      </c>
      <c r="BH101" t="s">
        <v>510</v>
      </c>
      <c r="BI101" t="s">
        <v>510</v>
      </c>
      <c r="BJ101" t="s">
        <v>510</v>
      </c>
      <c r="BK101" t="s">
        <v>510</v>
      </c>
      <c r="BL101" t="s">
        <v>510</v>
      </c>
      <c r="BM101" t="s">
        <v>510</v>
      </c>
      <c r="BN101" t="s">
        <v>510</v>
      </c>
      <c r="BO101" t="s">
        <v>510</v>
      </c>
      <c r="BP101" t="s">
        <v>510</v>
      </c>
      <c r="BQ101" t="s">
        <v>510</v>
      </c>
    </row>
    <row r="102" spans="1:69" x14ac:dyDescent="0.3">
      <c r="A102" t="s">
        <v>880</v>
      </c>
      <c r="B102" t="s">
        <v>584</v>
      </c>
      <c r="C102" t="s">
        <v>585</v>
      </c>
      <c r="D102" t="s">
        <v>610</v>
      </c>
      <c r="E102" t="s">
        <v>510</v>
      </c>
      <c r="F102" t="s">
        <v>587</v>
      </c>
      <c r="G102" t="s">
        <v>569</v>
      </c>
      <c r="H102" s="455"/>
      <c r="I102" t="s">
        <v>510</v>
      </c>
      <c r="J102">
        <v>2041</v>
      </c>
      <c r="K102" t="s">
        <v>511</v>
      </c>
      <c r="L102" t="s">
        <v>512</v>
      </c>
      <c r="M102" t="s">
        <v>610</v>
      </c>
      <c r="N102" t="s">
        <v>611</v>
      </c>
      <c r="O102" t="s">
        <v>602</v>
      </c>
      <c r="P102" t="s">
        <v>603</v>
      </c>
      <c r="Q102" t="s">
        <v>591</v>
      </c>
      <c r="R102" t="s">
        <v>514</v>
      </c>
      <c r="S102" t="s">
        <v>604</v>
      </c>
      <c r="T102" t="s">
        <v>515</v>
      </c>
      <c r="U102" t="s">
        <v>377</v>
      </c>
      <c r="V102" t="s">
        <v>510</v>
      </c>
      <c r="W102" t="s">
        <v>392</v>
      </c>
      <c r="X102">
        <v>4</v>
      </c>
      <c r="Y102" t="s">
        <v>392</v>
      </c>
      <c r="AA102" t="s">
        <v>594</v>
      </c>
      <c r="AB102" t="s">
        <v>225</v>
      </c>
      <c r="AC102" t="s">
        <v>510</v>
      </c>
      <c r="AD102" t="s">
        <v>510</v>
      </c>
      <c r="AE102" t="s">
        <v>881</v>
      </c>
      <c r="AF102">
        <v>2.8160433180000002</v>
      </c>
      <c r="AG102">
        <v>1</v>
      </c>
      <c r="AH102" t="s">
        <v>655</v>
      </c>
      <c r="AI102" t="s">
        <v>510</v>
      </c>
      <c r="AJ102" t="s">
        <v>865</v>
      </c>
      <c r="AK102" t="s">
        <v>865</v>
      </c>
      <c r="AL102" t="s">
        <v>518</v>
      </c>
      <c r="AM102" t="s">
        <v>597</v>
      </c>
      <c r="AN102" t="s">
        <v>529</v>
      </c>
      <c r="AO102" t="s">
        <v>510</v>
      </c>
      <c r="AP102" t="s">
        <v>882</v>
      </c>
      <c r="AQ102" t="s">
        <v>598</v>
      </c>
      <c r="AR102" t="s">
        <v>520</v>
      </c>
      <c r="AS102" t="s">
        <v>510</v>
      </c>
      <c r="AT102" t="s">
        <v>510</v>
      </c>
      <c r="AU102" t="s">
        <v>510</v>
      </c>
      <c r="AV102" t="s">
        <v>658</v>
      </c>
      <c r="AW102" t="s">
        <v>510</v>
      </c>
      <c r="AX102">
        <v>0</v>
      </c>
      <c r="AY102" t="s">
        <v>510</v>
      </c>
      <c r="AZ102" t="s">
        <v>594</v>
      </c>
      <c r="BA102">
        <v>0</v>
      </c>
      <c r="BB102" t="s">
        <v>600</v>
      </c>
      <c r="BC102" t="s">
        <v>600</v>
      </c>
      <c r="BD102" t="s">
        <v>510</v>
      </c>
      <c r="BE102" t="s">
        <v>510</v>
      </c>
      <c r="BF102" t="s">
        <v>510</v>
      </c>
      <c r="BG102" t="s">
        <v>510</v>
      </c>
      <c r="BH102" t="s">
        <v>510</v>
      </c>
      <c r="BI102" t="s">
        <v>510</v>
      </c>
      <c r="BJ102" t="s">
        <v>510</v>
      </c>
      <c r="BK102" t="s">
        <v>510</v>
      </c>
      <c r="BL102" t="s">
        <v>510</v>
      </c>
      <c r="BM102" t="s">
        <v>510</v>
      </c>
      <c r="BN102" t="s">
        <v>510</v>
      </c>
      <c r="BO102" t="s">
        <v>510</v>
      </c>
      <c r="BP102" t="s">
        <v>510</v>
      </c>
      <c r="BQ102" t="s">
        <v>510</v>
      </c>
    </row>
    <row r="103" spans="1:69" x14ac:dyDescent="0.3">
      <c r="A103" t="s">
        <v>883</v>
      </c>
      <c r="B103" t="s">
        <v>584</v>
      </c>
      <c r="C103" t="s">
        <v>585</v>
      </c>
      <c r="D103" t="s">
        <v>610</v>
      </c>
      <c r="E103" t="s">
        <v>510</v>
      </c>
      <c r="F103" t="s">
        <v>587</v>
      </c>
      <c r="G103" t="s">
        <v>569</v>
      </c>
      <c r="H103" s="455"/>
      <c r="I103" t="s">
        <v>510</v>
      </c>
      <c r="J103">
        <v>2522</v>
      </c>
      <c r="K103" t="s">
        <v>522</v>
      </c>
      <c r="L103" t="s">
        <v>531</v>
      </c>
      <c r="M103" t="s">
        <v>610</v>
      </c>
      <c r="N103" t="s">
        <v>611</v>
      </c>
      <c r="O103" t="s">
        <v>667</v>
      </c>
      <c r="P103" t="s">
        <v>668</v>
      </c>
      <c r="Q103" t="s">
        <v>591</v>
      </c>
      <c r="R103" t="s">
        <v>415</v>
      </c>
      <c r="S103" t="s">
        <v>593</v>
      </c>
      <c r="T103" t="s">
        <v>515</v>
      </c>
      <c r="U103" t="s">
        <v>377</v>
      </c>
      <c r="V103" t="s">
        <v>510</v>
      </c>
      <c r="W103" t="s">
        <v>392</v>
      </c>
      <c r="X103">
        <v>4</v>
      </c>
      <c r="Y103" t="s">
        <v>392</v>
      </c>
      <c r="AA103" t="s">
        <v>594</v>
      </c>
      <c r="AB103" t="s">
        <v>225</v>
      </c>
      <c r="AC103" t="s">
        <v>510</v>
      </c>
      <c r="AD103" t="s">
        <v>510</v>
      </c>
      <c r="AE103" t="s">
        <v>669</v>
      </c>
      <c r="AF103">
        <v>5.2083329999999999E-3</v>
      </c>
      <c r="AG103">
        <v>1</v>
      </c>
      <c r="AH103" t="s">
        <v>670</v>
      </c>
      <c r="AI103" t="s">
        <v>510</v>
      </c>
      <c r="AJ103" t="s">
        <v>865</v>
      </c>
      <c r="AK103" t="s">
        <v>865</v>
      </c>
      <c r="AL103" t="s">
        <v>518</v>
      </c>
      <c r="AM103" t="s">
        <v>597</v>
      </c>
      <c r="AN103" t="s">
        <v>749</v>
      </c>
      <c r="AO103" t="s">
        <v>510</v>
      </c>
      <c r="AP103" t="s">
        <v>672</v>
      </c>
      <c r="AQ103" t="s">
        <v>598</v>
      </c>
      <c r="AR103" t="s">
        <v>520</v>
      </c>
      <c r="AS103" t="s">
        <v>510</v>
      </c>
      <c r="AT103" t="s">
        <v>510</v>
      </c>
      <c r="AU103" t="s">
        <v>510</v>
      </c>
      <c r="AV103" t="s">
        <v>658</v>
      </c>
      <c r="AW103" t="s">
        <v>510</v>
      </c>
      <c r="AX103">
        <v>0</v>
      </c>
      <c r="AY103" t="s">
        <v>510</v>
      </c>
      <c r="AZ103" t="s">
        <v>594</v>
      </c>
      <c r="BA103">
        <v>0</v>
      </c>
      <c r="BB103" t="s">
        <v>673</v>
      </c>
      <c r="BC103" t="s">
        <v>673</v>
      </c>
      <c r="BD103" t="s">
        <v>510</v>
      </c>
      <c r="BE103" t="s">
        <v>510</v>
      </c>
      <c r="BF103" t="s">
        <v>510</v>
      </c>
      <c r="BG103" t="s">
        <v>510</v>
      </c>
      <c r="BH103" t="s">
        <v>510</v>
      </c>
      <c r="BI103" t="s">
        <v>510</v>
      </c>
      <c r="BJ103" t="s">
        <v>510</v>
      </c>
      <c r="BK103" t="s">
        <v>510</v>
      </c>
      <c r="BL103" t="s">
        <v>510</v>
      </c>
      <c r="BM103" t="s">
        <v>510</v>
      </c>
      <c r="BN103" t="s">
        <v>510</v>
      </c>
      <c r="BO103" t="s">
        <v>510</v>
      </c>
      <c r="BP103" t="s">
        <v>510</v>
      </c>
      <c r="BQ103" t="s">
        <v>510</v>
      </c>
    </row>
    <row r="104" spans="1:69" x14ac:dyDescent="0.3">
      <c r="A104" t="s">
        <v>884</v>
      </c>
      <c r="B104" t="s">
        <v>584</v>
      </c>
      <c r="C104" t="s">
        <v>585</v>
      </c>
      <c r="D104" t="s">
        <v>586</v>
      </c>
      <c r="E104" t="s">
        <v>510</v>
      </c>
      <c r="F104" t="s">
        <v>587</v>
      </c>
      <c r="G104" t="s">
        <v>569</v>
      </c>
      <c r="H104" s="455"/>
      <c r="I104" t="s">
        <v>510</v>
      </c>
      <c r="J104">
        <v>2041</v>
      </c>
      <c r="K104" t="s">
        <v>511</v>
      </c>
      <c r="L104" t="s">
        <v>512</v>
      </c>
      <c r="M104" t="s">
        <v>586</v>
      </c>
      <c r="N104" t="s">
        <v>588</v>
      </c>
      <c r="O104" t="s">
        <v>602</v>
      </c>
      <c r="P104" t="s">
        <v>603</v>
      </c>
      <c r="Q104" t="s">
        <v>591</v>
      </c>
      <c r="R104" t="s">
        <v>514</v>
      </c>
      <c r="S104" t="s">
        <v>604</v>
      </c>
      <c r="T104" t="s">
        <v>515</v>
      </c>
      <c r="U104" t="s">
        <v>377</v>
      </c>
      <c r="V104" t="s">
        <v>510</v>
      </c>
      <c r="W104" t="s">
        <v>392</v>
      </c>
      <c r="X104">
        <v>4</v>
      </c>
      <c r="Y104" t="s">
        <v>392</v>
      </c>
      <c r="AA104" t="s">
        <v>594</v>
      </c>
      <c r="AB104" t="s">
        <v>225</v>
      </c>
      <c r="AC104" t="s">
        <v>510</v>
      </c>
      <c r="AD104" t="s">
        <v>510</v>
      </c>
      <c r="AE104" t="s">
        <v>885</v>
      </c>
      <c r="AF104">
        <v>4.7347467280000002</v>
      </c>
      <c r="AG104">
        <v>1</v>
      </c>
      <c r="AH104" t="s">
        <v>655</v>
      </c>
      <c r="AI104" t="s">
        <v>510</v>
      </c>
      <c r="AJ104" t="s">
        <v>869</v>
      </c>
      <c r="AK104" t="s">
        <v>869</v>
      </c>
      <c r="AL104" t="s">
        <v>518</v>
      </c>
      <c r="AM104" t="s">
        <v>597</v>
      </c>
      <c r="AN104" t="s">
        <v>529</v>
      </c>
      <c r="AO104" t="s">
        <v>510</v>
      </c>
      <c r="AP104" t="s">
        <v>886</v>
      </c>
      <c r="AQ104" t="s">
        <v>598</v>
      </c>
      <c r="AR104" t="s">
        <v>520</v>
      </c>
      <c r="AS104" t="s">
        <v>510</v>
      </c>
      <c r="AT104" t="s">
        <v>510</v>
      </c>
      <c r="AU104" t="s">
        <v>510</v>
      </c>
      <c r="AV104" t="s">
        <v>658</v>
      </c>
      <c r="AW104" t="s">
        <v>510</v>
      </c>
      <c r="AX104">
        <v>0</v>
      </c>
      <c r="AY104" t="s">
        <v>510</v>
      </c>
      <c r="AZ104" t="s">
        <v>594</v>
      </c>
      <c r="BA104">
        <v>0</v>
      </c>
      <c r="BB104" t="s">
        <v>631</v>
      </c>
      <c r="BC104" t="s">
        <v>600</v>
      </c>
      <c r="BD104" t="s">
        <v>510</v>
      </c>
      <c r="BE104" t="s">
        <v>510</v>
      </c>
      <c r="BF104" t="s">
        <v>510</v>
      </c>
      <c r="BG104" t="s">
        <v>510</v>
      </c>
      <c r="BH104" t="s">
        <v>510</v>
      </c>
      <c r="BI104" t="s">
        <v>510</v>
      </c>
      <c r="BJ104" t="s">
        <v>510</v>
      </c>
      <c r="BK104" t="s">
        <v>510</v>
      </c>
      <c r="BL104" t="s">
        <v>510</v>
      </c>
      <c r="BM104" t="s">
        <v>510</v>
      </c>
      <c r="BN104" t="s">
        <v>510</v>
      </c>
      <c r="BO104" t="s">
        <v>510</v>
      </c>
      <c r="BP104" t="s">
        <v>510</v>
      </c>
      <c r="BQ104" t="s">
        <v>510</v>
      </c>
    </row>
    <row r="105" spans="1:69" x14ac:dyDescent="0.3">
      <c r="A105" t="s">
        <v>887</v>
      </c>
      <c r="B105" t="s">
        <v>584</v>
      </c>
      <c r="C105" t="s">
        <v>585</v>
      </c>
      <c r="D105" t="s">
        <v>586</v>
      </c>
      <c r="E105" t="s">
        <v>510</v>
      </c>
      <c r="F105" t="s">
        <v>587</v>
      </c>
      <c r="G105" t="s">
        <v>569</v>
      </c>
      <c r="H105" s="455"/>
      <c r="I105" t="s">
        <v>510</v>
      </c>
      <c r="J105">
        <v>2041</v>
      </c>
      <c r="K105" t="s">
        <v>511</v>
      </c>
      <c r="L105" t="s">
        <v>512</v>
      </c>
      <c r="M105" t="s">
        <v>586</v>
      </c>
      <c r="N105" t="s">
        <v>588</v>
      </c>
      <c r="O105" t="s">
        <v>602</v>
      </c>
      <c r="P105" t="s">
        <v>603</v>
      </c>
      <c r="Q105" t="s">
        <v>591</v>
      </c>
      <c r="R105" t="s">
        <v>514</v>
      </c>
      <c r="S105" t="s">
        <v>604</v>
      </c>
      <c r="T105" t="s">
        <v>515</v>
      </c>
      <c r="U105" t="s">
        <v>377</v>
      </c>
      <c r="V105" t="s">
        <v>510</v>
      </c>
      <c r="W105" t="s">
        <v>392</v>
      </c>
      <c r="X105">
        <v>4</v>
      </c>
      <c r="Y105" t="s">
        <v>392</v>
      </c>
      <c r="AA105" t="s">
        <v>594</v>
      </c>
      <c r="AB105" t="s">
        <v>225</v>
      </c>
      <c r="AC105" t="s">
        <v>510</v>
      </c>
      <c r="AD105" t="s">
        <v>510</v>
      </c>
      <c r="AE105" t="s">
        <v>888</v>
      </c>
      <c r="AF105">
        <v>5.789551468</v>
      </c>
      <c r="AG105">
        <v>1</v>
      </c>
      <c r="AH105" t="s">
        <v>655</v>
      </c>
      <c r="AI105" t="s">
        <v>510</v>
      </c>
      <c r="AJ105" t="s">
        <v>889</v>
      </c>
      <c r="AK105" t="s">
        <v>889</v>
      </c>
      <c r="AL105" t="s">
        <v>518</v>
      </c>
      <c r="AM105" t="s">
        <v>597</v>
      </c>
      <c r="AN105" t="s">
        <v>519</v>
      </c>
      <c r="AO105" t="s">
        <v>510</v>
      </c>
      <c r="AP105" t="s">
        <v>890</v>
      </c>
      <c r="AQ105" t="s">
        <v>598</v>
      </c>
      <c r="AR105" t="s">
        <v>520</v>
      </c>
      <c r="AS105" t="s">
        <v>510</v>
      </c>
      <c r="AT105" t="s">
        <v>510</v>
      </c>
      <c r="AU105" t="s">
        <v>510</v>
      </c>
      <c r="AV105" t="s">
        <v>658</v>
      </c>
      <c r="AW105" t="s">
        <v>510</v>
      </c>
      <c r="AX105">
        <v>0</v>
      </c>
      <c r="AY105" t="s">
        <v>510</v>
      </c>
      <c r="AZ105" t="s">
        <v>594</v>
      </c>
      <c r="BA105">
        <v>0</v>
      </c>
      <c r="BB105" t="s">
        <v>631</v>
      </c>
      <c r="BC105" t="s">
        <v>600</v>
      </c>
      <c r="BD105" t="s">
        <v>510</v>
      </c>
      <c r="BE105" t="s">
        <v>510</v>
      </c>
      <c r="BF105" t="s">
        <v>510</v>
      </c>
      <c r="BG105" t="s">
        <v>510</v>
      </c>
      <c r="BH105" t="s">
        <v>510</v>
      </c>
      <c r="BI105" t="s">
        <v>510</v>
      </c>
      <c r="BJ105" t="s">
        <v>510</v>
      </c>
      <c r="BK105" t="s">
        <v>510</v>
      </c>
      <c r="BL105" t="s">
        <v>510</v>
      </c>
      <c r="BM105" t="s">
        <v>510</v>
      </c>
      <c r="BN105" t="s">
        <v>510</v>
      </c>
      <c r="BO105" t="s">
        <v>510</v>
      </c>
      <c r="BP105" t="s">
        <v>510</v>
      </c>
      <c r="BQ105" t="s">
        <v>510</v>
      </c>
    </row>
    <row r="106" spans="1:69" x14ac:dyDescent="0.3">
      <c r="A106" t="s">
        <v>891</v>
      </c>
      <c r="B106" t="s">
        <v>584</v>
      </c>
      <c r="C106" t="s">
        <v>585</v>
      </c>
      <c r="D106" t="s">
        <v>610</v>
      </c>
      <c r="E106" t="s">
        <v>510</v>
      </c>
      <c r="F106" t="s">
        <v>587</v>
      </c>
      <c r="G106" t="s">
        <v>569</v>
      </c>
      <c r="H106" s="455"/>
      <c r="I106" t="s">
        <v>510</v>
      </c>
      <c r="J106">
        <v>2041</v>
      </c>
      <c r="K106" t="s">
        <v>511</v>
      </c>
      <c r="L106" t="s">
        <v>512</v>
      </c>
      <c r="M106" t="s">
        <v>610</v>
      </c>
      <c r="N106" t="s">
        <v>611</v>
      </c>
      <c r="O106" t="s">
        <v>602</v>
      </c>
      <c r="P106" t="s">
        <v>603</v>
      </c>
      <c r="Q106" t="s">
        <v>591</v>
      </c>
      <c r="R106" t="s">
        <v>514</v>
      </c>
      <c r="S106" t="s">
        <v>604</v>
      </c>
      <c r="T106" t="s">
        <v>515</v>
      </c>
      <c r="U106" t="s">
        <v>377</v>
      </c>
      <c r="V106" t="s">
        <v>510</v>
      </c>
      <c r="W106" t="s">
        <v>392</v>
      </c>
      <c r="X106">
        <v>4</v>
      </c>
      <c r="Y106" t="s">
        <v>392</v>
      </c>
      <c r="AA106" t="s">
        <v>594</v>
      </c>
      <c r="AB106" t="s">
        <v>225</v>
      </c>
      <c r="AC106" t="s">
        <v>510</v>
      </c>
      <c r="AD106" t="s">
        <v>510</v>
      </c>
      <c r="AE106" t="s">
        <v>888</v>
      </c>
      <c r="AF106">
        <v>5.7893146250000003</v>
      </c>
      <c r="AG106">
        <v>1</v>
      </c>
      <c r="AH106" t="s">
        <v>655</v>
      </c>
      <c r="AI106" t="s">
        <v>510</v>
      </c>
      <c r="AJ106" t="s">
        <v>892</v>
      </c>
      <c r="AK106" t="s">
        <v>892</v>
      </c>
      <c r="AL106" t="s">
        <v>518</v>
      </c>
      <c r="AM106" t="s">
        <v>597</v>
      </c>
      <c r="AN106" t="s">
        <v>519</v>
      </c>
      <c r="AO106" t="s">
        <v>510</v>
      </c>
      <c r="AP106" t="s">
        <v>890</v>
      </c>
      <c r="AQ106" t="s">
        <v>598</v>
      </c>
      <c r="AR106" t="s">
        <v>520</v>
      </c>
      <c r="AS106" t="s">
        <v>510</v>
      </c>
      <c r="AT106" t="s">
        <v>510</v>
      </c>
      <c r="AU106" t="s">
        <v>510</v>
      </c>
      <c r="AV106" t="s">
        <v>658</v>
      </c>
      <c r="AW106" t="s">
        <v>510</v>
      </c>
      <c r="AX106">
        <v>0</v>
      </c>
      <c r="AY106" t="s">
        <v>510</v>
      </c>
      <c r="AZ106" t="s">
        <v>594</v>
      </c>
      <c r="BA106">
        <v>0</v>
      </c>
      <c r="BB106" t="s">
        <v>631</v>
      </c>
      <c r="BC106" t="s">
        <v>600</v>
      </c>
      <c r="BD106" t="s">
        <v>510</v>
      </c>
      <c r="BE106" t="s">
        <v>510</v>
      </c>
      <c r="BF106" t="s">
        <v>510</v>
      </c>
      <c r="BG106" t="s">
        <v>510</v>
      </c>
      <c r="BH106" t="s">
        <v>510</v>
      </c>
      <c r="BI106" t="s">
        <v>510</v>
      </c>
      <c r="BJ106" t="s">
        <v>510</v>
      </c>
      <c r="BK106" t="s">
        <v>510</v>
      </c>
      <c r="BL106" t="s">
        <v>510</v>
      </c>
      <c r="BM106" t="s">
        <v>510</v>
      </c>
      <c r="BN106" t="s">
        <v>510</v>
      </c>
      <c r="BO106" t="s">
        <v>510</v>
      </c>
      <c r="BP106" t="s">
        <v>510</v>
      </c>
      <c r="BQ106" t="s">
        <v>510</v>
      </c>
    </row>
    <row r="107" spans="1:69" x14ac:dyDescent="0.3">
      <c r="A107" t="s">
        <v>893</v>
      </c>
      <c r="B107" t="s">
        <v>584</v>
      </c>
      <c r="C107" t="s">
        <v>585</v>
      </c>
      <c r="D107" t="s">
        <v>586</v>
      </c>
      <c r="E107" t="s">
        <v>510</v>
      </c>
      <c r="F107" t="s">
        <v>587</v>
      </c>
      <c r="G107" t="s">
        <v>569</v>
      </c>
      <c r="H107" s="455"/>
      <c r="I107" t="s">
        <v>510</v>
      </c>
      <c r="J107">
        <v>2071</v>
      </c>
      <c r="K107" t="s">
        <v>522</v>
      </c>
      <c r="L107" t="s">
        <v>512</v>
      </c>
      <c r="M107" t="s">
        <v>586</v>
      </c>
      <c r="N107" t="s">
        <v>588</v>
      </c>
      <c r="O107" t="s">
        <v>617</v>
      </c>
      <c r="P107" t="s">
        <v>618</v>
      </c>
      <c r="Q107" t="s">
        <v>591</v>
      </c>
      <c r="R107" t="s">
        <v>619</v>
      </c>
      <c r="S107" t="s">
        <v>593</v>
      </c>
      <c r="T107" t="s">
        <v>515</v>
      </c>
      <c r="U107" t="s">
        <v>377</v>
      </c>
      <c r="V107" t="s">
        <v>510</v>
      </c>
      <c r="W107" t="s">
        <v>894</v>
      </c>
      <c r="X107">
        <v>4</v>
      </c>
      <c r="Y107" t="s">
        <v>392</v>
      </c>
      <c r="Z107">
        <v>2.5</v>
      </c>
      <c r="AA107" t="s">
        <v>594</v>
      </c>
      <c r="AB107" t="s">
        <v>895</v>
      </c>
      <c r="AC107" t="s">
        <v>510</v>
      </c>
      <c r="AD107" t="s">
        <v>510</v>
      </c>
      <c r="AE107" t="s">
        <v>702</v>
      </c>
      <c r="AF107">
        <v>0.16666666699999999</v>
      </c>
      <c r="AG107">
        <v>1</v>
      </c>
      <c r="AH107" t="s">
        <v>896</v>
      </c>
      <c r="AI107" t="s">
        <v>510</v>
      </c>
      <c r="AJ107" t="s">
        <v>889</v>
      </c>
      <c r="AK107" t="s">
        <v>889</v>
      </c>
      <c r="AL107" t="s">
        <v>518</v>
      </c>
      <c r="AM107" t="s">
        <v>597</v>
      </c>
      <c r="AN107" t="s">
        <v>527</v>
      </c>
      <c r="AO107" t="s">
        <v>510</v>
      </c>
      <c r="AP107" t="s">
        <v>897</v>
      </c>
      <c r="AQ107" t="s">
        <v>598</v>
      </c>
      <c r="AR107" t="s">
        <v>520</v>
      </c>
      <c r="AS107" t="s">
        <v>510</v>
      </c>
      <c r="AT107" t="s">
        <v>510</v>
      </c>
      <c r="AU107" t="s">
        <v>510</v>
      </c>
      <c r="AV107" t="s">
        <v>594</v>
      </c>
      <c r="AW107" t="s">
        <v>510</v>
      </c>
      <c r="AX107">
        <v>0</v>
      </c>
      <c r="AY107" t="s">
        <v>510</v>
      </c>
      <c r="AZ107" t="s">
        <v>594</v>
      </c>
      <c r="BA107">
        <v>0</v>
      </c>
      <c r="BB107" t="s">
        <v>600</v>
      </c>
      <c r="BC107" t="s">
        <v>600</v>
      </c>
      <c r="BD107" t="s">
        <v>510</v>
      </c>
      <c r="BE107" t="s">
        <v>510</v>
      </c>
      <c r="BF107" t="s">
        <v>510</v>
      </c>
      <c r="BG107" t="s">
        <v>510</v>
      </c>
      <c r="BH107" t="s">
        <v>510</v>
      </c>
      <c r="BI107" t="s">
        <v>510</v>
      </c>
      <c r="BJ107" t="s">
        <v>510</v>
      </c>
      <c r="BK107" t="s">
        <v>510</v>
      </c>
      <c r="BL107" t="s">
        <v>510</v>
      </c>
      <c r="BM107" t="s">
        <v>510</v>
      </c>
      <c r="BN107" t="s">
        <v>510</v>
      </c>
      <c r="BO107" t="s">
        <v>510</v>
      </c>
      <c r="BP107" t="s">
        <v>510</v>
      </c>
      <c r="BQ107" t="s">
        <v>510</v>
      </c>
    </row>
    <row r="108" spans="1:69" x14ac:dyDescent="0.3">
      <c r="A108" t="s">
        <v>898</v>
      </c>
      <c r="B108" t="s">
        <v>584</v>
      </c>
      <c r="C108" t="s">
        <v>585</v>
      </c>
      <c r="D108" t="s">
        <v>610</v>
      </c>
      <c r="E108" t="s">
        <v>510</v>
      </c>
      <c r="F108" t="s">
        <v>587</v>
      </c>
      <c r="G108" t="s">
        <v>569</v>
      </c>
      <c r="H108" s="455"/>
      <c r="I108" t="s">
        <v>510</v>
      </c>
      <c r="J108">
        <v>2071</v>
      </c>
      <c r="K108" t="s">
        <v>522</v>
      </c>
      <c r="L108" t="s">
        <v>512</v>
      </c>
      <c r="M108" t="s">
        <v>610</v>
      </c>
      <c r="N108" t="s">
        <v>611</v>
      </c>
      <c r="O108" t="s">
        <v>617</v>
      </c>
      <c r="P108" t="s">
        <v>618</v>
      </c>
      <c r="Q108" t="s">
        <v>591</v>
      </c>
      <c r="R108" t="s">
        <v>619</v>
      </c>
      <c r="S108" t="s">
        <v>593</v>
      </c>
      <c r="T108" t="s">
        <v>515</v>
      </c>
      <c r="U108" t="s">
        <v>377</v>
      </c>
      <c r="V108" t="s">
        <v>510</v>
      </c>
      <c r="W108" t="s">
        <v>894</v>
      </c>
      <c r="X108">
        <v>4</v>
      </c>
      <c r="Y108" t="s">
        <v>392</v>
      </c>
      <c r="Z108">
        <v>2.5</v>
      </c>
      <c r="AA108" t="s">
        <v>594</v>
      </c>
      <c r="AB108" t="s">
        <v>895</v>
      </c>
      <c r="AC108" t="s">
        <v>510</v>
      </c>
      <c r="AD108" t="s">
        <v>510</v>
      </c>
      <c r="AE108" t="s">
        <v>702</v>
      </c>
      <c r="AF108">
        <v>0.16666666699999999</v>
      </c>
      <c r="AG108">
        <v>1</v>
      </c>
      <c r="AH108" t="s">
        <v>896</v>
      </c>
      <c r="AI108" t="s">
        <v>510</v>
      </c>
      <c r="AJ108" t="s">
        <v>892</v>
      </c>
      <c r="AK108" t="s">
        <v>892</v>
      </c>
      <c r="AL108" t="s">
        <v>518</v>
      </c>
      <c r="AM108" t="s">
        <v>597</v>
      </c>
      <c r="AN108" t="s">
        <v>527</v>
      </c>
      <c r="AO108" t="s">
        <v>510</v>
      </c>
      <c r="AP108" t="s">
        <v>897</v>
      </c>
      <c r="AQ108" t="s">
        <v>598</v>
      </c>
      <c r="AR108" t="s">
        <v>520</v>
      </c>
      <c r="AS108" t="s">
        <v>510</v>
      </c>
      <c r="AT108" t="s">
        <v>510</v>
      </c>
      <c r="AU108" t="s">
        <v>510</v>
      </c>
      <c r="AV108" t="s">
        <v>594</v>
      </c>
      <c r="AW108" t="s">
        <v>510</v>
      </c>
      <c r="AX108">
        <v>0</v>
      </c>
      <c r="AY108" t="s">
        <v>510</v>
      </c>
      <c r="AZ108" t="s">
        <v>594</v>
      </c>
      <c r="BA108">
        <v>0</v>
      </c>
      <c r="BB108" t="s">
        <v>600</v>
      </c>
      <c r="BC108" t="s">
        <v>600</v>
      </c>
      <c r="BD108" t="s">
        <v>510</v>
      </c>
      <c r="BE108" t="s">
        <v>510</v>
      </c>
      <c r="BF108" t="s">
        <v>510</v>
      </c>
      <c r="BG108" t="s">
        <v>510</v>
      </c>
      <c r="BH108" t="s">
        <v>510</v>
      </c>
      <c r="BI108" t="s">
        <v>510</v>
      </c>
      <c r="BJ108" t="s">
        <v>510</v>
      </c>
      <c r="BK108" t="s">
        <v>510</v>
      </c>
      <c r="BL108" t="s">
        <v>510</v>
      </c>
      <c r="BM108" t="s">
        <v>510</v>
      </c>
      <c r="BN108" t="s">
        <v>510</v>
      </c>
      <c r="BO108" t="s">
        <v>510</v>
      </c>
      <c r="BP108" t="s">
        <v>510</v>
      </c>
      <c r="BQ108" t="s">
        <v>510</v>
      </c>
    </row>
    <row r="109" spans="1:69" x14ac:dyDescent="0.3">
      <c r="A109" t="s">
        <v>899</v>
      </c>
      <c r="B109" t="s">
        <v>584</v>
      </c>
      <c r="C109" t="s">
        <v>585</v>
      </c>
      <c r="D109" t="s">
        <v>610</v>
      </c>
      <c r="E109" t="s">
        <v>510</v>
      </c>
      <c r="F109" t="s">
        <v>587</v>
      </c>
      <c r="G109" t="s">
        <v>569</v>
      </c>
      <c r="H109" s="455"/>
      <c r="I109" t="s">
        <v>510</v>
      </c>
      <c r="J109">
        <v>2875</v>
      </c>
      <c r="K109" t="s">
        <v>522</v>
      </c>
      <c r="L109" t="s">
        <v>512</v>
      </c>
      <c r="M109" t="s">
        <v>610</v>
      </c>
      <c r="N109" t="s">
        <v>611</v>
      </c>
      <c r="O109" t="s">
        <v>637</v>
      </c>
      <c r="P109" t="s">
        <v>638</v>
      </c>
      <c r="Q109" t="s">
        <v>554</v>
      </c>
      <c r="R109" t="s">
        <v>639</v>
      </c>
      <c r="S109" t="s">
        <v>640</v>
      </c>
      <c r="T109" t="s">
        <v>515</v>
      </c>
      <c r="U109" t="s">
        <v>641</v>
      </c>
      <c r="V109" t="s">
        <v>510</v>
      </c>
      <c r="W109" t="s">
        <v>685</v>
      </c>
      <c r="X109">
        <v>4</v>
      </c>
      <c r="Y109" t="s">
        <v>392</v>
      </c>
      <c r="Z109">
        <v>1.5</v>
      </c>
      <c r="AA109" t="s">
        <v>686</v>
      </c>
      <c r="AB109" t="s">
        <v>687</v>
      </c>
      <c r="AC109" t="s">
        <v>510</v>
      </c>
      <c r="AD109" t="s">
        <v>510</v>
      </c>
      <c r="AE109" t="s">
        <v>645</v>
      </c>
      <c r="AF109">
        <v>5.4291667000000002E-2</v>
      </c>
      <c r="AG109">
        <v>1</v>
      </c>
      <c r="AH109" t="s">
        <v>688</v>
      </c>
      <c r="AI109" t="s">
        <v>510</v>
      </c>
      <c r="AJ109" t="s">
        <v>892</v>
      </c>
      <c r="AK109" t="s">
        <v>892</v>
      </c>
      <c r="AL109" t="s">
        <v>518</v>
      </c>
      <c r="AM109" t="s">
        <v>597</v>
      </c>
      <c r="AN109" t="s">
        <v>524</v>
      </c>
      <c r="AO109" t="s">
        <v>510</v>
      </c>
      <c r="AP109" t="s">
        <v>553</v>
      </c>
      <c r="AQ109" t="s">
        <v>598</v>
      </c>
      <c r="AR109" t="s">
        <v>520</v>
      </c>
      <c r="AS109" t="s">
        <v>510</v>
      </c>
      <c r="AT109" t="s">
        <v>510</v>
      </c>
      <c r="AU109" t="s">
        <v>510</v>
      </c>
      <c r="AV109" t="s">
        <v>594</v>
      </c>
      <c r="AW109" t="s">
        <v>510</v>
      </c>
      <c r="AX109">
        <v>0</v>
      </c>
      <c r="AY109" t="s">
        <v>510</v>
      </c>
      <c r="AZ109" t="s">
        <v>594</v>
      </c>
      <c r="BA109">
        <v>0</v>
      </c>
      <c r="BB109" t="s">
        <v>647</v>
      </c>
      <c r="BC109" t="s">
        <v>554</v>
      </c>
      <c r="BD109" t="s">
        <v>510</v>
      </c>
      <c r="BE109" t="s">
        <v>510</v>
      </c>
      <c r="BF109" t="s">
        <v>510</v>
      </c>
      <c r="BG109" t="s">
        <v>510</v>
      </c>
      <c r="BH109" t="s">
        <v>510</v>
      </c>
      <c r="BI109" t="s">
        <v>510</v>
      </c>
      <c r="BJ109" t="s">
        <v>510</v>
      </c>
      <c r="BK109" t="s">
        <v>510</v>
      </c>
      <c r="BL109" t="s">
        <v>510</v>
      </c>
      <c r="BM109" t="s">
        <v>510</v>
      </c>
      <c r="BN109" t="s">
        <v>510</v>
      </c>
      <c r="BO109" t="s">
        <v>510</v>
      </c>
      <c r="BP109" t="s">
        <v>510</v>
      </c>
      <c r="BQ109" t="s">
        <v>510</v>
      </c>
    </row>
    <row r="110" spans="1:69" x14ac:dyDescent="0.3">
      <c r="A110" t="s">
        <v>900</v>
      </c>
      <c r="B110" t="s">
        <v>584</v>
      </c>
      <c r="C110" t="s">
        <v>585</v>
      </c>
      <c r="D110" t="s">
        <v>610</v>
      </c>
      <c r="E110" t="s">
        <v>510</v>
      </c>
      <c r="F110" t="s">
        <v>587</v>
      </c>
      <c r="G110" t="s">
        <v>569</v>
      </c>
      <c r="H110" s="455"/>
      <c r="I110" t="s">
        <v>510</v>
      </c>
      <c r="J110">
        <v>2875</v>
      </c>
      <c r="K110" t="s">
        <v>522</v>
      </c>
      <c r="L110" t="s">
        <v>512</v>
      </c>
      <c r="M110" t="s">
        <v>610</v>
      </c>
      <c r="N110" t="s">
        <v>611</v>
      </c>
      <c r="O110" t="s">
        <v>637</v>
      </c>
      <c r="P110" t="s">
        <v>638</v>
      </c>
      <c r="Q110" t="s">
        <v>554</v>
      </c>
      <c r="R110" t="s">
        <v>639</v>
      </c>
      <c r="S110" t="s">
        <v>640</v>
      </c>
      <c r="T110" t="s">
        <v>515</v>
      </c>
      <c r="U110" t="s">
        <v>641</v>
      </c>
      <c r="V110" t="s">
        <v>510</v>
      </c>
      <c r="W110" t="s">
        <v>677</v>
      </c>
      <c r="X110">
        <v>4</v>
      </c>
      <c r="Y110" t="s">
        <v>392</v>
      </c>
      <c r="Z110">
        <v>1.25</v>
      </c>
      <c r="AA110" t="s">
        <v>678</v>
      </c>
      <c r="AB110" t="s">
        <v>679</v>
      </c>
      <c r="AC110" t="s">
        <v>510</v>
      </c>
      <c r="AD110" t="s">
        <v>510</v>
      </c>
      <c r="AE110" t="s">
        <v>645</v>
      </c>
      <c r="AF110">
        <v>5.0474999999999999E-2</v>
      </c>
      <c r="AG110">
        <v>1</v>
      </c>
      <c r="AH110" t="s">
        <v>680</v>
      </c>
      <c r="AI110" t="s">
        <v>510</v>
      </c>
      <c r="AJ110" t="s">
        <v>892</v>
      </c>
      <c r="AK110" t="s">
        <v>892</v>
      </c>
      <c r="AL110" t="s">
        <v>518</v>
      </c>
      <c r="AM110" t="s">
        <v>597</v>
      </c>
      <c r="AN110" t="s">
        <v>550</v>
      </c>
      <c r="AO110" t="s">
        <v>510</v>
      </c>
      <c r="AP110" t="s">
        <v>563</v>
      </c>
      <c r="AQ110" t="s">
        <v>598</v>
      </c>
      <c r="AR110" t="s">
        <v>520</v>
      </c>
      <c r="AS110" t="s">
        <v>510</v>
      </c>
      <c r="AT110" t="s">
        <v>510</v>
      </c>
      <c r="AU110" t="s">
        <v>510</v>
      </c>
      <c r="AV110" t="s">
        <v>594</v>
      </c>
      <c r="AW110" t="s">
        <v>510</v>
      </c>
      <c r="AX110">
        <v>0</v>
      </c>
      <c r="AY110" t="s">
        <v>510</v>
      </c>
      <c r="AZ110" t="s">
        <v>594</v>
      </c>
      <c r="BA110">
        <v>0</v>
      </c>
      <c r="BB110" t="s">
        <v>647</v>
      </c>
      <c r="BC110" t="s">
        <v>554</v>
      </c>
      <c r="BD110" t="s">
        <v>510</v>
      </c>
      <c r="BE110" t="s">
        <v>510</v>
      </c>
      <c r="BF110" t="s">
        <v>510</v>
      </c>
      <c r="BG110" t="s">
        <v>510</v>
      </c>
      <c r="BH110" t="s">
        <v>510</v>
      </c>
      <c r="BI110" t="s">
        <v>510</v>
      </c>
      <c r="BJ110" t="s">
        <v>510</v>
      </c>
      <c r="BK110" t="s">
        <v>510</v>
      </c>
      <c r="BL110" t="s">
        <v>510</v>
      </c>
      <c r="BM110" t="s">
        <v>510</v>
      </c>
      <c r="BN110" t="s">
        <v>510</v>
      </c>
      <c r="BO110" t="s">
        <v>510</v>
      </c>
      <c r="BP110" t="s">
        <v>510</v>
      </c>
      <c r="BQ110" t="s">
        <v>510</v>
      </c>
    </row>
    <row r="111" spans="1:69" x14ac:dyDescent="0.3">
      <c r="A111" t="s">
        <v>901</v>
      </c>
      <c r="B111" t="s">
        <v>584</v>
      </c>
      <c r="C111" t="s">
        <v>585</v>
      </c>
      <c r="D111" t="s">
        <v>586</v>
      </c>
      <c r="E111" t="s">
        <v>510</v>
      </c>
      <c r="F111" t="s">
        <v>587</v>
      </c>
      <c r="G111" t="s">
        <v>569</v>
      </c>
      <c r="H111" s="455"/>
      <c r="I111" t="s">
        <v>510</v>
      </c>
      <c r="J111">
        <v>2875</v>
      </c>
      <c r="K111" t="s">
        <v>522</v>
      </c>
      <c r="L111" t="s">
        <v>512</v>
      </c>
      <c r="M111" t="s">
        <v>586</v>
      </c>
      <c r="N111" t="s">
        <v>588</v>
      </c>
      <c r="O111" t="s">
        <v>637</v>
      </c>
      <c r="P111" t="s">
        <v>638</v>
      </c>
      <c r="Q111" t="s">
        <v>554</v>
      </c>
      <c r="R111" t="s">
        <v>639</v>
      </c>
      <c r="S111" t="s">
        <v>640</v>
      </c>
      <c r="T111" t="s">
        <v>515</v>
      </c>
      <c r="U111" t="s">
        <v>641</v>
      </c>
      <c r="V111" t="s">
        <v>510</v>
      </c>
      <c r="W111" t="s">
        <v>685</v>
      </c>
      <c r="X111">
        <v>4</v>
      </c>
      <c r="Y111" t="s">
        <v>392</v>
      </c>
      <c r="Z111">
        <v>1.5</v>
      </c>
      <c r="AA111" t="s">
        <v>686</v>
      </c>
      <c r="AB111" t="s">
        <v>687</v>
      </c>
      <c r="AC111" t="s">
        <v>510</v>
      </c>
      <c r="AD111" t="s">
        <v>510</v>
      </c>
      <c r="AE111" t="s">
        <v>645</v>
      </c>
      <c r="AF111">
        <v>5.4291667000000002E-2</v>
      </c>
      <c r="AG111">
        <v>1</v>
      </c>
      <c r="AH111" t="s">
        <v>688</v>
      </c>
      <c r="AI111" t="s">
        <v>510</v>
      </c>
      <c r="AJ111" t="s">
        <v>889</v>
      </c>
      <c r="AK111" t="s">
        <v>889</v>
      </c>
      <c r="AL111" t="s">
        <v>518</v>
      </c>
      <c r="AM111" t="s">
        <v>597</v>
      </c>
      <c r="AN111" t="s">
        <v>524</v>
      </c>
      <c r="AO111" t="s">
        <v>510</v>
      </c>
      <c r="AP111" t="s">
        <v>553</v>
      </c>
      <c r="AQ111" t="s">
        <v>598</v>
      </c>
      <c r="AR111" t="s">
        <v>520</v>
      </c>
      <c r="AS111" t="s">
        <v>510</v>
      </c>
      <c r="AT111" t="s">
        <v>510</v>
      </c>
      <c r="AU111" t="s">
        <v>510</v>
      </c>
      <c r="AV111" t="s">
        <v>594</v>
      </c>
      <c r="AW111" t="s">
        <v>510</v>
      </c>
      <c r="AX111">
        <v>0</v>
      </c>
      <c r="AY111" t="s">
        <v>510</v>
      </c>
      <c r="AZ111" t="s">
        <v>594</v>
      </c>
      <c r="BA111">
        <v>0</v>
      </c>
      <c r="BB111" t="s">
        <v>647</v>
      </c>
      <c r="BC111" t="s">
        <v>554</v>
      </c>
      <c r="BD111" t="s">
        <v>510</v>
      </c>
      <c r="BE111" t="s">
        <v>510</v>
      </c>
      <c r="BF111" t="s">
        <v>510</v>
      </c>
      <c r="BG111" t="s">
        <v>510</v>
      </c>
      <c r="BH111" t="s">
        <v>510</v>
      </c>
      <c r="BI111" t="s">
        <v>510</v>
      </c>
      <c r="BJ111" t="s">
        <v>510</v>
      </c>
      <c r="BK111" t="s">
        <v>510</v>
      </c>
      <c r="BL111" t="s">
        <v>510</v>
      </c>
      <c r="BM111" t="s">
        <v>510</v>
      </c>
      <c r="BN111" t="s">
        <v>510</v>
      </c>
      <c r="BO111" t="s">
        <v>510</v>
      </c>
      <c r="BP111" t="s">
        <v>510</v>
      </c>
      <c r="BQ111" t="s">
        <v>510</v>
      </c>
    </row>
    <row r="112" spans="1:69" x14ac:dyDescent="0.3">
      <c r="A112" t="s">
        <v>902</v>
      </c>
      <c r="B112" t="s">
        <v>584</v>
      </c>
      <c r="C112" t="s">
        <v>585</v>
      </c>
      <c r="D112" t="s">
        <v>586</v>
      </c>
      <c r="E112" t="s">
        <v>510</v>
      </c>
      <c r="F112" t="s">
        <v>587</v>
      </c>
      <c r="G112" t="s">
        <v>569</v>
      </c>
      <c r="H112" s="455"/>
      <c r="I112" t="s">
        <v>510</v>
      </c>
      <c r="J112">
        <v>2875</v>
      </c>
      <c r="K112" t="s">
        <v>522</v>
      </c>
      <c r="L112" t="s">
        <v>512</v>
      </c>
      <c r="M112" t="s">
        <v>586</v>
      </c>
      <c r="N112" t="s">
        <v>588</v>
      </c>
      <c r="O112" t="s">
        <v>637</v>
      </c>
      <c r="P112" t="s">
        <v>638</v>
      </c>
      <c r="Q112" t="s">
        <v>554</v>
      </c>
      <c r="R112" t="s">
        <v>639</v>
      </c>
      <c r="S112" t="s">
        <v>640</v>
      </c>
      <c r="T112" t="s">
        <v>515</v>
      </c>
      <c r="U112" t="s">
        <v>641</v>
      </c>
      <c r="V112" t="s">
        <v>510</v>
      </c>
      <c r="W112" t="s">
        <v>677</v>
      </c>
      <c r="X112">
        <v>4</v>
      </c>
      <c r="Y112" t="s">
        <v>392</v>
      </c>
      <c r="Z112">
        <v>1.25</v>
      </c>
      <c r="AA112" t="s">
        <v>678</v>
      </c>
      <c r="AB112" t="s">
        <v>679</v>
      </c>
      <c r="AC112" t="s">
        <v>510</v>
      </c>
      <c r="AD112" t="s">
        <v>510</v>
      </c>
      <c r="AE112" t="s">
        <v>645</v>
      </c>
      <c r="AF112">
        <v>5.0474999999999999E-2</v>
      </c>
      <c r="AG112">
        <v>1</v>
      </c>
      <c r="AH112" t="s">
        <v>680</v>
      </c>
      <c r="AI112" t="s">
        <v>510</v>
      </c>
      <c r="AJ112" t="s">
        <v>889</v>
      </c>
      <c r="AK112" t="s">
        <v>889</v>
      </c>
      <c r="AL112" t="s">
        <v>518</v>
      </c>
      <c r="AM112" t="s">
        <v>597</v>
      </c>
      <c r="AN112" t="s">
        <v>550</v>
      </c>
      <c r="AO112" t="s">
        <v>510</v>
      </c>
      <c r="AP112" t="s">
        <v>563</v>
      </c>
      <c r="AQ112" t="s">
        <v>598</v>
      </c>
      <c r="AR112" t="s">
        <v>520</v>
      </c>
      <c r="AS112" t="s">
        <v>510</v>
      </c>
      <c r="AT112" t="s">
        <v>510</v>
      </c>
      <c r="AU112" t="s">
        <v>510</v>
      </c>
      <c r="AV112" t="s">
        <v>594</v>
      </c>
      <c r="AW112" t="s">
        <v>510</v>
      </c>
      <c r="AX112">
        <v>0</v>
      </c>
      <c r="AY112" t="s">
        <v>510</v>
      </c>
      <c r="AZ112" t="s">
        <v>594</v>
      </c>
      <c r="BA112">
        <v>0</v>
      </c>
      <c r="BB112" t="s">
        <v>647</v>
      </c>
      <c r="BC112" t="s">
        <v>554</v>
      </c>
      <c r="BD112" t="s">
        <v>510</v>
      </c>
      <c r="BE112" t="s">
        <v>510</v>
      </c>
      <c r="BF112" t="s">
        <v>510</v>
      </c>
      <c r="BG112" t="s">
        <v>510</v>
      </c>
      <c r="BH112" t="s">
        <v>510</v>
      </c>
      <c r="BI112" t="s">
        <v>510</v>
      </c>
      <c r="BJ112" t="s">
        <v>510</v>
      </c>
      <c r="BK112" t="s">
        <v>510</v>
      </c>
      <c r="BL112" t="s">
        <v>510</v>
      </c>
      <c r="BM112" t="s">
        <v>510</v>
      </c>
      <c r="BN112" t="s">
        <v>510</v>
      </c>
      <c r="BO112" t="s">
        <v>510</v>
      </c>
      <c r="BP112" t="s">
        <v>510</v>
      </c>
      <c r="BQ112" t="s">
        <v>510</v>
      </c>
    </row>
    <row r="113" spans="1:69" x14ac:dyDescent="0.3">
      <c r="A113" t="s">
        <v>903</v>
      </c>
      <c r="B113" t="s">
        <v>584</v>
      </c>
      <c r="C113" t="s">
        <v>585</v>
      </c>
      <c r="D113" t="s">
        <v>610</v>
      </c>
      <c r="E113" t="s">
        <v>510</v>
      </c>
      <c r="F113" t="s">
        <v>587</v>
      </c>
      <c r="G113" t="s">
        <v>569</v>
      </c>
      <c r="H113" s="455"/>
      <c r="I113" t="s">
        <v>510</v>
      </c>
      <c r="J113">
        <v>2875</v>
      </c>
      <c r="K113" t="s">
        <v>522</v>
      </c>
      <c r="L113" t="s">
        <v>512</v>
      </c>
      <c r="M113" t="s">
        <v>610</v>
      </c>
      <c r="N113" t="s">
        <v>611</v>
      </c>
      <c r="O113" t="s">
        <v>709</v>
      </c>
      <c r="P113" t="s">
        <v>710</v>
      </c>
      <c r="Q113" t="s">
        <v>591</v>
      </c>
      <c r="R113" t="s">
        <v>711</v>
      </c>
      <c r="S113" t="s">
        <v>640</v>
      </c>
      <c r="T113" t="s">
        <v>515</v>
      </c>
      <c r="U113" t="s">
        <v>641</v>
      </c>
      <c r="V113" t="s">
        <v>510</v>
      </c>
      <c r="W113" t="s">
        <v>784</v>
      </c>
      <c r="X113">
        <v>8</v>
      </c>
      <c r="Y113" t="s">
        <v>395</v>
      </c>
      <c r="Z113">
        <v>4</v>
      </c>
      <c r="AA113" t="s">
        <v>658</v>
      </c>
      <c r="AB113" t="s">
        <v>785</v>
      </c>
      <c r="AC113" t="s">
        <v>510</v>
      </c>
      <c r="AD113" t="s">
        <v>510</v>
      </c>
      <c r="AE113" t="s">
        <v>702</v>
      </c>
      <c r="AF113">
        <v>0.16666666699999999</v>
      </c>
      <c r="AG113">
        <v>1</v>
      </c>
      <c r="AH113" t="s">
        <v>786</v>
      </c>
      <c r="AI113" t="s">
        <v>510</v>
      </c>
      <c r="AJ113" t="s">
        <v>628</v>
      </c>
      <c r="AK113" t="s">
        <v>628</v>
      </c>
      <c r="AL113" t="s">
        <v>518</v>
      </c>
      <c r="AM113" t="s">
        <v>597</v>
      </c>
      <c r="AN113" t="s">
        <v>550</v>
      </c>
      <c r="AO113" t="s">
        <v>510</v>
      </c>
      <c r="AP113" t="s">
        <v>787</v>
      </c>
      <c r="AQ113" t="s">
        <v>598</v>
      </c>
      <c r="AR113" t="s">
        <v>520</v>
      </c>
      <c r="AS113" t="s">
        <v>510</v>
      </c>
      <c r="AT113" t="s">
        <v>510</v>
      </c>
      <c r="AU113" t="s">
        <v>510</v>
      </c>
      <c r="AV113" t="s">
        <v>594</v>
      </c>
      <c r="AW113" t="s">
        <v>510</v>
      </c>
      <c r="AX113">
        <v>0</v>
      </c>
      <c r="AY113" t="s">
        <v>510</v>
      </c>
      <c r="AZ113" t="s">
        <v>594</v>
      </c>
      <c r="BA113">
        <v>0</v>
      </c>
      <c r="BB113" t="s">
        <v>600</v>
      </c>
      <c r="BC113" t="s">
        <v>554</v>
      </c>
      <c r="BD113" t="s">
        <v>510</v>
      </c>
      <c r="BE113" t="s">
        <v>510</v>
      </c>
      <c r="BF113" t="s">
        <v>510</v>
      </c>
      <c r="BG113" t="s">
        <v>510</v>
      </c>
      <c r="BH113" t="s">
        <v>510</v>
      </c>
      <c r="BI113" t="s">
        <v>510</v>
      </c>
      <c r="BJ113" t="s">
        <v>510</v>
      </c>
      <c r="BK113" t="s">
        <v>510</v>
      </c>
      <c r="BL113" t="s">
        <v>510</v>
      </c>
      <c r="BM113" t="s">
        <v>510</v>
      </c>
      <c r="BN113" t="s">
        <v>510</v>
      </c>
      <c r="BO113" t="s">
        <v>510</v>
      </c>
      <c r="BP113" t="s">
        <v>510</v>
      </c>
      <c r="BQ113" t="s">
        <v>510</v>
      </c>
    </row>
    <row r="114" spans="1:69" x14ac:dyDescent="0.3">
      <c r="A114" t="s">
        <v>904</v>
      </c>
      <c r="B114" t="s">
        <v>584</v>
      </c>
      <c r="C114" t="s">
        <v>585</v>
      </c>
      <c r="D114" t="s">
        <v>586</v>
      </c>
      <c r="E114" t="s">
        <v>510</v>
      </c>
      <c r="F114" t="s">
        <v>587</v>
      </c>
      <c r="G114" t="s">
        <v>569</v>
      </c>
      <c r="H114" s="455"/>
      <c r="I114" t="s">
        <v>510</v>
      </c>
      <c r="J114">
        <v>2041</v>
      </c>
      <c r="K114" t="s">
        <v>511</v>
      </c>
      <c r="L114" t="s">
        <v>512</v>
      </c>
      <c r="M114" t="s">
        <v>586</v>
      </c>
      <c r="N114" t="s">
        <v>588</v>
      </c>
      <c r="O114" t="s">
        <v>602</v>
      </c>
      <c r="P114" t="s">
        <v>603</v>
      </c>
      <c r="Q114" t="s">
        <v>591</v>
      </c>
      <c r="R114" t="s">
        <v>514</v>
      </c>
      <c r="S114" t="s">
        <v>604</v>
      </c>
      <c r="T114" t="s">
        <v>515</v>
      </c>
      <c r="U114" t="s">
        <v>377</v>
      </c>
      <c r="V114" t="s">
        <v>510</v>
      </c>
      <c r="W114" t="s">
        <v>392</v>
      </c>
      <c r="X114">
        <v>4</v>
      </c>
      <c r="Y114" t="s">
        <v>392</v>
      </c>
      <c r="AA114" t="s">
        <v>594</v>
      </c>
      <c r="AB114" t="s">
        <v>225</v>
      </c>
      <c r="AC114" t="s">
        <v>510</v>
      </c>
      <c r="AD114" t="s">
        <v>510</v>
      </c>
      <c r="AE114" t="s">
        <v>905</v>
      </c>
      <c r="AF114">
        <v>1.687528329</v>
      </c>
      <c r="AG114">
        <v>1</v>
      </c>
      <c r="AH114" t="s">
        <v>655</v>
      </c>
      <c r="AI114" t="s">
        <v>510</v>
      </c>
      <c r="AJ114" t="s">
        <v>906</v>
      </c>
      <c r="AK114" t="s">
        <v>906</v>
      </c>
      <c r="AL114" t="s">
        <v>518</v>
      </c>
      <c r="AM114" t="s">
        <v>597</v>
      </c>
      <c r="AN114" t="s">
        <v>519</v>
      </c>
      <c r="AO114" t="s">
        <v>510</v>
      </c>
      <c r="AP114" t="s">
        <v>907</v>
      </c>
      <c r="AQ114" t="s">
        <v>598</v>
      </c>
      <c r="AR114" t="s">
        <v>520</v>
      </c>
      <c r="AS114" t="s">
        <v>510</v>
      </c>
      <c r="AT114" t="s">
        <v>510</v>
      </c>
      <c r="AU114" t="s">
        <v>510</v>
      </c>
      <c r="AV114" t="s">
        <v>658</v>
      </c>
      <c r="AW114" t="s">
        <v>510</v>
      </c>
      <c r="AX114">
        <v>0</v>
      </c>
      <c r="AY114" t="s">
        <v>510</v>
      </c>
      <c r="AZ114" t="s">
        <v>594</v>
      </c>
      <c r="BA114">
        <v>0</v>
      </c>
      <c r="BB114" t="s">
        <v>631</v>
      </c>
      <c r="BC114" t="s">
        <v>600</v>
      </c>
      <c r="BD114" t="s">
        <v>510</v>
      </c>
      <c r="BE114" t="s">
        <v>510</v>
      </c>
      <c r="BF114" t="s">
        <v>510</v>
      </c>
      <c r="BG114" t="s">
        <v>510</v>
      </c>
      <c r="BH114" t="s">
        <v>510</v>
      </c>
      <c r="BI114" t="s">
        <v>510</v>
      </c>
      <c r="BJ114" t="s">
        <v>510</v>
      </c>
      <c r="BK114" t="s">
        <v>510</v>
      </c>
      <c r="BL114" t="s">
        <v>510</v>
      </c>
      <c r="BM114" t="s">
        <v>510</v>
      </c>
      <c r="BN114" t="s">
        <v>510</v>
      </c>
      <c r="BO114" t="s">
        <v>510</v>
      </c>
      <c r="BP114" t="s">
        <v>510</v>
      </c>
      <c r="BQ114" t="s">
        <v>510</v>
      </c>
    </row>
    <row r="115" spans="1:69" x14ac:dyDescent="0.3">
      <c r="A115" t="s">
        <v>908</v>
      </c>
      <c r="B115" t="s">
        <v>584</v>
      </c>
      <c r="C115" t="s">
        <v>585</v>
      </c>
      <c r="D115" t="s">
        <v>610</v>
      </c>
      <c r="E115" t="s">
        <v>510</v>
      </c>
      <c r="F115" t="s">
        <v>587</v>
      </c>
      <c r="G115" t="s">
        <v>569</v>
      </c>
      <c r="H115" s="455"/>
      <c r="I115" t="s">
        <v>510</v>
      </c>
      <c r="J115">
        <v>2041</v>
      </c>
      <c r="K115" t="s">
        <v>511</v>
      </c>
      <c r="L115" t="s">
        <v>512</v>
      </c>
      <c r="M115" t="s">
        <v>610</v>
      </c>
      <c r="N115" t="s">
        <v>611</v>
      </c>
      <c r="O115" t="s">
        <v>602</v>
      </c>
      <c r="P115" t="s">
        <v>603</v>
      </c>
      <c r="Q115" t="s">
        <v>591</v>
      </c>
      <c r="R115" t="s">
        <v>514</v>
      </c>
      <c r="S115" t="s">
        <v>604</v>
      </c>
      <c r="T115" t="s">
        <v>515</v>
      </c>
      <c r="U115" t="s">
        <v>377</v>
      </c>
      <c r="V115" t="s">
        <v>510</v>
      </c>
      <c r="W115" t="s">
        <v>392</v>
      </c>
      <c r="X115">
        <v>4</v>
      </c>
      <c r="Y115" t="s">
        <v>392</v>
      </c>
      <c r="AA115" t="s">
        <v>594</v>
      </c>
      <c r="AB115" t="s">
        <v>225</v>
      </c>
      <c r="AC115" t="s">
        <v>510</v>
      </c>
      <c r="AD115" t="s">
        <v>510</v>
      </c>
      <c r="AE115" t="s">
        <v>909</v>
      </c>
      <c r="AF115">
        <v>1.949732214</v>
      </c>
      <c r="AG115">
        <v>1</v>
      </c>
      <c r="AH115" t="s">
        <v>655</v>
      </c>
      <c r="AI115" t="s">
        <v>510</v>
      </c>
      <c r="AJ115" t="s">
        <v>910</v>
      </c>
      <c r="AK115" t="s">
        <v>910</v>
      </c>
      <c r="AL115" t="s">
        <v>518</v>
      </c>
      <c r="AM115" t="s">
        <v>597</v>
      </c>
      <c r="AN115" t="s">
        <v>519</v>
      </c>
      <c r="AO115" t="s">
        <v>510</v>
      </c>
      <c r="AP115" t="s">
        <v>911</v>
      </c>
      <c r="AQ115" t="s">
        <v>598</v>
      </c>
      <c r="AR115" t="s">
        <v>520</v>
      </c>
      <c r="AS115" t="s">
        <v>510</v>
      </c>
      <c r="AT115" t="s">
        <v>510</v>
      </c>
      <c r="AU115" t="s">
        <v>510</v>
      </c>
      <c r="AV115" t="s">
        <v>658</v>
      </c>
      <c r="AW115" t="s">
        <v>510</v>
      </c>
      <c r="AX115">
        <v>0</v>
      </c>
      <c r="AY115" t="s">
        <v>510</v>
      </c>
      <c r="AZ115" t="s">
        <v>594</v>
      </c>
      <c r="BA115">
        <v>0</v>
      </c>
      <c r="BB115" t="s">
        <v>631</v>
      </c>
      <c r="BC115" t="s">
        <v>600</v>
      </c>
      <c r="BD115" t="s">
        <v>510</v>
      </c>
      <c r="BE115" t="s">
        <v>510</v>
      </c>
      <c r="BF115" t="s">
        <v>510</v>
      </c>
      <c r="BG115" t="s">
        <v>510</v>
      </c>
      <c r="BH115" t="s">
        <v>510</v>
      </c>
      <c r="BI115" t="s">
        <v>510</v>
      </c>
      <c r="BJ115" t="s">
        <v>510</v>
      </c>
      <c r="BK115" t="s">
        <v>510</v>
      </c>
      <c r="BL115" t="s">
        <v>510</v>
      </c>
      <c r="BM115" t="s">
        <v>510</v>
      </c>
      <c r="BN115" t="s">
        <v>510</v>
      </c>
      <c r="BO115" t="s">
        <v>510</v>
      </c>
      <c r="BP115" t="s">
        <v>510</v>
      </c>
      <c r="BQ115" t="s">
        <v>510</v>
      </c>
    </row>
    <row r="116" spans="1:69" x14ac:dyDescent="0.3">
      <c r="A116" t="s">
        <v>912</v>
      </c>
      <c r="B116" t="s">
        <v>584</v>
      </c>
      <c r="C116" t="s">
        <v>585</v>
      </c>
      <c r="D116" t="s">
        <v>586</v>
      </c>
      <c r="E116" t="s">
        <v>510</v>
      </c>
      <c r="F116" t="s">
        <v>587</v>
      </c>
      <c r="G116" t="s">
        <v>569</v>
      </c>
      <c r="H116" s="455"/>
      <c r="I116" t="s">
        <v>510</v>
      </c>
      <c r="J116">
        <v>2523</v>
      </c>
      <c r="K116" t="s">
        <v>522</v>
      </c>
      <c r="L116" t="s">
        <v>512</v>
      </c>
      <c r="M116" t="s">
        <v>586</v>
      </c>
      <c r="N116" t="s">
        <v>588</v>
      </c>
      <c r="O116" t="s">
        <v>589</v>
      </c>
      <c r="P116" t="s">
        <v>590</v>
      </c>
      <c r="Q116" t="s">
        <v>591</v>
      </c>
      <c r="R116" t="s">
        <v>592</v>
      </c>
      <c r="S116" t="s">
        <v>593</v>
      </c>
      <c r="T116" t="s">
        <v>515</v>
      </c>
      <c r="U116" t="s">
        <v>377</v>
      </c>
      <c r="V116" t="s">
        <v>510</v>
      </c>
      <c r="W116" t="s">
        <v>392</v>
      </c>
      <c r="X116">
        <v>4</v>
      </c>
      <c r="Y116" t="s">
        <v>392</v>
      </c>
      <c r="AA116" t="s">
        <v>594</v>
      </c>
      <c r="AB116" t="s">
        <v>225</v>
      </c>
      <c r="AC116" t="s">
        <v>510</v>
      </c>
      <c r="AD116" t="s">
        <v>510</v>
      </c>
      <c r="AE116" t="s">
        <v>510</v>
      </c>
      <c r="AG116">
        <v>1</v>
      </c>
      <c r="AH116" t="s">
        <v>664</v>
      </c>
      <c r="AI116" t="s">
        <v>510</v>
      </c>
      <c r="AJ116" t="s">
        <v>906</v>
      </c>
      <c r="AK116" t="s">
        <v>906</v>
      </c>
      <c r="AL116" t="s">
        <v>518</v>
      </c>
      <c r="AM116" t="s">
        <v>597</v>
      </c>
      <c r="AN116" t="s">
        <v>524</v>
      </c>
      <c r="AO116" t="s">
        <v>510</v>
      </c>
      <c r="AP116" t="s">
        <v>665</v>
      </c>
      <c r="AQ116" t="s">
        <v>598</v>
      </c>
      <c r="AR116" t="s">
        <v>520</v>
      </c>
      <c r="AS116" t="s">
        <v>510</v>
      </c>
      <c r="AT116" t="s">
        <v>510</v>
      </c>
      <c r="AU116" t="s">
        <v>510</v>
      </c>
      <c r="AV116" t="s">
        <v>658</v>
      </c>
      <c r="AW116" t="s">
        <v>510</v>
      </c>
      <c r="AX116">
        <v>0</v>
      </c>
      <c r="AY116" t="s">
        <v>510</v>
      </c>
      <c r="AZ116" t="s">
        <v>594</v>
      </c>
      <c r="BA116">
        <v>0</v>
      </c>
      <c r="BB116" t="s">
        <v>600</v>
      </c>
      <c r="BC116" t="s">
        <v>600</v>
      </c>
      <c r="BD116" t="s">
        <v>510</v>
      </c>
      <c r="BE116" t="s">
        <v>510</v>
      </c>
      <c r="BF116" t="s">
        <v>510</v>
      </c>
      <c r="BG116" t="s">
        <v>510</v>
      </c>
      <c r="BH116" t="s">
        <v>510</v>
      </c>
      <c r="BI116" t="s">
        <v>510</v>
      </c>
      <c r="BJ116" t="s">
        <v>510</v>
      </c>
      <c r="BK116" t="s">
        <v>510</v>
      </c>
      <c r="BL116" t="s">
        <v>510</v>
      </c>
      <c r="BM116" t="s">
        <v>510</v>
      </c>
      <c r="BN116" t="s">
        <v>510</v>
      </c>
      <c r="BO116" t="s">
        <v>510</v>
      </c>
      <c r="BP116" t="s">
        <v>510</v>
      </c>
      <c r="BQ116" t="s">
        <v>510</v>
      </c>
    </row>
    <row r="117" spans="1:69" x14ac:dyDescent="0.3">
      <c r="A117" t="s">
        <v>913</v>
      </c>
      <c r="B117" t="s">
        <v>584</v>
      </c>
      <c r="C117" t="s">
        <v>585</v>
      </c>
      <c r="D117" t="s">
        <v>586</v>
      </c>
      <c r="E117" t="s">
        <v>510</v>
      </c>
      <c r="F117" t="s">
        <v>587</v>
      </c>
      <c r="G117" t="s">
        <v>569</v>
      </c>
      <c r="H117" s="455"/>
      <c r="I117" t="s">
        <v>510</v>
      </c>
      <c r="J117">
        <v>2522</v>
      </c>
      <c r="K117" t="s">
        <v>522</v>
      </c>
      <c r="L117" t="s">
        <v>531</v>
      </c>
      <c r="M117" t="s">
        <v>586</v>
      </c>
      <c r="N117" t="s">
        <v>588</v>
      </c>
      <c r="O117" t="s">
        <v>667</v>
      </c>
      <c r="P117" t="s">
        <v>668</v>
      </c>
      <c r="Q117" t="s">
        <v>591</v>
      </c>
      <c r="R117" t="s">
        <v>415</v>
      </c>
      <c r="S117" t="s">
        <v>593</v>
      </c>
      <c r="T117" t="s">
        <v>515</v>
      </c>
      <c r="U117" t="s">
        <v>377</v>
      </c>
      <c r="V117" t="s">
        <v>510</v>
      </c>
      <c r="W117" t="s">
        <v>392</v>
      </c>
      <c r="X117">
        <v>4</v>
      </c>
      <c r="Y117" t="s">
        <v>392</v>
      </c>
      <c r="AA117" t="s">
        <v>594</v>
      </c>
      <c r="AB117" t="s">
        <v>225</v>
      </c>
      <c r="AC117" t="s">
        <v>510</v>
      </c>
      <c r="AD117" t="s">
        <v>510</v>
      </c>
      <c r="AE117" t="s">
        <v>669</v>
      </c>
      <c r="AF117">
        <v>5.2083329999999999E-3</v>
      </c>
      <c r="AG117">
        <v>1</v>
      </c>
      <c r="AH117" t="s">
        <v>670</v>
      </c>
      <c r="AI117" t="s">
        <v>510</v>
      </c>
      <c r="AJ117" t="s">
        <v>906</v>
      </c>
      <c r="AK117" t="s">
        <v>906</v>
      </c>
      <c r="AL117" t="s">
        <v>518</v>
      </c>
      <c r="AM117" t="s">
        <v>597</v>
      </c>
      <c r="AN117" t="s">
        <v>755</v>
      </c>
      <c r="AO117" t="s">
        <v>510</v>
      </c>
      <c r="AP117" t="s">
        <v>672</v>
      </c>
      <c r="AQ117" t="s">
        <v>598</v>
      </c>
      <c r="AR117" t="s">
        <v>520</v>
      </c>
      <c r="AS117" t="s">
        <v>510</v>
      </c>
      <c r="AT117" t="s">
        <v>510</v>
      </c>
      <c r="AU117" t="s">
        <v>510</v>
      </c>
      <c r="AV117" t="s">
        <v>658</v>
      </c>
      <c r="AW117" t="s">
        <v>510</v>
      </c>
      <c r="AX117">
        <v>0</v>
      </c>
      <c r="AY117" t="s">
        <v>510</v>
      </c>
      <c r="AZ117" t="s">
        <v>594</v>
      </c>
      <c r="BA117">
        <v>0</v>
      </c>
      <c r="BB117" t="s">
        <v>673</v>
      </c>
      <c r="BC117" t="s">
        <v>673</v>
      </c>
      <c r="BD117" t="s">
        <v>510</v>
      </c>
      <c r="BE117" t="s">
        <v>510</v>
      </c>
      <c r="BF117" t="s">
        <v>510</v>
      </c>
      <c r="BG117" t="s">
        <v>510</v>
      </c>
      <c r="BH117" t="s">
        <v>510</v>
      </c>
      <c r="BI117" t="s">
        <v>510</v>
      </c>
      <c r="BJ117" t="s">
        <v>510</v>
      </c>
      <c r="BK117" t="s">
        <v>510</v>
      </c>
      <c r="BL117" t="s">
        <v>510</v>
      </c>
      <c r="BM117" t="s">
        <v>510</v>
      </c>
      <c r="BN117" t="s">
        <v>510</v>
      </c>
      <c r="BO117" t="s">
        <v>510</v>
      </c>
      <c r="BP117" t="s">
        <v>510</v>
      </c>
      <c r="BQ117" t="s">
        <v>510</v>
      </c>
    </row>
    <row r="118" spans="1:69" x14ac:dyDescent="0.3">
      <c r="A118" t="s">
        <v>914</v>
      </c>
      <c r="B118" t="s">
        <v>584</v>
      </c>
      <c r="C118" t="s">
        <v>585</v>
      </c>
      <c r="D118" t="s">
        <v>586</v>
      </c>
      <c r="E118" t="s">
        <v>510</v>
      </c>
      <c r="F118" t="s">
        <v>587</v>
      </c>
      <c r="G118" t="s">
        <v>569</v>
      </c>
      <c r="H118" s="455"/>
      <c r="I118" t="s">
        <v>510</v>
      </c>
      <c r="J118">
        <v>2041</v>
      </c>
      <c r="K118" t="s">
        <v>511</v>
      </c>
      <c r="L118" t="s">
        <v>512</v>
      </c>
      <c r="M118" t="s">
        <v>586</v>
      </c>
      <c r="N118" t="s">
        <v>588</v>
      </c>
      <c r="O118" t="s">
        <v>602</v>
      </c>
      <c r="P118" t="s">
        <v>603</v>
      </c>
      <c r="Q118" t="s">
        <v>591</v>
      </c>
      <c r="R118" t="s">
        <v>514</v>
      </c>
      <c r="S118" t="s">
        <v>604</v>
      </c>
      <c r="T118" t="s">
        <v>515</v>
      </c>
      <c r="U118" t="s">
        <v>377</v>
      </c>
      <c r="V118" t="s">
        <v>510</v>
      </c>
      <c r="W118" t="s">
        <v>392</v>
      </c>
      <c r="X118">
        <v>4</v>
      </c>
      <c r="Y118" t="s">
        <v>392</v>
      </c>
      <c r="AA118" t="s">
        <v>594</v>
      </c>
      <c r="AB118" t="s">
        <v>225</v>
      </c>
      <c r="AC118" t="s">
        <v>510</v>
      </c>
      <c r="AD118" t="s">
        <v>510</v>
      </c>
      <c r="AE118" t="s">
        <v>658</v>
      </c>
      <c r="AF118">
        <v>0.33167856699999998</v>
      </c>
      <c r="AG118">
        <v>1</v>
      </c>
      <c r="AH118" t="s">
        <v>655</v>
      </c>
      <c r="AI118" t="s">
        <v>510</v>
      </c>
      <c r="AJ118" t="s">
        <v>906</v>
      </c>
      <c r="AK118" t="s">
        <v>906</v>
      </c>
      <c r="AL118" t="s">
        <v>518</v>
      </c>
      <c r="AM118" t="s">
        <v>597</v>
      </c>
      <c r="AN118" t="s">
        <v>529</v>
      </c>
      <c r="AO118" t="s">
        <v>510</v>
      </c>
      <c r="AP118" t="s">
        <v>915</v>
      </c>
      <c r="AQ118" t="s">
        <v>598</v>
      </c>
      <c r="AR118" t="s">
        <v>520</v>
      </c>
      <c r="AS118" t="s">
        <v>510</v>
      </c>
      <c r="AT118" t="s">
        <v>510</v>
      </c>
      <c r="AU118" t="s">
        <v>510</v>
      </c>
      <c r="AV118" t="s">
        <v>658</v>
      </c>
      <c r="AW118" t="s">
        <v>510</v>
      </c>
      <c r="AX118">
        <v>0</v>
      </c>
      <c r="AY118" t="s">
        <v>510</v>
      </c>
      <c r="AZ118" t="s">
        <v>594</v>
      </c>
      <c r="BA118">
        <v>0</v>
      </c>
      <c r="BB118" t="s">
        <v>600</v>
      </c>
      <c r="BC118" t="s">
        <v>600</v>
      </c>
      <c r="BD118" t="s">
        <v>510</v>
      </c>
      <c r="BE118" t="s">
        <v>510</v>
      </c>
      <c r="BF118" t="s">
        <v>510</v>
      </c>
      <c r="BG118" t="s">
        <v>510</v>
      </c>
      <c r="BH118" t="s">
        <v>510</v>
      </c>
      <c r="BI118" t="s">
        <v>510</v>
      </c>
      <c r="BJ118" t="s">
        <v>510</v>
      </c>
      <c r="BK118" t="s">
        <v>510</v>
      </c>
      <c r="BL118" t="s">
        <v>510</v>
      </c>
      <c r="BM118" t="s">
        <v>510</v>
      </c>
      <c r="BN118" t="s">
        <v>510</v>
      </c>
      <c r="BO118" t="s">
        <v>510</v>
      </c>
      <c r="BP118" t="s">
        <v>510</v>
      </c>
      <c r="BQ118" t="s">
        <v>510</v>
      </c>
    </row>
    <row r="119" spans="1:69" x14ac:dyDescent="0.3">
      <c r="A119" t="s">
        <v>916</v>
      </c>
      <c r="B119" t="s">
        <v>584</v>
      </c>
      <c r="C119" t="s">
        <v>585</v>
      </c>
      <c r="D119" t="s">
        <v>586</v>
      </c>
      <c r="E119" t="s">
        <v>510</v>
      </c>
      <c r="F119" t="s">
        <v>587</v>
      </c>
      <c r="G119" t="s">
        <v>569</v>
      </c>
      <c r="H119" s="455"/>
      <c r="I119" t="s">
        <v>510</v>
      </c>
      <c r="J119">
        <v>2522</v>
      </c>
      <c r="K119" t="s">
        <v>522</v>
      </c>
      <c r="L119" t="s">
        <v>531</v>
      </c>
      <c r="M119" t="s">
        <v>586</v>
      </c>
      <c r="N119" t="s">
        <v>588</v>
      </c>
      <c r="O119" t="s">
        <v>667</v>
      </c>
      <c r="P119" t="s">
        <v>668</v>
      </c>
      <c r="Q119" t="s">
        <v>591</v>
      </c>
      <c r="R119" t="s">
        <v>415</v>
      </c>
      <c r="S119" t="s">
        <v>593</v>
      </c>
      <c r="T119" t="s">
        <v>515</v>
      </c>
      <c r="U119" t="s">
        <v>377</v>
      </c>
      <c r="V119" t="s">
        <v>510</v>
      </c>
      <c r="W119" t="s">
        <v>392</v>
      </c>
      <c r="X119">
        <v>4</v>
      </c>
      <c r="Y119" t="s">
        <v>392</v>
      </c>
      <c r="AA119" t="s">
        <v>594</v>
      </c>
      <c r="AB119" t="s">
        <v>225</v>
      </c>
      <c r="AC119" t="s">
        <v>510</v>
      </c>
      <c r="AD119" t="s">
        <v>510</v>
      </c>
      <c r="AE119" t="s">
        <v>669</v>
      </c>
      <c r="AF119">
        <v>5.2083329999999999E-3</v>
      </c>
      <c r="AG119">
        <v>1</v>
      </c>
      <c r="AH119" t="s">
        <v>670</v>
      </c>
      <c r="AI119" t="s">
        <v>510</v>
      </c>
      <c r="AJ119" t="s">
        <v>906</v>
      </c>
      <c r="AK119" t="s">
        <v>906</v>
      </c>
      <c r="AL119" t="s">
        <v>518</v>
      </c>
      <c r="AM119" t="s">
        <v>597</v>
      </c>
      <c r="AN119" t="s">
        <v>757</v>
      </c>
      <c r="AO119" t="s">
        <v>510</v>
      </c>
      <c r="AP119" t="s">
        <v>672</v>
      </c>
      <c r="AQ119" t="s">
        <v>598</v>
      </c>
      <c r="AR119" t="s">
        <v>520</v>
      </c>
      <c r="AS119" t="s">
        <v>510</v>
      </c>
      <c r="AT119" t="s">
        <v>510</v>
      </c>
      <c r="AU119" t="s">
        <v>510</v>
      </c>
      <c r="AV119" t="s">
        <v>658</v>
      </c>
      <c r="AW119" t="s">
        <v>510</v>
      </c>
      <c r="AX119">
        <v>0</v>
      </c>
      <c r="AY119" t="s">
        <v>510</v>
      </c>
      <c r="AZ119" t="s">
        <v>594</v>
      </c>
      <c r="BA119">
        <v>0</v>
      </c>
      <c r="BB119" t="s">
        <v>673</v>
      </c>
      <c r="BC119" t="s">
        <v>673</v>
      </c>
      <c r="BD119" t="s">
        <v>510</v>
      </c>
      <c r="BE119" t="s">
        <v>510</v>
      </c>
      <c r="BF119" t="s">
        <v>510</v>
      </c>
      <c r="BG119" t="s">
        <v>510</v>
      </c>
      <c r="BH119" t="s">
        <v>510</v>
      </c>
      <c r="BI119" t="s">
        <v>510</v>
      </c>
      <c r="BJ119" t="s">
        <v>510</v>
      </c>
      <c r="BK119" t="s">
        <v>510</v>
      </c>
      <c r="BL119" t="s">
        <v>510</v>
      </c>
      <c r="BM119" t="s">
        <v>510</v>
      </c>
      <c r="BN119" t="s">
        <v>510</v>
      </c>
      <c r="BO119" t="s">
        <v>510</v>
      </c>
      <c r="BP119" t="s">
        <v>510</v>
      </c>
      <c r="BQ119" t="s">
        <v>510</v>
      </c>
    </row>
    <row r="120" spans="1:69" x14ac:dyDescent="0.3">
      <c r="A120" t="s">
        <v>917</v>
      </c>
      <c r="B120" t="s">
        <v>584</v>
      </c>
      <c r="C120" t="s">
        <v>585</v>
      </c>
      <c r="D120" t="s">
        <v>586</v>
      </c>
      <c r="E120" t="s">
        <v>510</v>
      </c>
      <c r="F120" t="s">
        <v>587</v>
      </c>
      <c r="G120" t="s">
        <v>569</v>
      </c>
      <c r="H120" s="455"/>
      <c r="I120" t="s">
        <v>510</v>
      </c>
      <c r="J120">
        <v>2523</v>
      </c>
      <c r="K120" t="s">
        <v>522</v>
      </c>
      <c r="L120" t="s">
        <v>512</v>
      </c>
      <c r="M120" t="s">
        <v>586</v>
      </c>
      <c r="N120" t="s">
        <v>588</v>
      </c>
      <c r="O120" t="s">
        <v>589</v>
      </c>
      <c r="P120" t="s">
        <v>590</v>
      </c>
      <c r="Q120" t="s">
        <v>591</v>
      </c>
      <c r="R120" t="s">
        <v>592</v>
      </c>
      <c r="S120" t="s">
        <v>593</v>
      </c>
      <c r="T120" t="s">
        <v>515</v>
      </c>
      <c r="U120" t="s">
        <v>377</v>
      </c>
      <c r="V120" t="s">
        <v>510</v>
      </c>
      <c r="W120" t="s">
        <v>392</v>
      </c>
      <c r="X120">
        <v>4</v>
      </c>
      <c r="Y120" t="s">
        <v>392</v>
      </c>
      <c r="AA120" t="s">
        <v>594</v>
      </c>
      <c r="AB120" t="s">
        <v>225</v>
      </c>
      <c r="AC120" t="s">
        <v>510</v>
      </c>
      <c r="AD120" t="s">
        <v>510</v>
      </c>
      <c r="AE120" t="s">
        <v>510</v>
      </c>
      <c r="AG120">
        <v>1</v>
      </c>
      <c r="AH120" t="s">
        <v>664</v>
      </c>
      <c r="AI120" t="s">
        <v>510</v>
      </c>
      <c r="AJ120" t="s">
        <v>906</v>
      </c>
      <c r="AK120" t="s">
        <v>906</v>
      </c>
      <c r="AL120" t="s">
        <v>518</v>
      </c>
      <c r="AM120" t="s">
        <v>597</v>
      </c>
      <c r="AN120" t="s">
        <v>524</v>
      </c>
      <c r="AO120" t="s">
        <v>510</v>
      </c>
      <c r="AP120" t="s">
        <v>665</v>
      </c>
      <c r="AQ120" t="s">
        <v>598</v>
      </c>
      <c r="AR120" t="s">
        <v>520</v>
      </c>
      <c r="AS120" t="s">
        <v>510</v>
      </c>
      <c r="AT120" t="s">
        <v>510</v>
      </c>
      <c r="AU120" t="s">
        <v>510</v>
      </c>
      <c r="AV120" t="s">
        <v>658</v>
      </c>
      <c r="AW120" t="s">
        <v>510</v>
      </c>
      <c r="AX120">
        <v>0</v>
      </c>
      <c r="AY120" t="s">
        <v>510</v>
      </c>
      <c r="AZ120" t="s">
        <v>594</v>
      </c>
      <c r="BA120">
        <v>0</v>
      </c>
      <c r="BB120" t="s">
        <v>600</v>
      </c>
      <c r="BC120" t="s">
        <v>600</v>
      </c>
      <c r="BD120" t="s">
        <v>510</v>
      </c>
      <c r="BE120" t="s">
        <v>510</v>
      </c>
      <c r="BF120" t="s">
        <v>510</v>
      </c>
      <c r="BG120" t="s">
        <v>510</v>
      </c>
      <c r="BH120" t="s">
        <v>510</v>
      </c>
      <c r="BI120" t="s">
        <v>510</v>
      </c>
      <c r="BJ120" t="s">
        <v>510</v>
      </c>
      <c r="BK120" t="s">
        <v>510</v>
      </c>
      <c r="BL120" t="s">
        <v>510</v>
      </c>
      <c r="BM120" t="s">
        <v>510</v>
      </c>
      <c r="BN120" t="s">
        <v>510</v>
      </c>
      <c r="BO120" t="s">
        <v>510</v>
      </c>
      <c r="BP120" t="s">
        <v>510</v>
      </c>
      <c r="BQ120" t="s">
        <v>510</v>
      </c>
    </row>
    <row r="121" spans="1:69" x14ac:dyDescent="0.3">
      <c r="A121" t="s">
        <v>918</v>
      </c>
      <c r="B121" t="s">
        <v>584</v>
      </c>
      <c r="C121" t="s">
        <v>585</v>
      </c>
      <c r="D121" t="s">
        <v>610</v>
      </c>
      <c r="E121" t="s">
        <v>510</v>
      </c>
      <c r="F121" t="s">
        <v>587</v>
      </c>
      <c r="G121" t="s">
        <v>569</v>
      </c>
      <c r="H121" s="455"/>
      <c r="I121" t="s">
        <v>510</v>
      </c>
      <c r="J121">
        <v>2523</v>
      </c>
      <c r="K121" t="s">
        <v>522</v>
      </c>
      <c r="L121" t="s">
        <v>512</v>
      </c>
      <c r="M121" t="s">
        <v>610</v>
      </c>
      <c r="N121" t="s">
        <v>611</v>
      </c>
      <c r="O121" t="s">
        <v>818</v>
      </c>
      <c r="P121" t="s">
        <v>819</v>
      </c>
      <c r="Q121" t="s">
        <v>591</v>
      </c>
      <c r="R121" t="s">
        <v>552</v>
      </c>
      <c r="S121" t="s">
        <v>593</v>
      </c>
      <c r="T121" t="s">
        <v>515</v>
      </c>
      <c r="U121" t="s">
        <v>377</v>
      </c>
      <c r="V121" t="s">
        <v>510</v>
      </c>
      <c r="W121" t="s">
        <v>392</v>
      </c>
      <c r="X121">
        <v>4</v>
      </c>
      <c r="Y121" t="s">
        <v>392</v>
      </c>
      <c r="AA121" t="s">
        <v>594</v>
      </c>
      <c r="AB121" t="s">
        <v>225</v>
      </c>
      <c r="AC121" t="s">
        <v>510</v>
      </c>
      <c r="AD121" t="s">
        <v>510</v>
      </c>
      <c r="AE121" t="s">
        <v>510</v>
      </c>
      <c r="AG121">
        <v>1</v>
      </c>
      <c r="AH121" t="s">
        <v>868</v>
      </c>
      <c r="AI121" t="s">
        <v>510</v>
      </c>
      <c r="AJ121" t="s">
        <v>910</v>
      </c>
      <c r="AK121" t="s">
        <v>910</v>
      </c>
      <c r="AL121" t="s">
        <v>518</v>
      </c>
      <c r="AM121" t="s">
        <v>597</v>
      </c>
      <c r="AN121" t="s">
        <v>527</v>
      </c>
      <c r="AO121" t="s">
        <v>510</v>
      </c>
      <c r="AP121" t="s">
        <v>870</v>
      </c>
      <c r="AQ121" t="s">
        <v>598</v>
      </c>
      <c r="AR121" t="s">
        <v>520</v>
      </c>
      <c r="AS121" t="s">
        <v>510</v>
      </c>
      <c r="AT121" t="s">
        <v>510</v>
      </c>
      <c r="AU121" t="s">
        <v>510</v>
      </c>
      <c r="AV121" t="s">
        <v>658</v>
      </c>
      <c r="AW121" t="s">
        <v>510</v>
      </c>
      <c r="AX121">
        <v>0</v>
      </c>
      <c r="AY121" t="s">
        <v>510</v>
      </c>
      <c r="AZ121" t="s">
        <v>594</v>
      </c>
      <c r="BA121">
        <v>0</v>
      </c>
      <c r="BB121" t="s">
        <v>600</v>
      </c>
      <c r="BC121" t="s">
        <v>600</v>
      </c>
      <c r="BD121" t="s">
        <v>510</v>
      </c>
      <c r="BE121" t="s">
        <v>510</v>
      </c>
      <c r="BF121" t="s">
        <v>510</v>
      </c>
      <c r="BG121" t="s">
        <v>510</v>
      </c>
      <c r="BH121" t="s">
        <v>510</v>
      </c>
      <c r="BI121" t="s">
        <v>510</v>
      </c>
      <c r="BJ121" t="s">
        <v>510</v>
      </c>
      <c r="BK121" t="s">
        <v>510</v>
      </c>
      <c r="BL121" t="s">
        <v>510</v>
      </c>
      <c r="BM121" t="s">
        <v>510</v>
      </c>
      <c r="BN121" t="s">
        <v>510</v>
      </c>
      <c r="BO121" t="s">
        <v>510</v>
      </c>
      <c r="BP121" t="s">
        <v>510</v>
      </c>
      <c r="BQ121" t="s">
        <v>510</v>
      </c>
    </row>
    <row r="122" spans="1:69" x14ac:dyDescent="0.3">
      <c r="A122" t="s">
        <v>919</v>
      </c>
      <c r="B122" t="s">
        <v>584</v>
      </c>
      <c r="C122" t="s">
        <v>585</v>
      </c>
      <c r="D122" t="s">
        <v>610</v>
      </c>
      <c r="E122" t="s">
        <v>510</v>
      </c>
      <c r="F122" t="s">
        <v>587</v>
      </c>
      <c r="G122" t="s">
        <v>569</v>
      </c>
      <c r="H122" s="455"/>
      <c r="I122" t="s">
        <v>510</v>
      </c>
      <c r="J122">
        <v>2041</v>
      </c>
      <c r="K122" t="s">
        <v>511</v>
      </c>
      <c r="L122" t="s">
        <v>512</v>
      </c>
      <c r="M122" t="s">
        <v>610</v>
      </c>
      <c r="N122" t="s">
        <v>611</v>
      </c>
      <c r="O122" t="s">
        <v>602</v>
      </c>
      <c r="P122" t="s">
        <v>603</v>
      </c>
      <c r="Q122" t="s">
        <v>591</v>
      </c>
      <c r="R122" t="s">
        <v>514</v>
      </c>
      <c r="S122" t="s">
        <v>604</v>
      </c>
      <c r="T122" t="s">
        <v>515</v>
      </c>
      <c r="U122" t="s">
        <v>377</v>
      </c>
      <c r="V122" t="s">
        <v>510</v>
      </c>
      <c r="W122" t="s">
        <v>392</v>
      </c>
      <c r="X122">
        <v>4</v>
      </c>
      <c r="Y122" t="s">
        <v>392</v>
      </c>
      <c r="AA122" t="s">
        <v>594</v>
      </c>
      <c r="AB122" t="s">
        <v>225</v>
      </c>
      <c r="AC122" t="s">
        <v>510</v>
      </c>
      <c r="AD122" t="s">
        <v>510</v>
      </c>
      <c r="AE122" t="s">
        <v>920</v>
      </c>
      <c r="AF122">
        <v>1.0104271890000001</v>
      </c>
      <c r="AG122">
        <v>1</v>
      </c>
      <c r="AH122" t="s">
        <v>655</v>
      </c>
      <c r="AI122" t="s">
        <v>510</v>
      </c>
      <c r="AJ122" t="s">
        <v>921</v>
      </c>
      <c r="AK122" t="s">
        <v>921</v>
      </c>
      <c r="AL122" t="s">
        <v>518</v>
      </c>
      <c r="AM122" t="s">
        <v>597</v>
      </c>
      <c r="AN122" t="s">
        <v>519</v>
      </c>
      <c r="AO122" t="s">
        <v>510</v>
      </c>
      <c r="AP122" t="s">
        <v>922</v>
      </c>
      <c r="AQ122" t="s">
        <v>598</v>
      </c>
      <c r="AR122" t="s">
        <v>520</v>
      </c>
      <c r="AS122" t="s">
        <v>510</v>
      </c>
      <c r="AT122" t="s">
        <v>510</v>
      </c>
      <c r="AU122" t="s">
        <v>510</v>
      </c>
      <c r="AV122" t="s">
        <v>658</v>
      </c>
      <c r="AW122" t="s">
        <v>510</v>
      </c>
      <c r="AX122">
        <v>0</v>
      </c>
      <c r="AY122" t="s">
        <v>510</v>
      </c>
      <c r="AZ122" t="s">
        <v>594</v>
      </c>
      <c r="BA122">
        <v>0</v>
      </c>
      <c r="BB122" t="s">
        <v>631</v>
      </c>
      <c r="BC122" t="s">
        <v>600</v>
      </c>
      <c r="BD122" t="s">
        <v>510</v>
      </c>
      <c r="BE122" t="s">
        <v>510</v>
      </c>
      <c r="BF122" t="s">
        <v>510</v>
      </c>
      <c r="BG122" t="s">
        <v>510</v>
      </c>
      <c r="BH122" t="s">
        <v>510</v>
      </c>
      <c r="BI122" t="s">
        <v>510</v>
      </c>
      <c r="BJ122" t="s">
        <v>510</v>
      </c>
      <c r="BK122" t="s">
        <v>510</v>
      </c>
      <c r="BL122" t="s">
        <v>510</v>
      </c>
      <c r="BM122" t="s">
        <v>510</v>
      </c>
      <c r="BN122" t="s">
        <v>510</v>
      </c>
      <c r="BO122" t="s">
        <v>510</v>
      </c>
      <c r="BP122" t="s">
        <v>510</v>
      </c>
      <c r="BQ122" t="s">
        <v>510</v>
      </c>
    </row>
    <row r="123" spans="1:69" x14ac:dyDescent="0.3">
      <c r="A123" t="s">
        <v>923</v>
      </c>
      <c r="B123" t="s">
        <v>584</v>
      </c>
      <c r="C123" t="s">
        <v>585</v>
      </c>
      <c r="D123" t="s">
        <v>610</v>
      </c>
      <c r="E123" t="s">
        <v>510</v>
      </c>
      <c r="F123" t="s">
        <v>587</v>
      </c>
      <c r="G123" t="s">
        <v>569</v>
      </c>
      <c r="H123" s="455"/>
      <c r="I123" t="s">
        <v>510</v>
      </c>
      <c r="J123">
        <v>2523</v>
      </c>
      <c r="K123" t="s">
        <v>522</v>
      </c>
      <c r="L123" t="s">
        <v>512</v>
      </c>
      <c r="M123" t="s">
        <v>610</v>
      </c>
      <c r="N123" t="s">
        <v>611</v>
      </c>
      <c r="O123" t="s">
        <v>589</v>
      </c>
      <c r="P123" t="s">
        <v>590</v>
      </c>
      <c r="Q123" t="s">
        <v>591</v>
      </c>
      <c r="R123" t="s">
        <v>592</v>
      </c>
      <c r="S123" t="s">
        <v>593</v>
      </c>
      <c r="T123" t="s">
        <v>515</v>
      </c>
      <c r="U123" t="s">
        <v>377</v>
      </c>
      <c r="V123" t="s">
        <v>510</v>
      </c>
      <c r="W123" t="s">
        <v>392</v>
      </c>
      <c r="X123">
        <v>4</v>
      </c>
      <c r="Y123" t="s">
        <v>392</v>
      </c>
      <c r="AA123" t="s">
        <v>594</v>
      </c>
      <c r="AB123" t="s">
        <v>225</v>
      </c>
      <c r="AC123" t="s">
        <v>510</v>
      </c>
      <c r="AD123" t="s">
        <v>510</v>
      </c>
      <c r="AE123" t="s">
        <v>510</v>
      </c>
      <c r="AG123">
        <v>1</v>
      </c>
      <c r="AH123" t="s">
        <v>664</v>
      </c>
      <c r="AI123" t="s">
        <v>510</v>
      </c>
      <c r="AJ123" t="s">
        <v>921</v>
      </c>
      <c r="AK123" t="s">
        <v>921</v>
      </c>
      <c r="AL123" t="s">
        <v>518</v>
      </c>
      <c r="AM123" t="s">
        <v>597</v>
      </c>
      <c r="AN123" t="s">
        <v>524</v>
      </c>
      <c r="AO123" t="s">
        <v>510</v>
      </c>
      <c r="AP123" t="s">
        <v>665</v>
      </c>
      <c r="AQ123" t="s">
        <v>598</v>
      </c>
      <c r="AR123" t="s">
        <v>520</v>
      </c>
      <c r="AS123" t="s">
        <v>510</v>
      </c>
      <c r="AT123" t="s">
        <v>510</v>
      </c>
      <c r="AU123" t="s">
        <v>510</v>
      </c>
      <c r="AV123" t="s">
        <v>658</v>
      </c>
      <c r="AW123" t="s">
        <v>510</v>
      </c>
      <c r="AX123">
        <v>0</v>
      </c>
      <c r="AY123" t="s">
        <v>510</v>
      </c>
      <c r="AZ123" t="s">
        <v>594</v>
      </c>
      <c r="BA123">
        <v>0</v>
      </c>
      <c r="BB123" t="s">
        <v>600</v>
      </c>
      <c r="BC123" t="s">
        <v>600</v>
      </c>
      <c r="BD123" t="s">
        <v>510</v>
      </c>
      <c r="BE123" t="s">
        <v>510</v>
      </c>
      <c r="BF123" t="s">
        <v>510</v>
      </c>
      <c r="BG123" t="s">
        <v>510</v>
      </c>
      <c r="BH123" t="s">
        <v>510</v>
      </c>
      <c r="BI123" t="s">
        <v>510</v>
      </c>
      <c r="BJ123" t="s">
        <v>510</v>
      </c>
      <c r="BK123" t="s">
        <v>510</v>
      </c>
      <c r="BL123" t="s">
        <v>510</v>
      </c>
      <c r="BM123" t="s">
        <v>510</v>
      </c>
      <c r="BN123" t="s">
        <v>510</v>
      </c>
      <c r="BO123" t="s">
        <v>510</v>
      </c>
      <c r="BP123" t="s">
        <v>510</v>
      </c>
      <c r="BQ123" t="s">
        <v>510</v>
      </c>
    </row>
    <row r="124" spans="1:69" x14ac:dyDescent="0.3">
      <c r="A124" t="s">
        <v>924</v>
      </c>
      <c r="B124" t="s">
        <v>584</v>
      </c>
      <c r="C124" t="s">
        <v>585</v>
      </c>
      <c r="D124" t="s">
        <v>610</v>
      </c>
      <c r="E124" t="s">
        <v>510</v>
      </c>
      <c r="F124" t="s">
        <v>587</v>
      </c>
      <c r="G124" t="s">
        <v>569</v>
      </c>
      <c r="H124" s="455"/>
      <c r="I124" t="s">
        <v>510</v>
      </c>
      <c r="J124">
        <v>2522</v>
      </c>
      <c r="K124" t="s">
        <v>522</v>
      </c>
      <c r="L124" t="s">
        <v>531</v>
      </c>
      <c r="M124" t="s">
        <v>610</v>
      </c>
      <c r="N124" t="s">
        <v>611</v>
      </c>
      <c r="O124" t="s">
        <v>667</v>
      </c>
      <c r="P124" t="s">
        <v>668</v>
      </c>
      <c r="Q124" t="s">
        <v>591</v>
      </c>
      <c r="R124" t="s">
        <v>415</v>
      </c>
      <c r="S124" t="s">
        <v>593</v>
      </c>
      <c r="T124" t="s">
        <v>515</v>
      </c>
      <c r="U124" t="s">
        <v>377</v>
      </c>
      <c r="V124" t="s">
        <v>510</v>
      </c>
      <c r="W124" t="s">
        <v>392</v>
      </c>
      <c r="X124">
        <v>4</v>
      </c>
      <c r="Y124" t="s">
        <v>392</v>
      </c>
      <c r="AA124" t="s">
        <v>594</v>
      </c>
      <c r="AB124" t="s">
        <v>225</v>
      </c>
      <c r="AC124" t="s">
        <v>510</v>
      </c>
      <c r="AD124" t="s">
        <v>510</v>
      </c>
      <c r="AE124" t="s">
        <v>669</v>
      </c>
      <c r="AF124">
        <v>5.2083329999999999E-3</v>
      </c>
      <c r="AG124">
        <v>1</v>
      </c>
      <c r="AH124" t="s">
        <v>670</v>
      </c>
      <c r="AI124" t="s">
        <v>510</v>
      </c>
      <c r="AJ124" t="s">
        <v>921</v>
      </c>
      <c r="AK124" t="s">
        <v>921</v>
      </c>
      <c r="AL124" t="s">
        <v>518</v>
      </c>
      <c r="AM124" t="s">
        <v>597</v>
      </c>
      <c r="AN124" t="s">
        <v>755</v>
      </c>
      <c r="AO124" t="s">
        <v>510</v>
      </c>
      <c r="AP124" t="s">
        <v>672</v>
      </c>
      <c r="AQ124" t="s">
        <v>598</v>
      </c>
      <c r="AR124" t="s">
        <v>520</v>
      </c>
      <c r="AS124" t="s">
        <v>510</v>
      </c>
      <c r="AT124" t="s">
        <v>510</v>
      </c>
      <c r="AU124" t="s">
        <v>510</v>
      </c>
      <c r="AV124" t="s">
        <v>658</v>
      </c>
      <c r="AW124" t="s">
        <v>510</v>
      </c>
      <c r="AX124">
        <v>0</v>
      </c>
      <c r="AY124" t="s">
        <v>510</v>
      </c>
      <c r="AZ124" t="s">
        <v>594</v>
      </c>
      <c r="BA124">
        <v>0</v>
      </c>
      <c r="BB124" t="s">
        <v>673</v>
      </c>
      <c r="BC124" t="s">
        <v>673</v>
      </c>
      <c r="BD124" t="s">
        <v>510</v>
      </c>
      <c r="BE124" t="s">
        <v>510</v>
      </c>
      <c r="BF124" t="s">
        <v>510</v>
      </c>
      <c r="BG124" t="s">
        <v>510</v>
      </c>
      <c r="BH124" t="s">
        <v>510</v>
      </c>
      <c r="BI124" t="s">
        <v>510</v>
      </c>
      <c r="BJ124" t="s">
        <v>510</v>
      </c>
      <c r="BK124" t="s">
        <v>510</v>
      </c>
      <c r="BL124" t="s">
        <v>510</v>
      </c>
      <c r="BM124" t="s">
        <v>510</v>
      </c>
      <c r="BN124" t="s">
        <v>510</v>
      </c>
      <c r="BO124" t="s">
        <v>510</v>
      </c>
      <c r="BP124" t="s">
        <v>510</v>
      </c>
      <c r="BQ124" t="s">
        <v>510</v>
      </c>
    </row>
    <row r="125" spans="1:69" x14ac:dyDescent="0.3">
      <c r="A125" t="s">
        <v>925</v>
      </c>
      <c r="B125" t="s">
        <v>584</v>
      </c>
      <c r="C125" t="s">
        <v>585</v>
      </c>
      <c r="D125" t="s">
        <v>610</v>
      </c>
      <c r="E125" t="s">
        <v>510</v>
      </c>
      <c r="F125" t="s">
        <v>587</v>
      </c>
      <c r="G125" t="s">
        <v>569</v>
      </c>
      <c r="H125" s="455"/>
      <c r="I125" t="s">
        <v>510</v>
      </c>
      <c r="J125">
        <v>2041</v>
      </c>
      <c r="K125" t="s">
        <v>511</v>
      </c>
      <c r="L125" t="s">
        <v>512</v>
      </c>
      <c r="M125" t="s">
        <v>610</v>
      </c>
      <c r="N125" t="s">
        <v>611</v>
      </c>
      <c r="O125" t="s">
        <v>602</v>
      </c>
      <c r="P125" t="s">
        <v>603</v>
      </c>
      <c r="Q125" t="s">
        <v>591</v>
      </c>
      <c r="R125" t="s">
        <v>514</v>
      </c>
      <c r="S125" t="s">
        <v>604</v>
      </c>
      <c r="T125" t="s">
        <v>515</v>
      </c>
      <c r="U125" t="s">
        <v>377</v>
      </c>
      <c r="V125" t="s">
        <v>510</v>
      </c>
      <c r="W125" t="s">
        <v>392</v>
      </c>
      <c r="X125">
        <v>4</v>
      </c>
      <c r="Y125" t="s">
        <v>392</v>
      </c>
      <c r="AA125" t="s">
        <v>594</v>
      </c>
      <c r="AB125" t="s">
        <v>225</v>
      </c>
      <c r="AC125" t="s">
        <v>510</v>
      </c>
      <c r="AD125" t="s">
        <v>510</v>
      </c>
      <c r="AE125" t="s">
        <v>926</v>
      </c>
      <c r="AF125">
        <v>0.50702953100000003</v>
      </c>
      <c r="AG125">
        <v>1</v>
      </c>
      <c r="AH125" t="s">
        <v>655</v>
      </c>
      <c r="AI125" t="s">
        <v>510</v>
      </c>
      <c r="AJ125" t="s">
        <v>921</v>
      </c>
      <c r="AK125" t="s">
        <v>921</v>
      </c>
      <c r="AL125" t="s">
        <v>518</v>
      </c>
      <c r="AM125" t="s">
        <v>597</v>
      </c>
      <c r="AN125" t="s">
        <v>529</v>
      </c>
      <c r="AO125" t="s">
        <v>510</v>
      </c>
      <c r="AP125" t="s">
        <v>927</v>
      </c>
      <c r="AQ125" t="s">
        <v>598</v>
      </c>
      <c r="AR125" t="s">
        <v>520</v>
      </c>
      <c r="AS125" t="s">
        <v>510</v>
      </c>
      <c r="AT125" t="s">
        <v>510</v>
      </c>
      <c r="AU125" t="s">
        <v>510</v>
      </c>
      <c r="AV125" t="s">
        <v>658</v>
      </c>
      <c r="AW125" t="s">
        <v>510</v>
      </c>
      <c r="AX125">
        <v>0</v>
      </c>
      <c r="AY125" t="s">
        <v>510</v>
      </c>
      <c r="AZ125" t="s">
        <v>594</v>
      </c>
      <c r="BA125">
        <v>0</v>
      </c>
      <c r="BB125" t="s">
        <v>600</v>
      </c>
      <c r="BC125" t="s">
        <v>600</v>
      </c>
      <c r="BD125" t="s">
        <v>510</v>
      </c>
      <c r="BE125" t="s">
        <v>510</v>
      </c>
      <c r="BF125" t="s">
        <v>510</v>
      </c>
      <c r="BG125" t="s">
        <v>510</v>
      </c>
      <c r="BH125" t="s">
        <v>510</v>
      </c>
      <c r="BI125" t="s">
        <v>510</v>
      </c>
      <c r="BJ125" t="s">
        <v>510</v>
      </c>
      <c r="BK125" t="s">
        <v>510</v>
      </c>
      <c r="BL125" t="s">
        <v>510</v>
      </c>
      <c r="BM125" t="s">
        <v>510</v>
      </c>
      <c r="BN125" t="s">
        <v>510</v>
      </c>
      <c r="BO125" t="s">
        <v>510</v>
      </c>
      <c r="BP125" t="s">
        <v>510</v>
      </c>
      <c r="BQ125" t="s">
        <v>510</v>
      </c>
    </row>
    <row r="126" spans="1:69" x14ac:dyDescent="0.3">
      <c r="A126" t="s">
        <v>928</v>
      </c>
      <c r="B126" t="s">
        <v>584</v>
      </c>
      <c r="C126" t="s">
        <v>585</v>
      </c>
      <c r="D126" t="s">
        <v>610</v>
      </c>
      <c r="E126" t="s">
        <v>510</v>
      </c>
      <c r="F126" t="s">
        <v>587</v>
      </c>
      <c r="G126" t="s">
        <v>569</v>
      </c>
      <c r="H126" s="455"/>
      <c r="I126" t="s">
        <v>510</v>
      </c>
      <c r="J126">
        <v>2522</v>
      </c>
      <c r="K126" t="s">
        <v>522</v>
      </c>
      <c r="L126" t="s">
        <v>531</v>
      </c>
      <c r="M126" t="s">
        <v>610</v>
      </c>
      <c r="N126" t="s">
        <v>611</v>
      </c>
      <c r="O126" t="s">
        <v>667</v>
      </c>
      <c r="P126" t="s">
        <v>668</v>
      </c>
      <c r="Q126" t="s">
        <v>591</v>
      </c>
      <c r="R126" t="s">
        <v>415</v>
      </c>
      <c r="S126" t="s">
        <v>593</v>
      </c>
      <c r="T126" t="s">
        <v>515</v>
      </c>
      <c r="U126" t="s">
        <v>377</v>
      </c>
      <c r="V126" t="s">
        <v>510</v>
      </c>
      <c r="W126" t="s">
        <v>392</v>
      </c>
      <c r="X126">
        <v>4</v>
      </c>
      <c r="Y126" t="s">
        <v>392</v>
      </c>
      <c r="AA126" t="s">
        <v>594</v>
      </c>
      <c r="AB126" t="s">
        <v>225</v>
      </c>
      <c r="AC126" t="s">
        <v>510</v>
      </c>
      <c r="AD126" t="s">
        <v>510</v>
      </c>
      <c r="AE126" t="s">
        <v>669</v>
      </c>
      <c r="AF126">
        <v>5.2083329999999999E-3</v>
      </c>
      <c r="AG126">
        <v>1</v>
      </c>
      <c r="AH126" t="s">
        <v>670</v>
      </c>
      <c r="AI126" t="s">
        <v>510</v>
      </c>
      <c r="AJ126" t="s">
        <v>921</v>
      </c>
      <c r="AK126" t="s">
        <v>921</v>
      </c>
      <c r="AL126" t="s">
        <v>518</v>
      </c>
      <c r="AM126" t="s">
        <v>597</v>
      </c>
      <c r="AN126" t="s">
        <v>757</v>
      </c>
      <c r="AO126" t="s">
        <v>510</v>
      </c>
      <c r="AP126" t="s">
        <v>672</v>
      </c>
      <c r="AQ126" t="s">
        <v>598</v>
      </c>
      <c r="AR126" t="s">
        <v>520</v>
      </c>
      <c r="AS126" t="s">
        <v>510</v>
      </c>
      <c r="AT126" t="s">
        <v>510</v>
      </c>
      <c r="AU126" t="s">
        <v>510</v>
      </c>
      <c r="AV126" t="s">
        <v>658</v>
      </c>
      <c r="AW126" t="s">
        <v>510</v>
      </c>
      <c r="AX126">
        <v>0</v>
      </c>
      <c r="AY126" t="s">
        <v>510</v>
      </c>
      <c r="AZ126" t="s">
        <v>594</v>
      </c>
      <c r="BA126">
        <v>0</v>
      </c>
      <c r="BB126" t="s">
        <v>673</v>
      </c>
      <c r="BC126" t="s">
        <v>673</v>
      </c>
      <c r="BD126" t="s">
        <v>510</v>
      </c>
      <c r="BE126" t="s">
        <v>510</v>
      </c>
      <c r="BF126" t="s">
        <v>510</v>
      </c>
      <c r="BG126" t="s">
        <v>510</v>
      </c>
      <c r="BH126" t="s">
        <v>510</v>
      </c>
      <c r="BI126" t="s">
        <v>510</v>
      </c>
      <c r="BJ126" t="s">
        <v>510</v>
      </c>
      <c r="BK126" t="s">
        <v>510</v>
      </c>
      <c r="BL126" t="s">
        <v>510</v>
      </c>
      <c r="BM126" t="s">
        <v>510</v>
      </c>
      <c r="BN126" t="s">
        <v>510</v>
      </c>
      <c r="BO126" t="s">
        <v>510</v>
      </c>
      <c r="BP126" t="s">
        <v>510</v>
      </c>
      <c r="BQ126" t="s">
        <v>510</v>
      </c>
    </row>
    <row r="127" spans="1:69" x14ac:dyDescent="0.3">
      <c r="A127" t="s">
        <v>929</v>
      </c>
      <c r="B127" t="s">
        <v>584</v>
      </c>
      <c r="C127" t="s">
        <v>585</v>
      </c>
      <c r="D127" t="s">
        <v>610</v>
      </c>
      <c r="E127" t="s">
        <v>510</v>
      </c>
      <c r="F127" t="s">
        <v>587</v>
      </c>
      <c r="G127" t="s">
        <v>569</v>
      </c>
      <c r="H127" s="455"/>
      <c r="I127" t="s">
        <v>510</v>
      </c>
      <c r="J127">
        <v>2523</v>
      </c>
      <c r="K127" t="s">
        <v>522</v>
      </c>
      <c r="L127" t="s">
        <v>512</v>
      </c>
      <c r="M127" t="s">
        <v>610</v>
      </c>
      <c r="N127" t="s">
        <v>611</v>
      </c>
      <c r="O127" t="s">
        <v>589</v>
      </c>
      <c r="P127" t="s">
        <v>590</v>
      </c>
      <c r="Q127" t="s">
        <v>591</v>
      </c>
      <c r="R127" t="s">
        <v>592</v>
      </c>
      <c r="S127" t="s">
        <v>593</v>
      </c>
      <c r="T127" t="s">
        <v>515</v>
      </c>
      <c r="U127" t="s">
        <v>377</v>
      </c>
      <c r="V127" t="s">
        <v>510</v>
      </c>
      <c r="W127" t="s">
        <v>392</v>
      </c>
      <c r="X127">
        <v>4</v>
      </c>
      <c r="Y127" t="s">
        <v>392</v>
      </c>
      <c r="AA127" t="s">
        <v>594</v>
      </c>
      <c r="AB127" t="s">
        <v>225</v>
      </c>
      <c r="AC127" t="s">
        <v>510</v>
      </c>
      <c r="AD127" t="s">
        <v>510</v>
      </c>
      <c r="AE127" t="s">
        <v>510</v>
      </c>
      <c r="AG127">
        <v>1</v>
      </c>
      <c r="AH127" t="s">
        <v>664</v>
      </c>
      <c r="AI127" t="s">
        <v>510</v>
      </c>
      <c r="AJ127" t="s">
        <v>921</v>
      </c>
      <c r="AK127" t="s">
        <v>921</v>
      </c>
      <c r="AL127" t="s">
        <v>518</v>
      </c>
      <c r="AM127" t="s">
        <v>597</v>
      </c>
      <c r="AN127" t="s">
        <v>524</v>
      </c>
      <c r="AO127" t="s">
        <v>510</v>
      </c>
      <c r="AP127" t="s">
        <v>665</v>
      </c>
      <c r="AQ127" t="s">
        <v>598</v>
      </c>
      <c r="AR127" t="s">
        <v>520</v>
      </c>
      <c r="AS127" t="s">
        <v>510</v>
      </c>
      <c r="AT127" t="s">
        <v>510</v>
      </c>
      <c r="AU127" t="s">
        <v>510</v>
      </c>
      <c r="AV127" t="s">
        <v>658</v>
      </c>
      <c r="AW127" t="s">
        <v>510</v>
      </c>
      <c r="AX127">
        <v>0</v>
      </c>
      <c r="AY127" t="s">
        <v>510</v>
      </c>
      <c r="AZ127" t="s">
        <v>594</v>
      </c>
      <c r="BA127">
        <v>0</v>
      </c>
      <c r="BB127" t="s">
        <v>600</v>
      </c>
      <c r="BC127" t="s">
        <v>600</v>
      </c>
      <c r="BD127" t="s">
        <v>510</v>
      </c>
      <c r="BE127" t="s">
        <v>510</v>
      </c>
      <c r="BF127" t="s">
        <v>510</v>
      </c>
      <c r="BG127" t="s">
        <v>510</v>
      </c>
      <c r="BH127" t="s">
        <v>510</v>
      </c>
      <c r="BI127" t="s">
        <v>510</v>
      </c>
      <c r="BJ127" t="s">
        <v>510</v>
      </c>
      <c r="BK127" t="s">
        <v>510</v>
      </c>
      <c r="BL127" t="s">
        <v>510</v>
      </c>
      <c r="BM127" t="s">
        <v>510</v>
      </c>
      <c r="BN127" t="s">
        <v>510</v>
      </c>
      <c r="BO127" t="s">
        <v>510</v>
      </c>
      <c r="BP127" t="s">
        <v>510</v>
      </c>
      <c r="BQ127" t="s">
        <v>510</v>
      </c>
    </row>
    <row r="128" spans="1:69" x14ac:dyDescent="0.3">
      <c r="A128" t="s">
        <v>930</v>
      </c>
      <c r="B128" t="s">
        <v>584</v>
      </c>
      <c r="C128" t="s">
        <v>585</v>
      </c>
      <c r="D128" t="s">
        <v>610</v>
      </c>
      <c r="E128" t="s">
        <v>510</v>
      </c>
      <c r="F128" t="s">
        <v>587</v>
      </c>
      <c r="G128" t="s">
        <v>569</v>
      </c>
      <c r="H128" s="455"/>
      <c r="I128" t="s">
        <v>510</v>
      </c>
      <c r="J128">
        <v>2041</v>
      </c>
      <c r="K128" t="s">
        <v>511</v>
      </c>
      <c r="L128" t="s">
        <v>512</v>
      </c>
      <c r="M128" t="s">
        <v>610</v>
      </c>
      <c r="N128" t="s">
        <v>611</v>
      </c>
      <c r="O128" t="s">
        <v>602</v>
      </c>
      <c r="P128" t="s">
        <v>603</v>
      </c>
      <c r="Q128" t="s">
        <v>591</v>
      </c>
      <c r="R128" t="s">
        <v>514</v>
      </c>
      <c r="S128" t="s">
        <v>604</v>
      </c>
      <c r="T128" t="s">
        <v>515</v>
      </c>
      <c r="U128" t="s">
        <v>377</v>
      </c>
      <c r="V128" t="s">
        <v>510</v>
      </c>
      <c r="W128" t="s">
        <v>376</v>
      </c>
      <c r="X128">
        <v>2.5</v>
      </c>
      <c r="Y128" t="s">
        <v>376</v>
      </c>
      <c r="AA128" t="s">
        <v>594</v>
      </c>
      <c r="AB128" t="s">
        <v>517</v>
      </c>
      <c r="AC128" t="s">
        <v>510</v>
      </c>
      <c r="AD128" t="s">
        <v>510</v>
      </c>
      <c r="AE128" t="s">
        <v>741</v>
      </c>
      <c r="AF128">
        <v>21</v>
      </c>
      <c r="AG128">
        <v>1</v>
      </c>
      <c r="AH128" t="s">
        <v>733</v>
      </c>
      <c r="AI128" t="s">
        <v>510</v>
      </c>
      <c r="AJ128" t="s">
        <v>931</v>
      </c>
      <c r="AK128" t="s">
        <v>931</v>
      </c>
      <c r="AL128" t="s">
        <v>518</v>
      </c>
      <c r="AM128" t="s">
        <v>597</v>
      </c>
      <c r="AN128" t="s">
        <v>519</v>
      </c>
      <c r="AO128" t="s">
        <v>510</v>
      </c>
      <c r="AP128" t="s">
        <v>932</v>
      </c>
      <c r="AQ128" t="s">
        <v>598</v>
      </c>
      <c r="AR128" t="s">
        <v>520</v>
      </c>
      <c r="AS128" t="s">
        <v>510</v>
      </c>
      <c r="AT128" t="s">
        <v>510</v>
      </c>
      <c r="AU128" t="s">
        <v>510</v>
      </c>
      <c r="AV128" t="s">
        <v>713</v>
      </c>
      <c r="AW128" t="s">
        <v>510</v>
      </c>
      <c r="AX128">
        <v>0</v>
      </c>
      <c r="AY128" t="s">
        <v>510</v>
      </c>
      <c r="AZ128" t="s">
        <v>594</v>
      </c>
      <c r="BA128">
        <v>0</v>
      </c>
      <c r="BB128" t="s">
        <v>631</v>
      </c>
      <c r="BC128" t="s">
        <v>631</v>
      </c>
      <c r="BD128" t="s">
        <v>510</v>
      </c>
      <c r="BE128" t="s">
        <v>510</v>
      </c>
      <c r="BF128" t="s">
        <v>510</v>
      </c>
      <c r="BG128" t="s">
        <v>510</v>
      </c>
      <c r="BH128" t="s">
        <v>510</v>
      </c>
      <c r="BI128" t="s">
        <v>510</v>
      </c>
      <c r="BJ128" t="s">
        <v>510</v>
      </c>
      <c r="BK128" t="s">
        <v>510</v>
      </c>
      <c r="BL128" t="s">
        <v>510</v>
      </c>
      <c r="BM128" t="s">
        <v>510</v>
      </c>
      <c r="BN128" t="s">
        <v>510</v>
      </c>
      <c r="BO128" t="s">
        <v>510</v>
      </c>
      <c r="BP128" t="s">
        <v>510</v>
      </c>
      <c r="BQ128" t="s">
        <v>510</v>
      </c>
    </row>
    <row r="129" spans="1:69" x14ac:dyDescent="0.3">
      <c r="A129" t="s">
        <v>933</v>
      </c>
      <c r="B129" t="s">
        <v>584</v>
      </c>
      <c r="C129" t="s">
        <v>585</v>
      </c>
      <c r="D129" t="s">
        <v>586</v>
      </c>
      <c r="E129" t="s">
        <v>510</v>
      </c>
      <c r="F129" t="s">
        <v>587</v>
      </c>
      <c r="G129" t="s">
        <v>569</v>
      </c>
      <c r="H129" s="455"/>
      <c r="I129" t="s">
        <v>510</v>
      </c>
      <c r="J129">
        <v>2041</v>
      </c>
      <c r="K129" t="s">
        <v>511</v>
      </c>
      <c r="L129" t="s">
        <v>512</v>
      </c>
      <c r="M129" t="s">
        <v>586</v>
      </c>
      <c r="N129" t="s">
        <v>588</v>
      </c>
      <c r="O129" t="s">
        <v>602</v>
      </c>
      <c r="P129" t="s">
        <v>603</v>
      </c>
      <c r="Q129" t="s">
        <v>591</v>
      </c>
      <c r="R129" t="s">
        <v>514</v>
      </c>
      <c r="S129" t="s">
        <v>604</v>
      </c>
      <c r="T129" t="s">
        <v>515</v>
      </c>
      <c r="U129" t="s">
        <v>377</v>
      </c>
      <c r="V129" t="s">
        <v>510</v>
      </c>
      <c r="W129" t="s">
        <v>376</v>
      </c>
      <c r="X129">
        <v>2.5</v>
      </c>
      <c r="Y129" t="s">
        <v>376</v>
      </c>
      <c r="AA129" t="s">
        <v>594</v>
      </c>
      <c r="AB129" t="s">
        <v>517</v>
      </c>
      <c r="AC129" t="s">
        <v>510</v>
      </c>
      <c r="AD129" t="s">
        <v>510</v>
      </c>
      <c r="AE129" t="s">
        <v>741</v>
      </c>
      <c r="AF129">
        <v>21</v>
      </c>
      <c r="AG129">
        <v>1</v>
      </c>
      <c r="AH129" t="s">
        <v>733</v>
      </c>
      <c r="AI129" t="s">
        <v>510</v>
      </c>
      <c r="AJ129" t="s">
        <v>934</v>
      </c>
      <c r="AK129" t="s">
        <v>934</v>
      </c>
      <c r="AL129" t="s">
        <v>518</v>
      </c>
      <c r="AM129" t="s">
        <v>597</v>
      </c>
      <c r="AN129" t="s">
        <v>519</v>
      </c>
      <c r="AO129" t="s">
        <v>510</v>
      </c>
      <c r="AP129" t="s">
        <v>932</v>
      </c>
      <c r="AQ129" t="s">
        <v>598</v>
      </c>
      <c r="AR129" t="s">
        <v>520</v>
      </c>
      <c r="AS129" t="s">
        <v>510</v>
      </c>
      <c r="AT129" t="s">
        <v>510</v>
      </c>
      <c r="AU129" t="s">
        <v>510</v>
      </c>
      <c r="AV129" t="s">
        <v>713</v>
      </c>
      <c r="AW129" t="s">
        <v>510</v>
      </c>
      <c r="AX129">
        <v>0</v>
      </c>
      <c r="AY129" t="s">
        <v>510</v>
      </c>
      <c r="AZ129" t="s">
        <v>594</v>
      </c>
      <c r="BA129">
        <v>0</v>
      </c>
      <c r="BB129" t="s">
        <v>631</v>
      </c>
      <c r="BC129" t="s">
        <v>631</v>
      </c>
      <c r="BD129" t="s">
        <v>510</v>
      </c>
      <c r="BE129" t="s">
        <v>510</v>
      </c>
      <c r="BF129" t="s">
        <v>510</v>
      </c>
      <c r="BG129" t="s">
        <v>510</v>
      </c>
      <c r="BH129" t="s">
        <v>510</v>
      </c>
      <c r="BI129" t="s">
        <v>510</v>
      </c>
      <c r="BJ129" t="s">
        <v>510</v>
      </c>
      <c r="BK129" t="s">
        <v>510</v>
      </c>
      <c r="BL129" t="s">
        <v>510</v>
      </c>
      <c r="BM129" t="s">
        <v>510</v>
      </c>
      <c r="BN129" t="s">
        <v>510</v>
      </c>
      <c r="BO129" t="s">
        <v>510</v>
      </c>
      <c r="BP129" t="s">
        <v>510</v>
      </c>
      <c r="BQ129" t="s">
        <v>510</v>
      </c>
    </row>
    <row r="130" spans="1:69" x14ac:dyDescent="0.3">
      <c r="A130" t="s">
        <v>935</v>
      </c>
      <c r="B130" t="s">
        <v>584</v>
      </c>
      <c r="C130" t="s">
        <v>585</v>
      </c>
      <c r="D130" t="s">
        <v>610</v>
      </c>
      <c r="E130" t="s">
        <v>510</v>
      </c>
      <c r="F130" t="s">
        <v>587</v>
      </c>
      <c r="G130" t="s">
        <v>569</v>
      </c>
      <c r="H130" s="455"/>
      <c r="I130" t="s">
        <v>510</v>
      </c>
      <c r="J130">
        <v>2041</v>
      </c>
      <c r="K130" t="s">
        <v>511</v>
      </c>
      <c r="L130" t="s">
        <v>512</v>
      </c>
      <c r="M130" t="s">
        <v>610</v>
      </c>
      <c r="N130" t="s">
        <v>611</v>
      </c>
      <c r="O130" t="s">
        <v>602</v>
      </c>
      <c r="P130" t="s">
        <v>603</v>
      </c>
      <c r="Q130" t="s">
        <v>591</v>
      </c>
      <c r="R130" t="s">
        <v>514</v>
      </c>
      <c r="S130" t="s">
        <v>604</v>
      </c>
      <c r="T130" t="s">
        <v>515</v>
      </c>
      <c r="U130" t="s">
        <v>377</v>
      </c>
      <c r="V130" t="s">
        <v>510</v>
      </c>
      <c r="W130" t="s">
        <v>376</v>
      </c>
      <c r="X130">
        <v>2.5</v>
      </c>
      <c r="Y130" t="s">
        <v>376</v>
      </c>
      <c r="AA130" t="s">
        <v>594</v>
      </c>
      <c r="AB130" t="s">
        <v>517</v>
      </c>
      <c r="AC130" t="s">
        <v>510</v>
      </c>
      <c r="AD130" t="s">
        <v>510</v>
      </c>
      <c r="AE130" t="s">
        <v>741</v>
      </c>
      <c r="AF130">
        <v>21</v>
      </c>
      <c r="AG130">
        <v>1</v>
      </c>
      <c r="AH130" t="s">
        <v>733</v>
      </c>
      <c r="AI130" t="s">
        <v>510</v>
      </c>
      <c r="AJ130" t="s">
        <v>936</v>
      </c>
      <c r="AK130" t="s">
        <v>936</v>
      </c>
      <c r="AL130" t="s">
        <v>518</v>
      </c>
      <c r="AM130" t="s">
        <v>597</v>
      </c>
      <c r="AN130" t="s">
        <v>519</v>
      </c>
      <c r="AO130" t="s">
        <v>510</v>
      </c>
      <c r="AP130" t="s">
        <v>932</v>
      </c>
      <c r="AQ130" t="s">
        <v>598</v>
      </c>
      <c r="AR130" t="s">
        <v>520</v>
      </c>
      <c r="AS130" t="s">
        <v>510</v>
      </c>
      <c r="AT130" t="s">
        <v>510</v>
      </c>
      <c r="AU130" t="s">
        <v>510</v>
      </c>
      <c r="AV130" t="s">
        <v>713</v>
      </c>
      <c r="AW130" t="s">
        <v>510</v>
      </c>
      <c r="AX130">
        <v>0</v>
      </c>
      <c r="AY130" t="s">
        <v>510</v>
      </c>
      <c r="AZ130" t="s">
        <v>594</v>
      </c>
      <c r="BA130">
        <v>0</v>
      </c>
      <c r="BB130" t="s">
        <v>631</v>
      </c>
      <c r="BC130" t="s">
        <v>631</v>
      </c>
      <c r="BD130" t="s">
        <v>510</v>
      </c>
      <c r="BE130" t="s">
        <v>510</v>
      </c>
      <c r="BF130" t="s">
        <v>510</v>
      </c>
      <c r="BG130" t="s">
        <v>510</v>
      </c>
      <c r="BH130" t="s">
        <v>510</v>
      </c>
      <c r="BI130" t="s">
        <v>510</v>
      </c>
      <c r="BJ130" t="s">
        <v>510</v>
      </c>
      <c r="BK130" t="s">
        <v>510</v>
      </c>
      <c r="BL130" t="s">
        <v>510</v>
      </c>
      <c r="BM130" t="s">
        <v>510</v>
      </c>
      <c r="BN130" t="s">
        <v>510</v>
      </c>
      <c r="BO130" t="s">
        <v>510</v>
      </c>
      <c r="BP130" t="s">
        <v>510</v>
      </c>
      <c r="BQ130" t="s">
        <v>510</v>
      </c>
    </row>
    <row r="131" spans="1:69" x14ac:dyDescent="0.3">
      <c r="A131" t="s">
        <v>937</v>
      </c>
      <c r="B131" t="s">
        <v>584</v>
      </c>
      <c r="C131" t="s">
        <v>585</v>
      </c>
      <c r="D131" t="s">
        <v>610</v>
      </c>
      <c r="E131" t="s">
        <v>510</v>
      </c>
      <c r="F131" t="s">
        <v>587</v>
      </c>
      <c r="G131" t="s">
        <v>569</v>
      </c>
      <c r="H131" s="455"/>
      <c r="I131" t="s">
        <v>510</v>
      </c>
      <c r="J131">
        <v>2875</v>
      </c>
      <c r="K131" t="s">
        <v>522</v>
      </c>
      <c r="L131" t="s">
        <v>512</v>
      </c>
      <c r="M131" t="s">
        <v>610</v>
      </c>
      <c r="N131" t="s">
        <v>611</v>
      </c>
      <c r="O131" t="s">
        <v>637</v>
      </c>
      <c r="P131" t="s">
        <v>638</v>
      </c>
      <c r="Q131" t="s">
        <v>554</v>
      </c>
      <c r="R131" t="s">
        <v>639</v>
      </c>
      <c r="S131" t="s">
        <v>640</v>
      </c>
      <c r="T131" t="s">
        <v>515</v>
      </c>
      <c r="U131" t="s">
        <v>641</v>
      </c>
      <c r="V131" t="s">
        <v>510</v>
      </c>
      <c r="W131" t="s">
        <v>938</v>
      </c>
      <c r="X131">
        <v>2.5</v>
      </c>
      <c r="Y131" t="s">
        <v>376</v>
      </c>
      <c r="Z131">
        <v>1.25</v>
      </c>
      <c r="AA131" t="s">
        <v>678</v>
      </c>
      <c r="AB131" t="s">
        <v>939</v>
      </c>
      <c r="AC131" t="s">
        <v>510</v>
      </c>
      <c r="AD131" t="s">
        <v>510</v>
      </c>
      <c r="AE131" t="s">
        <v>645</v>
      </c>
      <c r="AF131">
        <v>5.0474999999999999E-2</v>
      </c>
      <c r="AG131">
        <v>1</v>
      </c>
      <c r="AH131" t="s">
        <v>940</v>
      </c>
      <c r="AI131" t="s">
        <v>510</v>
      </c>
      <c r="AJ131" t="s">
        <v>936</v>
      </c>
      <c r="AK131" t="s">
        <v>936</v>
      </c>
      <c r="AL131" t="s">
        <v>518</v>
      </c>
      <c r="AM131" t="s">
        <v>597</v>
      </c>
      <c r="AN131" t="s">
        <v>529</v>
      </c>
      <c r="AO131" t="s">
        <v>510</v>
      </c>
      <c r="AP131" t="s">
        <v>563</v>
      </c>
      <c r="AQ131" t="s">
        <v>598</v>
      </c>
      <c r="AR131" t="s">
        <v>520</v>
      </c>
      <c r="AS131" t="s">
        <v>510</v>
      </c>
      <c r="AT131" t="s">
        <v>510</v>
      </c>
      <c r="AU131" t="s">
        <v>510</v>
      </c>
      <c r="AV131" t="s">
        <v>594</v>
      </c>
      <c r="AW131" t="s">
        <v>510</v>
      </c>
      <c r="AX131">
        <v>0</v>
      </c>
      <c r="AY131" t="s">
        <v>510</v>
      </c>
      <c r="AZ131" t="s">
        <v>594</v>
      </c>
      <c r="BA131">
        <v>0</v>
      </c>
      <c r="BB131" t="s">
        <v>647</v>
      </c>
      <c r="BC131" t="s">
        <v>554</v>
      </c>
      <c r="BD131" t="s">
        <v>510</v>
      </c>
      <c r="BE131" t="s">
        <v>510</v>
      </c>
      <c r="BF131" t="s">
        <v>510</v>
      </c>
      <c r="BG131" t="s">
        <v>510</v>
      </c>
      <c r="BH131" t="s">
        <v>510</v>
      </c>
      <c r="BI131" t="s">
        <v>510</v>
      </c>
      <c r="BJ131" t="s">
        <v>510</v>
      </c>
      <c r="BK131" t="s">
        <v>510</v>
      </c>
      <c r="BL131" t="s">
        <v>510</v>
      </c>
      <c r="BM131" t="s">
        <v>510</v>
      </c>
      <c r="BN131" t="s">
        <v>510</v>
      </c>
      <c r="BO131" t="s">
        <v>510</v>
      </c>
      <c r="BP131" t="s">
        <v>510</v>
      </c>
      <c r="BQ131" t="s">
        <v>510</v>
      </c>
    </row>
    <row r="132" spans="1:69" x14ac:dyDescent="0.3">
      <c r="A132" t="s">
        <v>941</v>
      </c>
      <c r="B132" t="s">
        <v>584</v>
      </c>
      <c r="C132" t="s">
        <v>585</v>
      </c>
      <c r="D132" t="s">
        <v>610</v>
      </c>
      <c r="E132" t="s">
        <v>510</v>
      </c>
      <c r="F132" t="s">
        <v>587</v>
      </c>
      <c r="G132" t="s">
        <v>569</v>
      </c>
      <c r="H132" s="455"/>
      <c r="I132" t="s">
        <v>510</v>
      </c>
      <c r="J132">
        <v>2875</v>
      </c>
      <c r="K132" t="s">
        <v>522</v>
      </c>
      <c r="L132" t="s">
        <v>512</v>
      </c>
      <c r="M132" t="s">
        <v>610</v>
      </c>
      <c r="N132" t="s">
        <v>611</v>
      </c>
      <c r="O132" t="s">
        <v>637</v>
      </c>
      <c r="P132" t="s">
        <v>638</v>
      </c>
      <c r="Q132" t="s">
        <v>554</v>
      </c>
      <c r="R132" t="s">
        <v>639</v>
      </c>
      <c r="S132" t="s">
        <v>640</v>
      </c>
      <c r="T132" t="s">
        <v>515</v>
      </c>
      <c r="U132" t="s">
        <v>641</v>
      </c>
      <c r="V132" t="s">
        <v>510</v>
      </c>
      <c r="W132" t="s">
        <v>942</v>
      </c>
      <c r="X132">
        <v>2.5</v>
      </c>
      <c r="Y132" t="s">
        <v>376</v>
      </c>
      <c r="Z132">
        <v>1</v>
      </c>
      <c r="AA132" t="s">
        <v>643</v>
      </c>
      <c r="AB132" t="s">
        <v>943</v>
      </c>
      <c r="AC132" t="s">
        <v>510</v>
      </c>
      <c r="AD132" t="s">
        <v>510</v>
      </c>
      <c r="AE132" t="s">
        <v>645</v>
      </c>
      <c r="AF132">
        <v>5.2475000000000001E-2</v>
      </c>
      <c r="AG132">
        <v>1</v>
      </c>
      <c r="AH132" t="s">
        <v>944</v>
      </c>
      <c r="AI132" t="s">
        <v>510</v>
      </c>
      <c r="AJ132" t="s">
        <v>936</v>
      </c>
      <c r="AK132" t="s">
        <v>936</v>
      </c>
      <c r="AL132" t="s">
        <v>518</v>
      </c>
      <c r="AM132" t="s">
        <v>597</v>
      </c>
      <c r="AN132" t="s">
        <v>527</v>
      </c>
      <c r="AO132" t="s">
        <v>510</v>
      </c>
      <c r="AP132" t="s">
        <v>561</v>
      </c>
      <c r="AQ132" t="s">
        <v>598</v>
      </c>
      <c r="AR132" t="s">
        <v>520</v>
      </c>
      <c r="AS132" t="s">
        <v>510</v>
      </c>
      <c r="AT132" t="s">
        <v>510</v>
      </c>
      <c r="AU132" t="s">
        <v>510</v>
      </c>
      <c r="AV132" t="s">
        <v>594</v>
      </c>
      <c r="AW132" t="s">
        <v>510</v>
      </c>
      <c r="AX132">
        <v>0</v>
      </c>
      <c r="AY132" t="s">
        <v>510</v>
      </c>
      <c r="AZ132" t="s">
        <v>594</v>
      </c>
      <c r="BA132">
        <v>0</v>
      </c>
      <c r="BB132" t="s">
        <v>647</v>
      </c>
      <c r="BC132" t="s">
        <v>554</v>
      </c>
      <c r="BD132" t="s">
        <v>510</v>
      </c>
      <c r="BE132" t="s">
        <v>510</v>
      </c>
      <c r="BF132" t="s">
        <v>510</v>
      </c>
      <c r="BG132" t="s">
        <v>510</v>
      </c>
      <c r="BH132" t="s">
        <v>510</v>
      </c>
      <c r="BI132" t="s">
        <v>510</v>
      </c>
      <c r="BJ132" t="s">
        <v>510</v>
      </c>
      <c r="BK132" t="s">
        <v>510</v>
      </c>
      <c r="BL132" t="s">
        <v>510</v>
      </c>
      <c r="BM132" t="s">
        <v>510</v>
      </c>
      <c r="BN132" t="s">
        <v>510</v>
      </c>
      <c r="BO132" t="s">
        <v>510</v>
      </c>
      <c r="BP132" t="s">
        <v>510</v>
      </c>
      <c r="BQ132" t="s">
        <v>510</v>
      </c>
    </row>
    <row r="133" spans="1:69" x14ac:dyDescent="0.3">
      <c r="A133" t="s">
        <v>945</v>
      </c>
      <c r="B133" t="s">
        <v>584</v>
      </c>
      <c r="C133" t="s">
        <v>585</v>
      </c>
      <c r="D133" t="s">
        <v>586</v>
      </c>
      <c r="E133" t="s">
        <v>510</v>
      </c>
      <c r="F133" t="s">
        <v>587</v>
      </c>
      <c r="G133" t="s">
        <v>569</v>
      </c>
      <c r="H133" s="455"/>
      <c r="I133" t="s">
        <v>510</v>
      </c>
      <c r="J133">
        <v>2875</v>
      </c>
      <c r="K133" t="s">
        <v>522</v>
      </c>
      <c r="L133" t="s">
        <v>512</v>
      </c>
      <c r="M133" t="s">
        <v>586</v>
      </c>
      <c r="N133" t="s">
        <v>588</v>
      </c>
      <c r="O133" t="s">
        <v>637</v>
      </c>
      <c r="P133" t="s">
        <v>638</v>
      </c>
      <c r="Q133" t="s">
        <v>554</v>
      </c>
      <c r="R133" t="s">
        <v>639</v>
      </c>
      <c r="S133" t="s">
        <v>640</v>
      </c>
      <c r="T133" t="s">
        <v>515</v>
      </c>
      <c r="U133" t="s">
        <v>641</v>
      </c>
      <c r="V133" t="s">
        <v>510</v>
      </c>
      <c r="W133" t="s">
        <v>942</v>
      </c>
      <c r="X133">
        <v>2.5</v>
      </c>
      <c r="Y133" t="s">
        <v>376</v>
      </c>
      <c r="Z133">
        <v>1</v>
      </c>
      <c r="AA133" t="s">
        <v>643</v>
      </c>
      <c r="AB133" t="s">
        <v>943</v>
      </c>
      <c r="AC133" t="s">
        <v>510</v>
      </c>
      <c r="AD133" t="s">
        <v>510</v>
      </c>
      <c r="AE133" t="s">
        <v>645</v>
      </c>
      <c r="AF133">
        <v>5.2475000000000001E-2</v>
      </c>
      <c r="AG133">
        <v>1</v>
      </c>
      <c r="AH133" t="s">
        <v>944</v>
      </c>
      <c r="AI133" t="s">
        <v>510</v>
      </c>
      <c r="AJ133" t="s">
        <v>946</v>
      </c>
      <c r="AK133" t="s">
        <v>946</v>
      </c>
      <c r="AL133" t="s">
        <v>518</v>
      </c>
      <c r="AM133" t="s">
        <v>597</v>
      </c>
      <c r="AN133" t="s">
        <v>529</v>
      </c>
      <c r="AO133" t="s">
        <v>510</v>
      </c>
      <c r="AP133" t="s">
        <v>561</v>
      </c>
      <c r="AQ133" t="s">
        <v>598</v>
      </c>
      <c r="AR133" t="s">
        <v>520</v>
      </c>
      <c r="AS133" t="s">
        <v>510</v>
      </c>
      <c r="AT133" t="s">
        <v>510</v>
      </c>
      <c r="AU133" t="s">
        <v>510</v>
      </c>
      <c r="AV133" t="s">
        <v>594</v>
      </c>
      <c r="AW133" t="s">
        <v>510</v>
      </c>
      <c r="AX133">
        <v>0</v>
      </c>
      <c r="AY133" t="s">
        <v>510</v>
      </c>
      <c r="AZ133" t="s">
        <v>594</v>
      </c>
      <c r="BA133">
        <v>0</v>
      </c>
      <c r="BB133" t="s">
        <v>647</v>
      </c>
      <c r="BC133" t="s">
        <v>554</v>
      </c>
      <c r="BD133" t="s">
        <v>510</v>
      </c>
      <c r="BE133" t="s">
        <v>510</v>
      </c>
      <c r="BF133" t="s">
        <v>510</v>
      </c>
      <c r="BG133" t="s">
        <v>510</v>
      </c>
      <c r="BH133" t="s">
        <v>510</v>
      </c>
      <c r="BI133" t="s">
        <v>510</v>
      </c>
      <c r="BJ133" t="s">
        <v>510</v>
      </c>
      <c r="BK133" t="s">
        <v>510</v>
      </c>
      <c r="BL133" t="s">
        <v>510</v>
      </c>
      <c r="BM133" t="s">
        <v>510</v>
      </c>
      <c r="BN133" t="s">
        <v>510</v>
      </c>
      <c r="BO133" t="s">
        <v>510</v>
      </c>
      <c r="BP133" t="s">
        <v>510</v>
      </c>
      <c r="BQ133" t="s">
        <v>510</v>
      </c>
    </row>
    <row r="134" spans="1:69" x14ac:dyDescent="0.3">
      <c r="A134" t="s">
        <v>947</v>
      </c>
      <c r="B134" t="s">
        <v>584</v>
      </c>
      <c r="C134" t="s">
        <v>585</v>
      </c>
      <c r="D134" t="s">
        <v>586</v>
      </c>
      <c r="E134" t="s">
        <v>510</v>
      </c>
      <c r="F134" t="s">
        <v>587</v>
      </c>
      <c r="G134" t="s">
        <v>569</v>
      </c>
      <c r="H134" s="455"/>
      <c r="I134" t="s">
        <v>510</v>
      </c>
      <c r="J134">
        <v>2875</v>
      </c>
      <c r="K134" t="s">
        <v>522</v>
      </c>
      <c r="L134" t="s">
        <v>512</v>
      </c>
      <c r="M134" t="s">
        <v>586</v>
      </c>
      <c r="N134" t="s">
        <v>588</v>
      </c>
      <c r="O134" t="s">
        <v>637</v>
      </c>
      <c r="P134" t="s">
        <v>638</v>
      </c>
      <c r="Q134" t="s">
        <v>554</v>
      </c>
      <c r="R134" t="s">
        <v>639</v>
      </c>
      <c r="S134" t="s">
        <v>640</v>
      </c>
      <c r="T134" t="s">
        <v>515</v>
      </c>
      <c r="U134" t="s">
        <v>641</v>
      </c>
      <c r="V134" t="s">
        <v>510</v>
      </c>
      <c r="W134" t="s">
        <v>938</v>
      </c>
      <c r="X134">
        <v>2.5</v>
      </c>
      <c r="Y134" t="s">
        <v>376</v>
      </c>
      <c r="Z134">
        <v>1.25</v>
      </c>
      <c r="AA134" t="s">
        <v>678</v>
      </c>
      <c r="AB134" t="s">
        <v>939</v>
      </c>
      <c r="AC134" t="s">
        <v>510</v>
      </c>
      <c r="AD134" t="s">
        <v>510</v>
      </c>
      <c r="AE134" t="s">
        <v>645</v>
      </c>
      <c r="AF134">
        <v>5.0474999999999999E-2</v>
      </c>
      <c r="AG134">
        <v>1</v>
      </c>
      <c r="AH134" t="s">
        <v>940</v>
      </c>
      <c r="AI134" t="s">
        <v>510</v>
      </c>
      <c r="AJ134" t="s">
        <v>946</v>
      </c>
      <c r="AK134" t="s">
        <v>946</v>
      </c>
      <c r="AL134" t="s">
        <v>518</v>
      </c>
      <c r="AM134" t="s">
        <v>597</v>
      </c>
      <c r="AN134" t="s">
        <v>527</v>
      </c>
      <c r="AO134" t="s">
        <v>510</v>
      </c>
      <c r="AP134" t="s">
        <v>563</v>
      </c>
      <c r="AQ134" t="s">
        <v>598</v>
      </c>
      <c r="AR134" t="s">
        <v>520</v>
      </c>
      <c r="AS134" t="s">
        <v>510</v>
      </c>
      <c r="AT134" t="s">
        <v>510</v>
      </c>
      <c r="AU134" t="s">
        <v>510</v>
      </c>
      <c r="AV134" t="s">
        <v>594</v>
      </c>
      <c r="AW134" t="s">
        <v>510</v>
      </c>
      <c r="AX134">
        <v>0</v>
      </c>
      <c r="AY134" t="s">
        <v>510</v>
      </c>
      <c r="AZ134" t="s">
        <v>594</v>
      </c>
      <c r="BA134">
        <v>0</v>
      </c>
      <c r="BB134" t="s">
        <v>647</v>
      </c>
      <c r="BC134" t="s">
        <v>554</v>
      </c>
      <c r="BD134" t="s">
        <v>510</v>
      </c>
      <c r="BE134" t="s">
        <v>510</v>
      </c>
      <c r="BF134" t="s">
        <v>510</v>
      </c>
      <c r="BG134" t="s">
        <v>510</v>
      </c>
      <c r="BH134" t="s">
        <v>510</v>
      </c>
      <c r="BI134" t="s">
        <v>510</v>
      </c>
      <c r="BJ134" t="s">
        <v>510</v>
      </c>
      <c r="BK134" t="s">
        <v>510</v>
      </c>
      <c r="BL134" t="s">
        <v>510</v>
      </c>
      <c r="BM134" t="s">
        <v>510</v>
      </c>
      <c r="BN134" t="s">
        <v>510</v>
      </c>
      <c r="BO134" t="s">
        <v>510</v>
      </c>
      <c r="BP134" t="s">
        <v>510</v>
      </c>
      <c r="BQ134" t="s">
        <v>510</v>
      </c>
    </row>
    <row r="135" spans="1:69" x14ac:dyDescent="0.3">
      <c r="A135" t="s">
        <v>948</v>
      </c>
      <c r="B135" t="s">
        <v>584</v>
      </c>
      <c r="C135" t="s">
        <v>585</v>
      </c>
      <c r="D135" t="s">
        <v>586</v>
      </c>
      <c r="E135" t="s">
        <v>510</v>
      </c>
      <c r="F135" t="s">
        <v>587</v>
      </c>
      <c r="G135" t="s">
        <v>569</v>
      </c>
      <c r="H135" s="455"/>
      <c r="I135" t="s">
        <v>510</v>
      </c>
      <c r="J135">
        <v>2071</v>
      </c>
      <c r="K135" t="s">
        <v>522</v>
      </c>
      <c r="L135" t="s">
        <v>512</v>
      </c>
      <c r="M135" t="s">
        <v>586</v>
      </c>
      <c r="N135" t="s">
        <v>588</v>
      </c>
      <c r="O135" t="s">
        <v>617</v>
      </c>
      <c r="P135" t="s">
        <v>618</v>
      </c>
      <c r="Q135" t="s">
        <v>591</v>
      </c>
      <c r="R135" t="s">
        <v>619</v>
      </c>
      <c r="S135" t="s">
        <v>593</v>
      </c>
      <c r="T135" t="s">
        <v>515</v>
      </c>
      <c r="U135" t="s">
        <v>377</v>
      </c>
      <c r="V135" t="s">
        <v>510</v>
      </c>
      <c r="W135" t="s">
        <v>546</v>
      </c>
      <c r="X135">
        <v>2.5</v>
      </c>
      <c r="Y135" t="s">
        <v>376</v>
      </c>
      <c r="Z135">
        <v>2</v>
      </c>
      <c r="AA135" t="s">
        <v>594</v>
      </c>
      <c r="AB135" t="s">
        <v>547</v>
      </c>
      <c r="AC135" t="s">
        <v>510</v>
      </c>
      <c r="AD135" t="s">
        <v>510</v>
      </c>
      <c r="AE135" t="s">
        <v>622</v>
      </c>
      <c r="AF135">
        <v>0.14583333300000001</v>
      </c>
      <c r="AG135">
        <v>1</v>
      </c>
      <c r="AH135" t="s">
        <v>949</v>
      </c>
      <c r="AI135" t="s">
        <v>510</v>
      </c>
      <c r="AJ135" t="s">
        <v>950</v>
      </c>
      <c r="AK135" t="s">
        <v>950</v>
      </c>
      <c r="AL135" t="s">
        <v>518</v>
      </c>
      <c r="AM135" t="s">
        <v>597</v>
      </c>
      <c r="AN135" t="s">
        <v>529</v>
      </c>
      <c r="AO135" t="s">
        <v>510</v>
      </c>
      <c r="AP135" t="s">
        <v>951</v>
      </c>
      <c r="AQ135" t="s">
        <v>598</v>
      </c>
      <c r="AR135" t="s">
        <v>520</v>
      </c>
      <c r="AS135" t="s">
        <v>510</v>
      </c>
      <c r="AT135" t="s">
        <v>510</v>
      </c>
      <c r="AU135" t="s">
        <v>510</v>
      </c>
      <c r="AV135" t="s">
        <v>594</v>
      </c>
      <c r="AW135" t="s">
        <v>510</v>
      </c>
      <c r="AX135">
        <v>0</v>
      </c>
      <c r="AY135" t="s">
        <v>510</v>
      </c>
      <c r="AZ135" t="s">
        <v>594</v>
      </c>
      <c r="BA135">
        <v>0</v>
      </c>
      <c r="BB135" t="s">
        <v>600</v>
      </c>
      <c r="BC135" t="s">
        <v>600</v>
      </c>
      <c r="BD135" t="s">
        <v>510</v>
      </c>
      <c r="BE135" t="s">
        <v>510</v>
      </c>
      <c r="BF135" t="s">
        <v>510</v>
      </c>
      <c r="BG135" t="s">
        <v>510</v>
      </c>
      <c r="BH135" t="s">
        <v>510</v>
      </c>
      <c r="BI135" t="s">
        <v>510</v>
      </c>
      <c r="BJ135" t="s">
        <v>510</v>
      </c>
      <c r="BK135" t="s">
        <v>510</v>
      </c>
      <c r="BL135" t="s">
        <v>510</v>
      </c>
      <c r="BM135" t="s">
        <v>510</v>
      </c>
      <c r="BN135" t="s">
        <v>510</v>
      </c>
      <c r="BO135" t="s">
        <v>510</v>
      </c>
      <c r="BP135" t="s">
        <v>510</v>
      </c>
      <c r="BQ135" t="s">
        <v>510</v>
      </c>
    </row>
    <row r="136" spans="1:69" x14ac:dyDescent="0.3">
      <c r="A136" t="s">
        <v>952</v>
      </c>
      <c r="B136" t="s">
        <v>584</v>
      </c>
      <c r="C136" t="s">
        <v>585</v>
      </c>
      <c r="D136" t="s">
        <v>610</v>
      </c>
      <c r="E136" t="s">
        <v>510</v>
      </c>
      <c r="F136" t="s">
        <v>587</v>
      </c>
      <c r="G136" t="s">
        <v>569</v>
      </c>
      <c r="H136" s="455"/>
      <c r="I136" t="s">
        <v>510</v>
      </c>
      <c r="J136">
        <v>2071</v>
      </c>
      <c r="K136" t="s">
        <v>522</v>
      </c>
      <c r="L136" t="s">
        <v>512</v>
      </c>
      <c r="M136" t="s">
        <v>610</v>
      </c>
      <c r="N136" t="s">
        <v>611</v>
      </c>
      <c r="O136" t="s">
        <v>617</v>
      </c>
      <c r="P136" t="s">
        <v>618</v>
      </c>
      <c r="Q136" t="s">
        <v>591</v>
      </c>
      <c r="R136" t="s">
        <v>619</v>
      </c>
      <c r="S136" t="s">
        <v>593</v>
      </c>
      <c r="T136" t="s">
        <v>515</v>
      </c>
      <c r="U136" t="s">
        <v>377</v>
      </c>
      <c r="V136" t="s">
        <v>510</v>
      </c>
      <c r="W136" t="s">
        <v>546</v>
      </c>
      <c r="X136">
        <v>2.5</v>
      </c>
      <c r="Y136" t="s">
        <v>376</v>
      </c>
      <c r="Z136">
        <v>2</v>
      </c>
      <c r="AA136" t="s">
        <v>594</v>
      </c>
      <c r="AB136" t="s">
        <v>547</v>
      </c>
      <c r="AC136" t="s">
        <v>510</v>
      </c>
      <c r="AD136" t="s">
        <v>510</v>
      </c>
      <c r="AE136" t="s">
        <v>622</v>
      </c>
      <c r="AF136">
        <v>0.14583333300000001</v>
      </c>
      <c r="AG136">
        <v>1</v>
      </c>
      <c r="AH136" t="s">
        <v>949</v>
      </c>
      <c r="AI136" t="s">
        <v>510</v>
      </c>
      <c r="AJ136" t="s">
        <v>953</v>
      </c>
      <c r="AK136" t="s">
        <v>953</v>
      </c>
      <c r="AL136" t="s">
        <v>518</v>
      </c>
      <c r="AM136" t="s">
        <v>597</v>
      </c>
      <c r="AN136" t="s">
        <v>529</v>
      </c>
      <c r="AO136" t="s">
        <v>510</v>
      </c>
      <c r="AP136" t="s">
        <v>951</v>
      </c>
      <c r="AQ136" t="s">
        <v>598</v>
      </c>
      <c r="AR136" t="s">
        <v>520</v>
      </c>
      <c r="AS136" t="s">
        <v>510</v>
      </c>
      <c r="AT136" t="s">
        <v>510</v>
      </c>
      <c r="AU136" t="s">
        <v>510</v>
      </c>
      <c r="AV136" t="s">
        <v>594</v>
      </c>
      <c r="AW136" t="s">
        <v>510</v>
      </c>
      <c r="AX136">
        <v>0</v>
      </c>
      <c r="AY136" t="s">
        <v>510</v>
      </c>
      <c r="AZ136" t="s">
        <v>594</v>
      </c>
      <c r="BA136">
        <v>0</v>
      </c>
      <c r="BB136" t="s">
        <v>600</v>
      </c>
      <c r="BC136" t="s">
        <v>600</v>
      </c>
      <c r="BD136" t="s">
        <v>510</v>
      </c>
      <c r="BE136" t="s">
        <v>510</v>
      </c>
      <c r="BF136" t="s">
        <v>510</v>
      </c>
      <c r="BG136" t="s">
        <v>510</v>
      </c>
      <c r="BH136" t="s">
        <v>510</v>
      </c>
      <c r="BI136" t="s">
        <v>510</v>
      </c>
      <c r="BJ136" t="s">
        <v>510</v>
      </c>
      <c r="BK136" t="s">
        <v>510</v>
      </c>
      <c r="BL136" t="s">
        <v>510</v>
      </c>
      <c r="BM136" t="s">
        <v>510</v>
      </c>
      <c r="BN136" t="s">
        <v>510</v>
      </c>
      <c r="BO136" t="s">
        <v>510</v>
      </c>
      <c r="BP136" t="s">
        <v>510</v>
      </c>
      <c r="BQ136" t="s">
        <v>510</v>
      </c>
    </row>
    <row r="137" spans="1:69" x14ac:dyDescent="0.3">
      <c r="A137" t="s">
        <v>954</v>
      </c>
      <c r="B137" t="s">
        <v>584</v>
      </c>
      <c r="C137" t="s">
        <v>585</v>
      </c>
      <c r="D137" t="s">
        <v>586</v>
      </c>
      <c r="E137" t="s">
        <v>510</v>
      </c>
      <c r="F137" t="s">
        <v>587</v>
      </c>
      <c r="G137" t="s">
        <v>569</v>
      </c>
      <c r="H137" s="455"/>
      <c r="I137" t="s">
        <v>510</v>
      </c>
      <c r="J137">
        <v>2875</v>
      </c>
      <c r="K137" t="s">
        <v>522</v>
      </c>
      <c r="L137" t="s">
        <v>512</v>
      </c>
      <c r="M137" t="s">
        <v>586</v>
      </c>
      <c r="N137" t="s">
        <v>588</v>
      </c>
      <c r="O137" t="s">
        <v>637</v>
      </c>
      <c r="P137" t="s">
        <v>638</v>
      </c>
      <c r="Q137" t="s">
        <v>554</v>
      </c>
      <c r="R137" t="s">
        <v>639</v>
      </c>
      <c r="S137" t="s">
        <v>640</v>
      </c>
      <c r="T137" t="s">
        <v>515</v>
      </c>
      <c r="U137" t="s">
        <v>641</v>
      </c>
      <c r="V137" t="s">
        <v>510</v>
      </c>
      <c r="W137" t="s">
        <v>938</v>
      </c>
      <c r="X137">
        <v>2.5</v>
      </c>
      <c r="Y137" t="s">
        <v>376</v>
      </c>
      <c r="Z137">
        <v>1.25</v>
      </c>
      <c r="AA137" t="s">
        <v>678</v>
      </c>
      <c r="AB137" t="s">
        <v>939</v>
      </c>
      <c r="AC137" t="s">
        <v>510</v>
      </c>
      <c r="AD137" t="s">
        <v>510</v>
      </c>
      <c r="AE137" t="s">
        <v>645</v>
      </c>
      <c r="AF137">
        <v>5.0474999999999999E-2</v>
      </c>
      <c r="AG137">
        <v>1</v>
      </c>
      <c r="AH137" t="s">
        <v>940</v>
      </c>
      <c r="AI137" t="s">
        <v>510</v>
      </c>
      <c r="AJ137" t="s">
        <v>950</v>
      </c>
      <c r="AK137" t="s">
        <v>950</v>
      </c>
      <c r="AL137" t="s">
        <v>518</v>
      </c>
      <c r="AM137" t="s">
        <v>597</v>
      </c>
      <c r="AN137" t="s">
        <v>527</v>
      </c>
      <c r="AO137" t="s">
        <v>510</v>
      </c>
      <c r="AP137" t="s">
        <v>563</v>
      </c>
      <c r="AQ137" t="s">
        <v>598</v>
      </c>
      <c r="AR137" t="s">
        <v>520</v>
      </c>
      <c r="AS137" t="s">
        <v>510</v>
      </c>
      <c r="AT137" t="s">
        <v>510</v>
      </c>
      <c r="AU137" t="s">
        <v>510</v>
      </c>
      <c r="AV137" t="s">
        <v>594</v>
      </c>
      <c r="AW137" t="s">
        <v>510</v>
      </c>
      <c r="AX137">
        <v>0</v>
      </c>
      <c r="AY137" t="s">
        <v>510</v>
      </c>
      <c r="AZ137" t="s">
        <v>594</v>
      </c>
      <c r="BA137">
        <v>0</v>
      </c>
      <c r="BB137" t="s">
        <v>647</v>
      </c>
      <c r="BC137" t="s">
        <v>554</v>
      </c>
      <c r="BD137" t="s">
        <v>510</v>
      </c>
      <c r="BE137" t="s">
        <v>510</v>
      </c>
      <c r="BF137" t="s">
        <v>510</v>
      </c>
      <c r="BG137" t="s">
        <v>510</v>
      </c>
      <c r="BH137" t="s">
        <v>510</v>
      </c>
      <c r="BI137" t="s">
        <v>510</v>
      </c>
      <c r="BJ137" t="s">
        <v>510</v>
      </c>
      <c r="BK137" t="s">
        <v>510</v>
      </c>
      <c r="BL137" t="s">
        <v>510</v>
      </c>
      <c r="BM137" t="s">
        <v>510</v>
      </c>
      <c r="BN137" t="s">
        <v>510</v>
      </c>
      <c r="BO137" t="s">
        <v>510</v>
      </c>
      <c r="BP137" t="s">
        <v>510</v>
      </c>
      <c r="BQ137" t="s">
        <v>510</v>
      </c>
    </row>
    <row r="138" spans="1:69" x14ac:dyDescent="0.3">
      <c r="A138" t="s">
        <v>955</v>
      </c>
      <c r="B138" t="s">
        <v>584</v>
      </c>
      <c r="C138" t="s">
        <v>585</v>
      </c>
      <c r="D138" t="s">
        <v>586</v>
      </c>
      <c r="E138" t="s">
        <v>510</v>
      </c>
      <c r="F138" t="s">
        <v>587</v>
      </c>
      <c r="G138" t="s">
        <v>569</v>
      </c>
      <c r="H138" s="455"/>
      <c r="I138" t="s">
        <v>510</v>
      </c>
      <c r="J138">
        <v>2041</v>
      </c>
      <c r="K138" t="s">
        <v>511</v>
      </c>
      <c r="L138" t="s">
        <v>512</v>
      </c>
      <c r="M138" t="s">
        <v>586</v>
      </c>
      <c r="N138" t="s">
        <v>588</v>
      </c>
      <c r="O138" t="s">
        <v>602</v>
      </c>
      <c r="P138" t="s">
        <v>603</v>
      </c>
      <c r="Q138" t="s">
        <v>591</v>
      </c>
      <c r="R138" t="s">
        <v>514</v>
      </c>
      <c r="S138" t="s">
        <v>604</v>
      </c>
      <c r="T138" t="s">
        <v>515</v>
      </c>
      <c r="U138" t="s">
        <v>377</v>
      </c>
      <c r="V138" t="s">
        <v>510</v>
      </c>
      <c r="W138" t="s">
        <v>376</v>
      </c>
      <c r="X138">
        <v>2.5</v>
      </c>
      <c r="Y138" t="s">
        <v>376</v>
      </c>
      <c r="AA138" t="s">
        <v>594</v>
      </c>
      <c r="AB138" t="s">
        <v>517</v>
      </c>
      <c r="AC138" t="s">
        <v>510</v>
      </c>
      <c r="AD138" t="s">
        <v>510</v>
      </c>
      <c r="AE138" t="s">
        <v>741</v>
      </c>
      <c r="AF138">
        <v>21</v>
      </c>
      <c r="AG138">
        <v>1</v>
      </c>
      <c r="AH138" t="s">
        <v>733</v>
      </c>
      <c r="AI138" t="s">
        <v>510</v>
      </c>
      <c r="AJ138" t="s">
        <v>946</v>
      </c>
      <c r="AK138" t="s">
        <v>946</v>
      </c>
      <c r="AL138" t="s">
        <v>518</v>
      </c>
      <c r="AM138" t="s">
        <v>597</v>
      </c>
      <c r="AN138" t="s">
        <v>519</v>
      </c>
      <c r="AO138" t="s">
        <v>510</v>
      </c>
      <c r="AP138" t="s">
        <v>932</v>
      </c>
      <c r="AQ138" t="s">
        <v>598</v>
      </c>
      <c r="AR138" t="s">
        <v>520</v>
      </c>
      <c r="AS138" t="s">
        <v>510</v>
      </c>
      <c r="AT138" t="s">
        <v>510</v>
      </c>
      <c r="AU138" t="s">
        <v>510</v>
      </c>
      <c r="AV138" t="s">
        <v>713</v>
      </c>
      <c r="AW138" t="s">
        <v>510</v>
      </c>
      <c r="AX138">
        <v>0</v>
      </c>
      <c r="AY138" t="s">
        <v>510</v>
      </c>
      <c r="AZ138" t="s">
        <v>594</v>
      </c>
      <c r="BA138">
        <v>0</v>
      </c>
      <c r="BB138" t="s">
        <v>631</v>
      </c>
      <c r="BC138" t="s">
        <v>631</v>
      </c>
      <c r="BD138" t="s">
        <v>510</v>
      </c>
      <c r="BE138" t="s">
        <v>510</v>
      </c>
      <c r="BF138" t="s">
        <v>510</v>
      </c>
      <c r="BG138" t="s">
        <v>510</v>
      </c>
      <c r="BH138" t="s">
        <v>510</v>
      </c>
      <c r="BI138" t="s">
        <v>510</v>
      </c>
      <c r="BJ138" t="s">
        <v>510</v>
      </c>
      <c r="BK138" t="s">
        <v>510</v>
      </c>
      <c r="BL138" t="s">
        <v>510</v>
      </c>
      <c r="BM138" t="s">
        <v>510</v>
      </c>
      <c r="BN138" t="s">
        <v>510</v>
      </c>
      <c r="BO138" t="s">
        <v>510</v>
      </c>
      <c r="BP138" t="s">
        <v>510</v>
      </c>
      <c r="BQ138" t="s">
        <v>510</v>
      </c>
    </row>
    <row r="139" spans="1:69" x14ac:dyDescent="0.3">
      <c r="A139" t="s">
        <v>956</v>
      </c>
      <c r="B139" t="s">
        <v>584</v>
      </c>
      <c r="C139" t="s">
        <v>585</v>
      </c>
      <c r="D139" t="s">
        <v>610</v>
      </c>
      <c r="E139" t="s">
        <v>510</v>
      </c>
      <c r="F139" t="s">
        <v>587</v>
      </c>
      <c r="G139" t="s">
        <v>569</v>
      </c>
      <c r="H139" s="455"/>
      <c r="I139" t="s">
        <v>510</v>
      </c>
      <c r="J139">
        <v>2522</v>
      </c>
      <c r="K139" t="s">
        <v>522</v>
      </c>
      <c r="L139" t="s">
        <v>531</v>
      </c>
      <c r="M139" t="s">
        <v>610</v>
      </c>
      <c r="N139" t="s">
        <v>611</v>
      </c>
      <c r="O139" t="s">
        <v>667</v>
      </c>
      <c r="P139" t="s">
        <v>668</v>
      </c>
      <c r="Q139" t="s">
        <v>591</v>
      </c>
      <c r="R139" t="s">
        <v>415</v>
      </c>
      <c r="S139" t="s">
        <v>593</v>
      </c>
      <c r="T139" t="s">
        <v>515</v>
      </c>
      <c r="U139" t="s">
        <v>377</v>
      </c>
      <c r="V139" t="s">
        <v>510</v>
      </c>
      <c r="W139" t="s">
        <v>392</v>
      </c>
      <c r="X139">
        <v>4</v>
      </c>
      <c r="Y139" t="s">
        <v>392</v>
      </c>
      <c r="AA139" t="s">
        <v>594</v>
      </c>
      <c r="AB139" t="s">
        <v>225</v>
      </c>
      <c r="AC139" t="s">
        <v>510</v>
      </c>
      <c r="AD139" t="s">
        <v>510</v>
      </c>
      <c r="AE139" t="s">
        <v>669</v>
      </c>
      <c r="AF139">
        <v>5.2083329999999999E-3</v>
      </c>
      <c r="AG139">
        <v>1</v>
      </c>
      <c r="AH139" t="s">
        <v>670</v>
      </c>
      <c r="AI139" t="s">
        <v>510</v>
      </c>
      <c r="AJ139" t="s">
        <v>683</v>
      </c>
      <c r="AK139" t="s">
        <v>683</v>
      </c>
      <c r="AL139" t="s">
        <v>518</v>
      </c>
      <c r="AM139" t="s">
        <v>597</v>
      </c>
      <c r="AN139" t="s">
        <v>957</v>
      </c>
      <c r="AO139" t="s">
        <v>510</v>
      </c>
      <c r="AP139" t="s">
        <v>672</v>
      </c>
      <c r="AQ139" t="s">
        <v>598</v>
      </c>
      <c r="AR139" t="s">
        <v>520</v>
      </c>
      <c r="AS139" t="s">
        <v>510</v>
      </c>
      <c r="AT139" t="s">
        <v>510</v>
      </c>
      <c r="AU139" t="s">
        <v>510</v>
      </c>
      <c r="AV139" t="s">
        <v>658</v>
      </c>
      <c r="AW139" t="s">
        <v>510</v>
      </c>
      <c r="AX139">
        <v>0</v>
      </c>
      <c r="AY139" t="s">
        <v>510</v>
      </c>
      <c r="AZ139" t="s">
        <v>594</v>
      </c>
      <c r="BA139">
        <v>0</v>
      </c>
      <c r="BB139" t="s">
        <v>673</v>
      </c>
      <c r="BC139" t="s">
        <v>673</v>
      </c>
      <c r="BD139" t="s">
        <v>510</v>
      </c>
      <c r="BE139" t="s">
        <v>510</v>
      </c>
      <c r="BF139" t="s">
        <v>510</v>
      </c>
      <c r="BG139" t="s">
        <v>510</v>
      </c>
      <c r="BH139" t="s">
        <v>510</v>
      </c>
      <c r="BI139" t="s">
        <v>510</v>
      </c>
      <c r="BJ139" t="s">
        <v>510</v>
      </c>
      <c r="BK139" t="s">
        <v>510</v>
      </c>
      <c r="BL139" t="s">
        <v>510</v>
      </c>
      <c r="BM139" t="s">
        <v>510</v>
      </c>
      <c r="BN139" t="s">
        <v>510</v>
      </c>
      <c r="BO139" t="s">
        <v>510</v>
      </c>
      <c r="BP139" t="s">
        <v>510</v>
      </c>
      <c r="BQ139" t="s">
        <v>510</v>
      </c>
    </row>
    <row r="140" spans="1:69" x14ac:dyDescent="0.3">
      <c r="A140" t="s">
        <v>958</v>
      </c>
      <c r="B140" t="s">
        <v>584</v>
      </c>
      <c r="C140" t="s">
        <v>585</v>
      </c>
      <c r="D140" t="s">
        <v>586</v>
      </c>
      <c r="E140" t="s">
        <v>510</v>
      </c>
      <c r="F140" t="s">
        <v>587</v>
      </c>
      <c r="G140" t="s">
        <v>569</v>
      </c>
      <c r="H140" s="455"/>
      <c r="I140" t="s">
        <v>510</v>
      </c>
      <c r="J140">
        <v>2522</v>
      </c>
      <c r="K140" t="s">
        <v>522</v>
      </c>
      <c r="L140" t="s">
        <v>531</v>
      </c>
      <c r="M140" t="s">
        <v>586</v>
      </c>
      <c r="N140" t="s">
        <v>588</v>
      </c>
      <c r="O140" t="s">
        <v>667</v>
      </c>
      <c r="P140" t="s">
        <v>668</v>
      </c>
      <c r="Q140" t="s">
        <v>591</v>
      </c>
      <c r="R140" t="s">
        <v>415</v>
      </c>
      <c r="S140" t="s">
        <v>593</v>
      </c>
      <c r="T140" t="s">
        <v>515</v>
      </c>
      <c r="U140" t="s">
        <v>377</v>
      </c>
      <c r="V140" t="s">
        <v>510</v>
      </c>
      <c r="W140" t="s">
        <v>392</v>
      </c>
      <c r="X140">
        <v>4</v>
      </c>
      <c r="Y140" t="s">
        <v>392</v>
      </c>
      <c r="AA140" t="s">
        <v>594</v>
      </c>
      <c r="AB140" t="s">
        <v>225</v>
      </c>
      <c r="AC140" t="s">
        <v>510</v>
      </c>
      <c r="AD140" t="s">
        <v>510</v>
      </c>
      <c r="AE140" t="s">
        <v>669</v>
      </c>
      <c r="AF140">
        <v>5.2083329999999999E-3</v>
      </c>
      <c r="AG140">
        <v>1</v>
      </c>
      <c r="AH140" t="s">
        <v>670</v>
      </c>
      <c r="AI140" t="s">
        <v>510</v>
      </c>
      <c r="AJ140" t="s">
        <v>681</v>
      </c>
      <c r="AK140" t="s">
        <v>681</v>
      </c>
      <c r="AL140" t="s">
        <v>518</v>
      </c>
      <c r="AM140" t="s">
        <v>597</v>
      </c>
      <c r="AN140" t="s">
        <v>837</v>
      </c>
      <c r="AO140" t="s">
        <v>510</v>
      </c>
      <c r="AP140" t="s">
        <v>672</v>
      </c>
      <c r="AQ140" t="s">
        <v>598</v>
      </c>
      <c r="AR140" t="s">
        <v>520</v>
      </c>
      <c r="AS140" t="s">
        <v>510</v>
      </c>
      <c r="AT140" t="s">
        <v>510</v>
      </c>
      <c r="AU140" t="s">
        <v>510</v>
      </c>
      <c r="AV140" t="s">
        <v>658</v>
      </c>
      <c r="AW140" t="s">
        <v>510</v>
      </c>
      <c r="AX140">
        <v>0</v>
      </c>
      <c r="AY140" t="s">
        <v>510</v>
      </c>
      <c r="AZ140" t="s">
        <v>594</v>
      </c>
      <c r="BA140">
        <v>0</v>
      </c>
      <c r="BB140" t="s">
        <v>673</v>
      </c>
      <c r="BC140" t="s">
        <v>673</v>
      </c>
      <c r="BD140" t="s">
        <v>510</v>
      </c>
      <c r="BE140" t="s">
        <v>510</v>
      </c>
      <c r="BF140" t="s">
        <v>510</v>
      </c>
      <c r="BG140" t="s">
        <v>510</v>
      </c>
      <c r="BH140" t="s">
        <v>510</v>
      </c>
      <c r="BI140" t="s">
        <v>510</v>
      </c>
      <c r="BJ140" t="s">
        <v>510</v>
      </c>
      <c r="BK140" t="s">
        <v>510</v>
      </c>
      <c r="BL140" t="s">
        <v>510</v>
      </c>
      <c r="BM140" t="s">
        <v>510</v>
      </c>
      <c r="BN140" t="s">
        <v>510</v>
      </c>
      <c r="BO140" t="s">
        <v>510</v>
      </c>
      <c r="BP140" t="s">
        <v>510</v>
      </c>
      <c r="BQ140" t="s">
        <v>510</v>
      </c>
    </row>
    <row r="141" spans="1:69" x14ac:dyDescent="0.3">
      <c r="A141" t="s">
        <v>959</v>
      </c>
      <c r="B141" t="s">
        <v>584</v>
      </c>
      <c r="C141" t="s">
        <v>585</v>
      </c>
      <c r="D141" t="s">
        <v>610</v>
      </c>
      <c r="E141" t="s">
        <v>510</v>
      </c>
      <c r="F141" t="s">
        <v>587</v>
      </c>
      <c r="G141" t="s">
        <v>569</v>
      </c>
      <c r="H141" s="455"/>
      <c r="I141" t="s">
        <v>510</v>
      </c>
      <c r="J141">
        <v>2523</v>
      </c>
      <c r="K141" t="s">
        <v>522</v>
      </c>
      <c r="L141" t="s">
        <v>512</v>
      </c>
      <c r="M141" t="s">
        <v>610</v>
      </c>
      <c r="N141" t="s">
        <v>611</v>
      </c>
      <c r="O141" t="s">
        <v>818</v>
      </c>
      <c r="P141" t="s">
        <v>819</v>
      </c>
      <c r="Q141" t="s">
        <v>591</v>
      </c>
      <c r="R141" t="s">
        <v>552</v>
      </c>
      <c r="S141" t="s">
        <v>593</v>
      </c>
      <c r="T141" t="s">
        <v>515</v>
      </c>
      <c r="U141" t="s">
        <v>377</v>
      </c>
      <c r="V141" t="s">
        <v>510</v>
      </c>
      <c r="W141" t="s">
        <v>392</v>
      </c>
      <c r="X141">
        <v>4</v>
      </c>
      <c r="Y141" t="s">
        <v>392</v>
      </c>
      <c r="AA141" t="s">
        <v>594</v>
      </c>
      <c r="AB141" t="s">
        <v>225</v>
      </c>
      <c r="AC141" t="s">
        <v>510</v>
      </c>
      <c r="AD141" t="s">
        <v>510</v>
      </c>
      <c r="AE141" t="s">
        <v>510</v>
      </c>
      <c r="AG141">
        <v>1</v>
      </c>
      <c r="AH141" t="s">
        <v>868</v>
      </c>
      <c r="AI141" t="s">
        <v>510</v>
      </c>
      <c r="AJ141" t="s">
        <v>683</v>
      </c>
      <c r="AK141" t="s">
        <v>683</v>
      </c>
      <c r="AL141" t="s">
        <v>518</v>
      </c>
      <c r="AM141" t="s">
        <v>597</v>
      </c>
      <c r="AN141" t="s">
        <v>537</v>
      </c>
      <c r="AO141" t="s">
        <v>510</v>
      </c>
      <c r="AP141" t="s">
        <v>870</v>
      </c>
      <c r="AQ141" t="s">
        <v>598</v>
      </c>
      <c r="AR141" t="s">
        <v>520</v>
      </c>
      <c r="AS141" t="s">
        <v>510</v>
      </c>
      <c r="AT141" t="s">
        <v>510</v>
      </c>
      <c r="AU141" t="s">
        <v>510</v>
      </c>
      <c r="AV141" t="s">
        <v>658</v>
      </c>
      <c r="AW141" t="s">
        <v>510</v>
      </c>
      <c r="AX141">
        <v>0</v>
      </c>
      <c r="AY141" t="s">
        <v>510</v>
      </c>
      <c r="AZ141" t="s">
        <v>594</v>
      </c>
      <c r="BA141">
        <v>0</v>
      </c>
      <c r="BB141" t="s">
        <v>600</v>
      </c>
      <c r="BC141" t="s">
        <v>600</v>
      </c>
      <c r="BD141" t="s">
        <v>510</v>
      </c>
      <c r="BE141" t="s">
        <v>510</v>
      </c>
      <c r="BF141" t="s">
        <v>510</v>
      </c>
      <c r="BG141" t="s">
        <v>510</v>
      </c>
      <c r="BH141" t="s">
        <v>510</v>
      </c>
      <c r="BI141" t="s">
        <v>510</v>
      </c>
      <c r="BJ141" t="s">
        <v>510</v>
      </c>
      <c r="BK141" t="s">
        <v>510</v>
      </c>
      <c r="BL141" t="s">
        <v>510</v>
      </c>
      <c r="BM141" t="s">
        <v>510</v>
      </c>
      <c r="BN141" t="s">
        <v>510</v>
      </c>
      <c r="BO141" t="s">
        <v>510</v>
      </c>
      <c r="BP141" t="s">
        <v>510</v>
      </c>
      <c r="BQ141" t="s">
        <v>510</v>
      </c>
    </row>
    <row r="142" spans="1:69" x14ac:dyDescent="0.3">
      <c r="A142" t="s">
        <v>960</v>
      </c>
      <c r="B142" t="s">
        <v>584</v>
      </c>
      <c r="C142" t="s">
        <v>585</v>
      </c>
      <c r="D142" t="s">
        <v>586</v>
      </c>
      <c r="E142" t="s">
        <v>510</v>
      </c>
      <c r="F142" t="s">
        <v>587</v>
      </c>
      <c r="G142" t="s">
        <v>569</v>
      </c>
      <c r="H142" s="455"/>
      <c r="I142" t="s">
        <v>510</v>
      </c>
      <c r="J142">
        <v>2523</v>
      </c>
      <c r="K142" t="s">
        <v>522</v>
      </c>
      <c r="L142" t="s">
        <v>512</v>
      </c>
      <c r="M142" t="s">
        <v>586</v>
      </c>
      <c r="N142" t="s">
        <v>588</v>
      </c>
      <c r="O142" t="s">
        <v>818</v>
      </c>
      <c r="P142" t="s">
        <v>819</v>
      </c>
      <c r="Q142" t="s">
        <v>591</v>
      </c>
      <c r="R142" t="s">
        <v>552</v>
      </c>
      <c r="S142" t="s">
        <v>593</v>
      </c>
      <c r="T142" t="s">
        <v>515</v>
      </c>
      <c r="U142" t="s">
        <v>377</v>
      </c>
      <c r="V142" t="s">
        <v>510</v>
      </c>
      <c r="W142" t="s">
        <v>392</v>
      </c>
      <c r="X142">
        <v>4</v>
      </c>
      <c r="Y142" t="s">
        <v>392</v>
      </c>
      <c r="AA142" t="s">
        <v>594</v>
      </c>
      <c r="AB142" t="s">
        <v>225</v>
      </c>
      <c r="AC142" t="s">
        <v>510</v>
      </c>
      <c r="AD142" t="s">
        <v>510</v>
      </c>
      <c r="AE142" t="s">
        <v>510</v>
      </c>
      <c r="AG142">
        <v>1</v>
      </c>
      <c r="AH142" t="s">
        <v>868</v>
      </c>
      <c r="AI142" t="s">
        <v>510</v>
      </c>
      <c r="AJ142" t="s">
        <v>681</v>
      </c>
      <c r="AK142" t="s">
        <v>681</v>
      </c>
      <c r="AL142" t="s">
        <v>518</v>
      </c>
      <c r="AM142" t="s">
        <v>597</v>
      </c>
      <c r="AN142" t="s">
        <v>537</v>
      </c>
      <c r="AO142" t="s">
        <v>510</v>
      </c>
      <c r="AP142" t="s">
        <v>870</v>
      </c>
      <c r="AQ142" t="s">
        <v>598</v>
      </c>
      <c r="AR142" t="s">
        <v>520</v>
      </c>
      <c r="AS142" t="s">
        <v>510</v>
      </c>
      <c r="AT142" t="s">
        <v>510</v>
      </c>
      <c r="AU142" t="s">
        <v>510</v>
      </c>
      <c r="AV142" t="s">
        <v>658</v>
      </c>
      <c r="AW142" t="s">
        <v>510</v>
      </c>
      <c r="AX142">
        <v>0</v>
      </c>
      <c r="AY142" t="s">
        <v>510</v>
      </c>
      <c r="AZ142" t="s">
        <v>594</v>
      </c>
      <c r="BA142">
        <v>0</v>
      </c>
      <c r="BB142" t="s">
        <v>600</v>
      </c>
      <c r="BC142" t="s">
        <v>600</v>
      </c>
      <c r="BD142" t="s">
        <v>510</v>
      </c>
      <c r="BE142" t="s">
        <v>510</v>
      </c>
      <c r="BF142" t="s">
        <v>510</v>
      </c>
      <c r="BG142" t="s">
        <v>510</v>
      </c>
      <c r="BH142" t="s">
        <v>510</v>
      </c>
      <c r="BI142" t="s">
        <v>510</v>
      </c>
      <c r="BJ142" t="s">
        <v>510</v>
      </c>
      <c r="BK142" t="s">
        <v>510</v>
      </c>
      <c r="BL142" t="s">
        <v>510</v>
      </c>
      <c r="BM142" t="s">
        <v>510</v>
      </c>
      <c r="BN142" t="s">
        <v>510</v>
      </c>
      <c r="BO142" t="s">
        <v>510</v>
      </c>
      <c r="BP142" t="s">
        <v>510</v>
      </c>
      <c r="BQ142" t="s">
        <v>510</v>
      </c>
    </row>
    <row r="143" spans="1:69" x14ac:dyDescent="0.3">
      <c r="A143" t="s">
        <v>961</v>
      </c>
      <c r="B143" t="s">
        <v>584</v>
      </c>
      <c r="C143" t="s">
        <v>585</v>
      </c>
      <c r="D143" t="s">
        <v>610</v>
      </c>
      <c r="E143" t="s">
        <v>510</v>
      </c>
      <c r="F143" t="s">
        <v>587</v>
      </c>
      <c r="G143" t="s">
        <v>569</v>
      </c>
      <c r="H143" s="455"/>
      <c r="I143" t="s">
        <v>510</v>
      </c>
      <c r="J143">
        <v>2041</v>
      </c>
      <c r="K143" t="s">
        <v>511</v>
      </c>
      <c r="L143" t="s">
        <v>512</v>
      </c>
      <c r="M143" t="s">
        <v>610</v>
      </c>
      <c r="N143" t="s">
        <v>611</v>
      </c>
      <c r="O143" t="s">
        <v>602</v>
      </c>
      <c r="P143" t="s">
        <v>603</v>
      </c>
      <c r="Q143" t="s">
        <v>591</v>
      </c>
      <c r="R143" t="s">
        <v>514</v>
      </c>
      <c r="S143" t="s">
        <v>604</v>
      </c>
      <c r="T143" t="s">
        <v>515</v>
      </c>
      <c r="U143" t="s">
        <v>377</v>
      </c>
      <c r="V143" t="s">
        <v>510</v>
      </c>
      <c r="W143" t="s">
        <v>395</v>
      </c>
      <c r="X143">
        <v>8</v>
      </c>
      <c r="Y143" t="s">
        <v>395</v>
      </c>
      <c r="AA143" t="s">
        <v>594</v>
      </c>
      <c r="AB143" t="s">
        <v>227</v>
      </c>
      <c r="AC143" t="s">
        <v>510</v>
      </c>
      <c r="AD143" t="s">
        <v>510</v>
      </c>
      <c r="AE143" t="s">
        <v>741</v>
      </c>
      <c r="AF143">
        <v>21</v>
      </c>
      <c r="AG143">
        <v>1</v>
      </c>
      <c r="AH143" t="s">
        <v>627</v>
      </c>
      <c r="AI143" t="s">
        <v>510</v>
      </c>
      <c r="AJ143" t="s">
        <v>962</v>
      </c>
      <c r="AK143" t="s">
        <v>962</v>
      </c>
      <c r="AL143" t="s">
        <v>518</v>
      </c>
      <c r="AM143" t="s">
        <v>597</v>
      </c>
      <c r="AN143" t="s">
        <v>519</v>
      </c>
      <c r="AO143" t="s">
        <v>510</v>
      </c>
      <c r="AP143" t="s">
        <v>742</v>
      </c>
      <c r="AQ143" t="s">
        <v>598</v>
      </c>
      <c r="AR143" t="s">
        <v>520</v>
      </c>
      <c r="AS143" t="s">
        <v>510</v>
      </c>
      <c r="AT143" t="s">
        <v>510</v>
      </c>
      <c r="AU143" t="s">
        <v>510</v>
      </c>
      <c r="AV143" t="s">
        <v>630</v>
      </c>
      <c r="AW143" t="s">
        <v>510</v>
      </c>
      <c r="AX143">
        <v>0</v>
      </c>
      <c r="AY143" t="s">
        <v>510</v>
      </c>
      <c r="AZ143" t="s">
        <v>594</v>
      </c>
      <c r="BA143">
        <v>0</v>
      </c>
      <c r="BB143" t="s">
        <v>631</v>
      </c>
      <c r="BC143" t="s">
        <v>631</v>
      </c>
      <c r="BD143" t="s">
        <v>510</v>
      </c>
      <c r="BE143" t="s">
        <v>510</v>
      </c>
      <c r="BF143" t="s">
        <v>510</v>
      </c>
      <c r="BG143" t="s">
        <v>510</v>
      </c>
      <c r="BH143" t="s">
        <v>510</v>
      </c>
      <c r="BI143" t="s">
        <v>510</v>
      </c>
      <c r="BJ143" t="s">
        <v>510</v>
      </c>
      <c r="BK143" t="s">
        <v>510</v>
      </c>
      <c r="BL143" t="s">
        <v>510</v>
      </c>
      <c r="BM143" t="s">
        <v>510</v>
      </c>
      <c r="BN143" t="s">
        <v>510</v>
      </c>
      <c r="BO143" t="s">
        <v>510</v>
      </c>
      <c r="BP143" t="s">
        <v>510</v>
      </c>
      <c r="BQ143" t="s">
        <v>510</v>
      </c>
    </row>
    <row r="144" spans="1:69" x14ac:dyDescent="0.3">
      <c r="A144" t="s">
        <v>963</v>
      </c>
      <c r="B144" t="s">
        <v>584</v>
      </c>
      <c r="C144" t="s">
        <v>585</v>
      </c>
      <c r="D144" t="s">
        <v>610</v>
      </c>
      <c r="E144" t="s">
        <v>510</v>
      </c>
      <c r="F144" t="s">
        <v>587</v>
      </c>
      <c r="G144" t="s">
        <v>569</v>
      </c>
      <c r="H144" s="455"/>
      <c r="I144" t="s">
        <v>510</v>
      </c>
      <c r="J144">
        <v>2875</v>
      </c>
      <c r="K144" t="s">
        <v>522</v>
      </c>
      <c r="L144" t="s">
        <v>512</v>
      </c>
      <c r="M144" t="s">
        <v>610</v>
      </c>
      <c r="N144" t="s">
        <v>611</v>
      </c>
      <c r="O144" t="s">
        <v>637</v>
      </c>
      <c r="P144" t="s">
        <v>638</v>
      </c>
      <c r="Q144" t="s">
        <v>554</v>
      </c>
      <c r="R144" t="s">
        <v>639</v>
      </c>
      <c r="S144" t="s">
        <v>640</v>
      </c>
      <c r="T144" t="s">
        <v>515</v>
      </c>
      <c r="U144" t="s">
        <v>641</v>
      </c>
      <c r="V144" t="s">
        <v>510</v>
      </c>
      <c r="W144" t="s">
        <v>938</v>
      </c>
      <c r="X144">
        <v>2.5</v>
      </c>
      <c r="Y144" t="s">
        <v>376</v>
      </c>
      <c r="Z144">
        <v>1.25</v>
      </c>
      <c r="AA144" t="s">
        <v>678</v>
      </c>
      <c r="AB144" t="s">
        <v>939</v>
      </c>
      <c r="AC144" t="s">
        <v>510</v>
      </c>
      <c r="AD144" t="s">
        <v>510</v>
      </c>
      <c r="AE144" t="s">
        <v>645</v>
      </c>
      <c r="AF144">
        <v>5.0474999999999999E-2</v>
      </c>
      <c r="AG144">
        <v>1</v>
      </c>
      <c r="AH144" t="s">
        <v>940</v>
      </c>
      <c r="AI144" t="s">
        <v>510</v>
      </c>
      <c r="AJ144" t="s">
        <v>953</v>
      </c>
      <c r="AK144" t="s">
        <v>953</v>
      </c>
      <c r="AL144" t="s">
        <v>518</v>
      </c>
      <c r="AM144" t="s">
        <v>597</v>
      </c>
      <c r="AN144" t="s">
        <v>527</v>
      </c>
      <c r="AO144" t="s">
        <v>510</v>
      </c>
      <c r="AP144" t="s">
        <v>563</v>
      </c>
      <c r="AQ144" t="s">
        <v>598</v>
      </c>
      <c r="AR144" t="s">
        <v>520</v>
      </c>
      <c r="AS144" t="s">
        <v>510</v>
      </c>
      <c r="AT144" t="s">
        <v>510</v>
      </c>
      <c r="AU144" t="s">
        <v>510</v>
      </c>
      <c r="AV144" t="s">
        <v>594</v>
      </c>
      <c r="AW144" t="s">
        <v>510</v>
      </c>
      <c r="AX144">
        <v>0</v>
      </c>
      <c r="AY144" t="s">
        <v>510</v>
      </c>
      <c r="AZ144" t="s">
        <v>594</v>
      </c>
      <c r="BA144">
        <v>0</v>
      </c>
      <c r="BB144" t="s">
        <v>647</v>
      </c>
      <c r="BC144" t="s">
        <v>554</v>
      </c>
      <c r="BD144" t="s">
        <v>510</v>
      </c>
      <c r="BE144" t="s">
        <v>510</v>
      </c>
      <c r="BF144" t="s">
        <v>510</v>
      </c>
      <c r="BG144" t="s">
        <v>510</v>
      </c>
      <c r="BH144" t="s">
        <v>510</v>
      </c>
      <c r="BI144" t="s">
        <v>510</v>
      </c>
      <c r="BJ144" t="s">
        <v>510</v>
      </c>
      <c r="BK144" t="s">
        <v>510</v>
      </c>
      <c r="BL144" t="s">
        <v>510</v>
      </c>
      <c r="BM144" t="s">
        <v>510</v>
      </c>
      <c r="BN144" t="s">
        <v>510</v>
      </c>
      <c r="BO144" t="s">
        <v>510</v>
      </c>
      <c r="BP144" t="s">
        <v>510</v>
      </c>
      <c r="BQ144" t="s">
        <v>510</v>
      </c>
    </row>
    <row r="145" spans="1:69" x14ac:dyDescent="0.3">
      <c r="A145" t="s">
        <v>964</v>
      </c>
      <c r="B145" t="s">
        <v>584</v>
      </c>
      <c r="C145" t="s">
        <v>585</v>
      </c>
      <c r="D145" t="s">
        <v>610</v>
      </c>
      <c r="E145" t="s">
        <v>510</v>
      </c>
      <c r="F145" t="s">
        <v>587</v>
      </c>
      <c r="G145" t="s">
        <v>569</v>
      </c>
      <c r="H145" s="455"/>
      <c r="I145" t="s">
        <v>510</v>
      </c>
      <c r="J145">
        <v>2041</v>
      </c>
      <c r="K145" t="s">
        <v>511</v>
      </c>
      <c r="L145" t="s">
        <v>512</v>
      </c>
      <c r="M145" t="s">
        <v>610</v>
      </c>
      <c r="N145" t="s">
        <v>611</v>
      </c>
      <c r="O145" t="s">
        <v>602</v>
      </c>
      <c r="P145" t="s">
        <v>603</v>
      </c>
      <c r="Q145" t="s">
        <v>591</v>
      </c>
      <c r="R145" t="s">
        <v>514</v>
      </c>
      <c r="S145" t="s">
        <v>604</v>
      </c>
      <c r="T145" t="s">
        <v>515</v>
      </c>
      <c r="U145" t="s">
        <v>377</v>
      </c>
      <c r="V145" t="s">
        <v>510</v>
      </c>
      <c r="W145" t="s">
        <v>391</v>
      </c>
      <c r="X145">
        <v>3</v>
      </c>
      <c r="Y145" t="s">
        <v>391</v>
      </c>
      <c r="AA145" t="s">
        <v>594</v>
      </c>
      <c r="AB145" t="s">
        <v>568</v>
      </c>
      <c r="AC145" t="s">
        <v>510</v>
      </c>
      <c r="AD145" t="s">
        <v>510</v>
      </c>
      <c r="AE145" t="s">
        <v>965</v>
      </c>
      <c r="AF145">
        <v>9.8444607489999996</v>
      </c>
      <c r="AG145">
        <v>1</v>
      </c>
      <c r="AH145" t="s">
        <v>606</v>
      </c>
      <c r="AI145" t="s">
        <v>510</v>
      </c>
      <c r="AJ145" t="s">
        <v>612</v>
      </c>
      <c r="AK145" t="s">
        <v>612</v>
      </c>
      <c r="AL145" t="s">
        <v>518</v>
      </c>
      <c r="AM145" t="s">
        <v>597</v>
      </c>
      <c r="AN145" t="s">
        <v>529</v>
      </c>
      <c r="AO145" t="s">
        <v>510</v>
      </c>
      <c r="AP145" t="s">
        <v>966</v>
      </c>
      <c r="AQ145" t="s">
        <v>598</v>
      </c>
      <c r="AR145" t="s">
        <v>520</v>
      </c>
      <c r="AS145" t="s">
        <v>510</v>
      </c>
      <c r="AT145" t="s">
        <v>510</v>
      </c>
      <c r="AU145" t="s">
        <v>510</v>
      </c>
      <c r="AV145" t="s">
        <v>599</v>
      </c>
      <c r="AW145" t="s">
        <v>510</v>
      </c>
      <c r="AX145">
        <v>0</v>
      </c>
      <c r="AY145" t="s">
        <v>510</v>
      </c>
      <c r="AZ145" t="s">
        <v>594</v>
      </c>
      <c r="BA145">
        <v>0</v>
      </c>
      <c r="BB145" t="s">
        <v>600</v>
      </c>
      <c r="BC145" t="s">
        <v>631</v>
      </c>
      <c r="BD145" t="s">
        <v>510</v>
      </c>
      <c r="BE145" t="s">
        <v>510</v>
      </c>
      <c r="BF145" t="s">
        <v>510</v>
      </c>
      <c r="BG145" t="s">
        <v>510</v>
      </c>
      <c r="BH145" t="s">
        <v>510</v>
      </c>
      <c r="BI145" t="s">
        <v>510</v>
      </c>
      <c r="BJ145" t="s">
        <v>510</v>
      </c>
      <c r="BK145" t="s">
        <v>510</v>
      </c>
      <c r="BL145" t="s">
        <v>510</v>
      </c>
      <c r="BM145" t="s">
        <v>510</v>
      </c>
      <c r="BN145" t="s">
        <v>510</v>
      </c>
      <c r="BO145" t="s">
        <v>510</v>
      </c>
      <c r="BP145" t="s">
        <v>510</v>
      </c>
      <c r="BQ145" t="s">
        <v>510</v>
      </c>
    </row>
    <row r="146" spans="1:69" x14ac:dyDescent="0.3">
      <c r="A146" t="s">
        <v>967</v>
      </c>
      <c r="B146" t="s">
        <v>584</v>
      </c>
      <c r="C146" t="s">
        <v>585</v>
      </c>
      <c r="D146" t="s">
        <v>586</v>
      </c>
      <c r="E146" t="s">
        <v>510</v>
      </c>
      <c r="F146" t="s">
        <v>587</v>
      </c>
      <c r="G146" t="s">
        <v>569</v>
      </c>
      <c r="H146" s="455"/>
      <c r="I146" t="s">
        <v>510</v>
      </c>
      <c r="J146">
        <v>2041</v>
      </c>
      <c r="K146" t="s">
        <v>511</v>
      </c>
      <c r="L146" t="s">
        <v>512</v>
      </c>
      <c r="M146" t="s">
        <v>586</v>
      </c>
      <c r="N146" t="s">
        <v>588</v>
      </c>
      <c r="O146" t="s">
        <v>602</v>
      </c>
      <c r="P146" t="s">
        <v>603</v>
      </c>
      <c r="Q146" t="s">
        <v>591</v>
      </c>
      <c r="R146" t="s">
        <v>514</v>
      </c>
      <c r="S146" t="s">
        <v>604</v>
      </c>
      <c r="T146" t="s">
        <v>515</v>
      </c>
      <c r="U146" t="s">
        <v>377</v>
      </c>
      <c r="V146" t="s">
        <v>510</v>
      </c>
      <c r="W146" t="s">
        <v>391</v>
      </c>
      <c r="X146">
        <v>3</v>
      </c>
      <c r="Y146" t="s">
        <v>391</v>
      </c>
      <c r="AA146" t="s">
        <v>594</v>
      </c>
      <c r="AB146" t="s">
        <v>568</v>
      </c>
      <c r="AC146" t="s">
        <v>510</v>
      </c>
      <c r="AD146" t="s">
        <v>510</v>
      </c>
      <c r="AE146" t="s">
        <v>968</v>
      </c>
      <c r="AF146">
        <v>11.44391278</v>
      </c>
      <c r="AG146">
        <v>1</v>
      </c>
      <c r="AH146" t="s">
        <v>606</v>
      </c>
      <c r="AI146" t="s">
        <v>510</v>
      </c>
      <c r="AJ146" t="s">
        <v>596</v>
      </c>
      <c r="AK146" t="s">
        <v>596</v>
      </c>
      <c r="AL146" t="s">
        <v>518</v>
      </c>
      <c r="AM146" t="s">
        <v>597</v>
      </c>
      <c r="AN146" t="s">
        <v>529</v>
      </c>
      <c r="AO146" t="s">
        <v>510</v>
      </c>
      <c r="AP146" t="s">
        <v>969</v>
      </c>
      <c r="AQ146" t="s">
        <v>598</v>
      </c>
      <c r="AR146" t="s">
        <v>520</v>
      </c>
      <c r="AS146" t="s">
        <v>510</v>
      </c>
      <c r="AT146" t="s">
        <v>510</v>
      </c>
      <c r="AU146" t="s">
        <v>510</v>
      </c>
      <c r="AV146" t="s">
        <v>599</v>
      </c>
      <c r="AW146" t="s">
        <v>510</v>
      </c>
      <c r="AX146">
        <v>0</v>
      </c>
      <c r="AY146" t="s">
        <v>510</v>
      </c>
      <c r="AZ146" t="s">
        <v>594</v>
      </c>
      <c r="BA146">
        <v>0</v>
      </c>
      <c r="BB146" t="s">
        <v>600</v>
      </c>
      <c r="BC146" t="s">
        <v>631</v>
      </c>
      <c r="BD146" t="s">
        <v>510</v>
      </c>
      <c r="BE146" t="s">
        <v>510</v>
      </c>
      <c r="BF146" t="s">
        <v>510</v>
      </c>
      <c r="BG146" t="s">
        <v>510</v>
      </c>
      <c r="BH146" t="s">
        <v>510</v>
      </c>
      <c r="BI146" t="s">
        <v>510</v>
      </c>
      <c r="BJ146" t="s">
        <v>510</v>
      </c>
      <c r="BK146" t="s">
        <v>510</v>
      </c>
      <c r="BL146" t="s">
        <v>510</v>
      </c>
      <c r="BM146" t="s">
        <v>510</v>
      </c>
      <c r="BN146" t="s">
        <v>510</v>
      </c>
      <c r="BO146" t="s">
        <v>510</v>
      </c>
      <c r="BP146" t="s">
        <v>510</v>
      </c>
      <c r="BQ146" t="s">
        <v>510</v>
      </c>
    </row>
    <row r="147" spans="1:69" x14ac:dyDescent="0.3">
      <c r="A147" t="s">
        <v>970</v>
      </c>
      <c r="B147" t="s">
        <v>584</v>
      </c>
      <c r="C147" t="s">
        <v>585</v>
      </c>
      <c r="D147" t="s">
        <v>610</v>
      </c>
      <c r="E147" t="s">
        <v>510</v>
      </c>
      <c r="F147" t="s">
        <v>587</v>
      </c>
      <c r="G147" t="s">
        <v>569</v>
      </c>
      <c r="H147" s="455"/>
      <c r="I147" t="s">
        <v>510</v>
      </c>
      <c r="J147">
        <v>2071</v>
      </c>
      <c r="K147" t="s">
        <v>522</v>
      </c>
      <c r="L147" t="s">
        <v>512</v>
      </c>
      <c r="M147" t="s">
        <v>610</v>
      </c>
      <c r="N147" t="s">
        <v>611</v>
      </c>
      <c r="O147" t="s">
        <v>617</v>
      </c>
      <c r="P147" t="s">
        <v>618</v>
      </c>
      <c r="Q147" t="s">
        <v>591</v>
      </c>
      <c r="R147" t="s">
        <v>619</v>
      </c>
      <c r="S147" t="s">
        <v>593</v>
      </c>
      <c r="T147" t="s">
        <v>515</v>
      </c>
      <c r="U147" t="s">
        <v>377</v>
      </c>
      <c r="V147" t="s">
        <v>510</v>
      </c>
      <c r="W147" t="s">
        <v>546</v>
      </c>
      <c r="X147">
        <v>2.5</v>
      </c>
      <c r="Y147" t="s">
        <v>376</v>
      </c>
      <c r="Z147">
        <v>2</v>
      </c>
      <c r="AA147" t="s">
        <v>594</v>
      </c>
      <c r="AB147" t="s">
        <v>547</v>
      </c>
      <c r="AC147" t="s">
        <v>510</v>
      </c>
      <c r="AD147" t="s">
        <v>510</v>
      </c>
      <c r="AE147" t="s">
        <v>622</v>
      </c>
      <c r="AF147">
        <v>0.14583333300000001</v>
      </c>
      <c r="AG147">
        <v>1</v>
      </c>
      <c r="AH147" t="s">
        <v>949</v>
      </c>
      <c r="AI147" t="s">
        <v>510</v>
      </c>
      <c r="AJ147" t="s">
        <v>779</v>
      </c>
      <c r="AK147" t="s">
        <v>779</v>
      </c>
      <c r="AL147" t="s">
        <v>518</v>
      </c>
      <c r="AM147" t="s">
        <v>597</v>
      </c>
      <c r="AN147" t="s">
        <v>538</v>
      </c>
      <c r="AO147" t="s">
        <v>510</v>
      </c>
      <c r="AP147" t="s">
        <v>951</v>
      </c>
      <c r="AQ147" t="s">
        <v>598</v>
      </c>
      <c r="AR147" t="s">
        <v>520</v>
      </c>
      <c r="AS147" t="s">
        <v>510</v>
      </c>
      <c r="AT147" t="s">
        <v>510</v>
      </c>
      <c r="AU147" t="s">
        <v>510</v>
      </c>
      <c r="AV147" t="s">
        <v>594</v>
      </c>
      <c r="AW147" t="s">
        <v>510</v>
      </c>
      <c r="AX147">
        <v>0</v>
      </c>
      <c r="AY147" t="s">
        <v>510</v>
      </c>
      <c r="AZ147" t="s">
        <v>594</v>
      </c>
      <c r="BA147">
        <v>0</v>
      </c>
      <c r="BB147" t="s">
        <v>600</v>
      </c>
      <c r="BC147" t="s">
        <v>600</v>
      </c>
      <c r="BD147" t="s">
        <v>510</v>
      </c>
      <c r="BE147" t="s">
        <v>510</v>
      </c>
      <c r="BF147" t="s">
        <v>510</v>
      </c>
      <c r="BG147" t="s">
        <v>510</v>
      </c>
      <c r="BH147" t="s">
        <v>510</v>
      </c>
      <c r="BI147" t="s">
        <v>510</v>
      </c>
      <c r="BJ147" t="s">
        <v>510</v>
      </c>
      <c r="BK147" t="s">
        <v>510</v>
      </c>
      <c r="BL147" t="s">
        <v>510</v>
      </c>
      <c r="BM147" t="s">
        <v>510</v>
      </c>
      <c r="BN147" t="s">
        <v>510</v>
      </c>
      <c r="BO147" t="s">
        <v>510</v>
      </c>
      <c r="BP147" t="s">
        <v>510</v>
      </c>
      <c r="BQ147" t="s">
        <v>510</v>
      </c>
    </row>
    <row r="148" spans="1:69" x14ac:dyDescent="0.3">
      <c r="A148" t="s">
        <v>971</v>
      </c>
      <c r="B148" t="s">
        <v>584</v>
      </c>
      <c r="C148" t="s">
        <v>585</v>
      </c>
      <c r="D148" t="s">
        <v>610</v>
      </c>
      <c r="E148" t="s">
        <v>510</v>
      </c>
      <c r="F148" t="s">
        <v>587</v>
      </c>
      <c r="G148" t="s">
        <v>569</v>
      </c>
      <c r="H148" s="455"/>
      <c r="I148" t="s">
        <v>510</v>
      </c>
      <c r="J148">
        <v>2875</v>
      </c>
      <c r="K148" t="s">
        <v>522</v>
      </c>
      <c r="L148" t="s">
        <v>512</v>
      </c>
      <c r="M148" t="s">
        <v>610</v>
      </c>
      <c r="N148" t="s">
        <v>611</v>
      </c>
      <c r="O148" t="s">
        <v>637</v>
      </c>
      <c r="P148" t="s">
        <v>638</v>
      </c>
      <c r="Q148" t="s">
        <v>554</v>
      </c>
      <c r="R148" t="s">
        <v>639</v>
      </c>
      <c r="S148" t="s">
        <v>640</v>
      </c>
      <c r="T148" t="s">
        <v>515</v>
      </c>
      <c r="U148" t="s">
        <v>641</v>
      </c>
      <c r="V148" t="s">
        <v>510</v>
      </c>
      <c r="W148" t="s">
        <v>942</v>
      </c>
      <c r="X148">
        <v>2.5</v>
      </c>
      <c r="Y148" t="s">
        <v>376</v>
      </c>
      <c r="Z148">
        <v>1</v>
      </c>
      <c r="AA148" t="s">
        <v>643</v>
      </c>
      <c r="AB148" t="s">
        <v>943</v>
      </c>
      <c r="AC148" t="s">
        <v>510</v>
      </c>
      <c r="AD148" t="s">
        <v>510</v>
      </c>
      <c r="AE148" t="s">
        <v>645</v>
      </c>
      <c r="AF148">
        <v>5.2475000000000001E-2</v>
      </c>
      <c r="AG148">
        <v>1</v>
      </c>
      <c r="AH148" t="s">
        <v>944</v>
      </c>
      <c r="AI148" t="s">
        <v>510</v>
      </c>
      <c r="AJ148" t="s">
        <v>779</v>
      </c>
      <c r="AK148" t="s">
        <v>779</v>
      </c>
      <c r="AL148" t="s">
        <v>518</v>
      </c>
      <c r="AM148" t="s">
        <v>597</v>
      </c>
      <c r="AN148" t="s">
        <v>530</v>
      </c>
      <c r="AO148" t="s">
        <v>510</v>
      </c>
      <c r="AP148" t="s">
        <v>561</v>
      </c>
      <c r="AQ148" t="s">
        <v>598</v>
      </c>
      <c r="AR148" t="s">
        <v>520</v>
      </c>
      <c r="AS148" t="s">
        <v>510</v>
      </c>
      <c r="AT148" t="s">
        <v>510</v>
      </c>
      <c r="AU148" t="s">
        <v>510</v>
      </c>
      <c r="AV148" t="s">
        <v>594</v>
      </c>
      <c r="AW148" t="s">
        <v>510</v>
      </c>
      <c r="AX148">
        <v>0</v>
      </c>
      <c r="AY148" t="s">
        <v>510</v>
      </c>
      <c r="AZ148" t="s">
        <v>594</v>
      </c>
      <c r="BA148">
        <v>0</v>
      </c>
      <c r="BB148" t="s">
        <v>647</v>
      </c>
      <c r="BC148" t="s">
        <v>554</v>
      </c>
      <c r="BD148" t="s">
        <v>510</v>
      </c>
      <c r="BE148" t="s">
        <v>510</v>
      </c>
      <c r="BF148" t="s">
        <v>510</v>
      </c>
      <c r="BG148" t="s">
        <v>510</v>
      </c>
      <c r="BH148" t="s">
        <v>510</v>
      </c>
      <c r="BI148" t="s">
        <v>510</v>
      </c>
      <c r="BJ148" t="s">
        <v>510</v>
      </c>
      <c r="BK148" t="s">
        <v>510</v>
      </c>
      <c r="BL148" t="s">
        <v>510</v>
      </c>
      <c r="BM148" t="s">
        <v>510</v>
      </c>
      <c r="BN148" t="s">
        <v>510</v>
      </c>
      <c r="BO148" t="s">
        <v>510</v>
      </c>
      <c r="BP148" t="s">
        <v>510</v>
      </c>
      <c r="BQ148" t="s">
        <v>510</v>
      </c>
    </row>
    <row r="149" spans="1:69" x14ac:dyDescent="0.3">
      <c r="A149" t="s">
        <v>972</v>
      </c>
      <c r="B149" t="s">
        <v>584</v>
      </c>
      <c r="C149" t="s">
        <v>585</v>
      </c>
      <c r="D149" t="s">
        <v>586</v>
      </c>
      <c r="E149" t="s">
        <v>510</v>
      </c>
      <c r="F149" t="s">
        <v>587</v>
      </c>
      <c r="G149" t="s">
        <v>569</v>
      </c>
      <c r="H149" s="455"/>
      <c r="I149" t="s">
        <v>510</v>
      </c>
      <c r="J149">
        <v>2875</v>
      </c>
      <c r="K149" t="s">
        <v>522</v>
      </c>
      <c r="L149" t="s">
        <v>512</v>
      </c>
      <c r="M149" t="s">
        <v>586</v>
      </c>
      <c r="N149" t="s">
        <v>588</v>
      </c>
      <c r="O149" t="s">
        <v>637</v>
      </c>
      <c r="P149" t="s">
        <v>638</v>
      </c>
      <c r="Q149" t="s">
        <v>554</v>
      </c>
      <c r="R149" t="s">
        <v>639</v>
      </c>
      <c r="S149" t="s">
        <v>640</v>
      </c>
      <c r="T149" t="s">
        <v>515</v>
      </c>
      <c r="U149" t="s">
        <v>641</v>
      </c>
      <c r="V149" t="s">
        <v>510</v>
      </c>
      <c r="W149" t="s">
        <v>942</v>
      </c>
      <c r="X149">
        <v>2.5</v>
      </c>
      <c r="Y149" t="s">
        <v>376</v>
      </c>
      <c r="Z149">
        <v>1</v>
      </c>
      <c r="AA149" t="s">
        <v>643</v>
      </c>
      <c r="AB149" t="s">
        <v>943</v>
      </c>
      <c r="AC149" t="s">
        <v>510</v>
      </c>
      <c r="AD149" t="s">
        <v>510</v>
      </c>
      <c r="AE149" t="s">
        <v>645</v>
      </c>
      <c r="AF149">
        <v>5.2475000000000001E-2</v>
      </c>
      <c r="AG149">
        <v>1</v>
      </c>
      <c r="AH149" t="s">
        <v>944</v>
      </c>
      <c r="AI149" t="s">
        <v>510</v>
      </c>
      <c r="AJ149" t="s">
        <v>775</v>
      </c>
      <c r="AK149" t="s">
        <v>775</v>
      </c>
      <c r="AL149" t="s">
        <v>518</v>
      </c>
      <c r="AM149" t="s">
        <v>597</v>
      </c>
      <c r="AN149" t="s">
        <v>538</v>
      </c>
      <c r="AO149" t="s">
        <v>510</v>
      </c>
      <c r="AP149" t="s">
        <v>561</v>
      </c>
      <c r="AQ149" t="s">
        <v>598</v>
      </c>
      <c r="AR149" t="s">
        <v>520</v>
      </c>
      <c r="AS149" t="s">
        <v>510</v>
      </c>
      <c r="AT149" t="s">
        <v>510</v>
      </c>
      <c r="AU149" t="s">
        <v>510</v>
      </c>
      <c r="AV149" t="s">
        <v>594</v>
      </c>
      <c r="AW149" t="s">
        <v>510</v>
      </c>
      <c r="AX149">
        <v>0</v>
      </c>
      <c r="AY149" t="s">
        <v>510</v>
      </c>
      <c r="AZ149" t="s">
        <v>594</v>
      </c>
      <c r="BA149">
        <v>0</v>
      </c>
      <c r="BB149" t="s">
        <v>647</v>
      </c>
      <c r="BC149" t="s">
        <v>554</v>
      </c>
      <c r="BD149" t="s">
        <v>510</v>
      </c>
      <c r="BE149" t="s">
        <v>510</v>
      </c>
      <c r="BF149" t="s">
        <v>510</v>
      </c>
      <c r="BG149" t="s">
        <v>510</v>
      </c>
      <c r="BH149" t="s">
        <v>510</v>
      </c>
      <c r="BI149" t="s">
        <v>510</v>
      </c>
      <c r="BJ149" t="s">
        <v>510</v>
      </c>
      <c r="BK149" t="s">
        <v>510</v>
      </c>
      <c r="BL149" t="s">
        <v>510</v>
      </c>
      <c r="BM149" t="s">
        <v>510</v>
      </c>
      <c r="BN149" t="s">
        <v>510</v>
      </c>
      <c r="BO149" t="s">
        <v>510</v>
      </c>
      <c r="BP149" t="s">
        <v>510</v>
      </c>
      <c r="BQ149" t="s">
        <v>510</v>
      </c>
    </row>
    <row r="150" spans="1:69" x14ac:dyDescent="0.3">
      <c r="A150" t="s">
        <v>973</v>
      </c>
      <c r="B150" t="s">
        <v>584</v>
      </c>
      <c r="C150" t="s">
        <v>585</v>
      </c>
      <c r="D150" t="s">
        <v>586</v>
      </c>
      <c r="E150" t="s">
        <v>510</v>
      </c>
      <c r="F150" t="s">
        <v>587</v>
      </c>
      <c r="G150" t="s">
        <v>569</v>
      </c>
      <c r="H150" s="455"/>
      <c r="I150" t="s">
        <v>510</v>
      </c>
      <c r="J150">
        <v>2071</v>
      </c>
      <c r="K150" t="s">
        <v>522</v>
      </c>
      <c r="L150" t="s">
        <v>512</v>
      </c>
      <c r="M150" t="s">
        <v>586</v>
      </c>
      <c r="N150" t="s">
        <v>588</v>
      </c>
      <c r="O150" t="s">
        <v>617</v>
      </c>
      <c r="P150" t="s">
        <v>618</v>
      </c>
      <c r="Q150" t="s">
        <v>591</v>
      </c>
      <c r="R150" t="s">
        <v>619</v>
      </c>
      <c r="S150" t="s">
        <v>593</v>
      </c>
      <c r="T150" t="s">
        <v>515</v>
      </c>
      <c r="U150" t="s">
        <v>377</v>
      </c>
      <c r="V150" t="s">
        <v>510</v>
      </c>
      <c r="W150" t="s">
        <v>546</v>
      </c>
      <c r="X150">
        <v>2.5</v>
      </c>
      <c r="Y150" t="s">
        <v>376</v>
      </c>
      <c r="Z150">
        <v>2</v>
      </c>
      <c r="AA150" t="s">
        <v>594</v>
      </c>
      <c r="AB150" t="s">
        <v>547</v>
      </c>
      <c r="AC150" t="s">
        <v>510</v>
      </c>
      <c r="AD150" t="s">
        <v>510</v>
      </c>
      <c r="AE150" t="s">
        <v>622</v>
      </c>
      <c r="AF150">
        <v>0.14583333300000001</v>
      </c>
      <c r="AG150">
        <v>1</v>
      </c>
      <c r="AH150" t="s">
        <v>949</v>
      </c>
      <c r="AI150" t="s">
        <v>510</v>
      </c>
      <c r="AJ150" t="s">
        <v>775</v>
      </c>
      <c r="AK150" t="s">
        <v>775</v>
      </c>
      <c r="AL150" t="s">
        <v>518</v>
      </c>
      <c r="AM150" t="s">
        <v>597</v>
      </c>
      <c r="AN150" t="s">
        <v>530</v>
      </c>
      <c r="AO150" t="s">
        <v>510</v>
      </c>
      <c r="AP150" t="s">
        <v>951</v>
      </c>
      <c r="AQ150" t="s">
        <v>598</v>
      </c>
      <c r="AR150" t="s">
        <v>520</v>
      </c>
      <c r="AS150" t="s">
        <v>510</v>
      </c>
      <c r="AT150" t="s">
        <v>510</v>
      </c>
      <c r="AU150" t="s">
        <v>510</v>
      </c>
      <c r="AV150" t="s">
        <v>594</v>
      </c>
      <c r="AW150" t="s">
        <v>510</v>
      </c>
      <c r="AX150">
        <v>0</v>
      </c>
      <c r="AY150" t="s">
        <v>510</v>
      </c>
      <c r="AZ150" t="s">
        <v>594</v>
      </c>
      <c r="BA150">
        <v>0</v>
      </c>
      <c r="BB150" t="s">
        <v>600</v>
      </c>
      <c r="BC150" t="s">
        <v>600</v>
      </c>
      <c r="BD150" t="s">
        <v>510</v>
      </c>
      <c r="BE150" t="s">
        <v>510</v>
      </c>
      <c r="BF150" t="s">
        <v>510</v>
      </c>
      <c r="BG150" t="s">
        <v>510</v>
      </c>
      <c r="BH150" t="s">
        <v>510</v>
      </c>
      <c r="BI150" t="s">
        <v>510</v>
      </c>
      <c r="BJ150" t="s">
        <v>510</v>
      </c>
      <c r="BK150" t="s">
        <v>510</v>
      </c>
      <c r="BL150" t="s">
        <v>510</v>
      </c>
      <c r="BM150" t="s">
        <v>510</v>
      </c>
      <c r="BN150" t="s">
        <v>510</v>
      </c>
      <c r="BO150" t="s">
        <v>510</v>
      </c>
      <c r="BP150" t="s">
        <v>510</v>
      </c>
      <c r="BQ150" t="s">
        <v>510</v>
      </c>
    </row>
    <row r="151" spans="1:69" x14ac:dyDescent="0.3">
      <c r="A151" t="s">
        <v>974</v>
      </c>
      <c r="B151" t="s">
        <v>584</v>
      </c>
      <c r="C151" t="s">
        <v>585</v>
      </c>
      <c r="D151" t="s">
        <v>586</v>
      </c>
      <c r="E151" t="s">
        <v>510</v>
      </c>
      <c r="F151" t="s">
        <v>587</v>
      </c>
      <c r="G151" t="s">
        <v>569</v>
      </c>
      <c r="H151" s="455"/>
      <c r="I151" t="s">
        <v>510</v>
      </c>
      <c r="J151">
        <v>2875</v>
      </c>
      <c r="K151" t="s">
        <v>522</v>
      </c>
      <c r="L151" t="s">
        <v>512</v>
      </c>
      <c r="M151" t="s">
        <v>586</v>
      </c>
      <c r="N151" t="s">
        <v>588</v>
      </c>
      <c r="O151" t="s">
        <v>637</v>
      </c>
      <c r="P151" t="s">
        <v>638</v>
      </c>
      <c r="Q151" t="s">
        <v>554</v>
      </c>
      <c r="R151" t="s">
        <v>639</v>
      </c>
      <c r="S151" t="s">
        <v>640</v>
      </c>
      <c r="T151" t="s">
        <v>515</v>
      </c>
      <c r="U151" t="s">
        <v>641</v>
      </c>
      <c r="V151" t="s">
        <v>510</v>
      </c>
      <c r="W151" t="s">
        <v>544</v>
      </c>
      <c r="X151">
        <v>2.5</v>
      </c>
      <c r="Y151" t="s">
        <v>376</v>
      </c>
      <c r="Z151">
        <v>1.5</v>
      </c>
      <c r="AA151" t="s">
        <v>686</v>
      </c>
      <c r="AB151" t="s">
        <v>545</v>
      </c>
      <c r="AC151" t="s">
        <v>510</v>
      </c>
      <c r="AD151" t="s">
        <v>510</v>
      </c>
      <c r="AE151" t="s">
        <v>645</v>
      </c>
      <c r="AF151">
        <v>5.4291667000000002E-2</v>
      </c>
      <c r="AG151">
        <v>1</v>
      </c>
      <c r="AH151" t="s">
        <v>782</v>
      </c>
      <c r="AI151" t="s">
        <v>510</v>
      </c>
      <c r="AJ151" t="s">
        <v>738</v>
      </c>
      <c r="AK151" t="s">
        <v>738</v>
      </c>
      <c r="AL151" t="s">
        <v>518</v>
      </c>
      <c r="AM151" t="s">
        <v>597</v>
      </c>
      <c r="AN151" t="s">
        <v>529</v>
      </c>
      <c r="AO151" t="s">
        <v>510</v>
      </c>
      <c r="AP151" t="s">
        <v>553</v>
      </c>
      <c r="AQ151" t="s">
        <v>598</v>
      </c>
      <c r="AR151" t="s">
        <v>520</v>
      </c>
      <c r="AS151" t="s">
        <v>510</v>
      </c>
      <c r="AT151" t="s">
        <v>510</v>
      </c>
      <c r="AU151" t="s">
        <v>510</v>
      </c>
      <c r="AV151" t="s">
        <v>594</v>
      </c>
      <c r="AW151" t="s">
        <v>510</v>
      </c>
      <c r="AX151">
        <v>0</v>
      </c>
      <c r="AY151" t="s">
        <v>510</v>
      </c>
      <c r="AZ151" t="s">
        <v>594</v>
      </c>
      <c r="BA151">
        <v>0</v>
      </c>
      <c r="BB151" t="s">
        <v>647</v>
      </c>
      <c r="BC151" t="s">
        <v>554</v>
      </c>
      <c r="BD151" t="s">
        <v>510</v>
      </c>
      <c r="BE151" t="s">
        <v>510</v>
      </c>
      <c r="BF151" t="s">
        <v>510</v>
      </c>
      <c r="BG151" t="s">
        <v>510</v>
      </c>
      <c r="BH151" t="s">
        <v>510</v>
      </c>
      <c r="BI151" t="s">
        <v>510</v>
      </c>
      <c r="BJ151" t="s">
        <v>510</v>
      </c>
      <c r="BK151" t="s">
        <v>510</v>
      </c>
      <c r="BL151" t="s">
        <v>510</v>
      </c>
      <c r="BM151" t="s">
        <v>510</v>
      </c>
      <c r="BN151" t="s">
        <v>510</v>
      </c>
      <c r="BO151" t="s">
        <v>510</v>
      </c>
      <c r="BP151" t="s">
        <v>510</v>
      </c>
      <c r="BQ151" t="s">
        <v>510</v>
      </c>
    </row>
    <row r="152" spans="1:69" x14ac:dyDescent="0.3">
      <c r="A152" t="s">
        <v>975</v>
      </c>
      <c r="B152" t="s">
        <v>584</v>
      </c>
      <c r="C152" t="s">
        <v>585</v>
      </c>
      <c r="D152" t="s">
        <v>610</v>
      </c>
      <c r="E152" t="s">
        <v>510</v>
      </c>
      <c r="F152" t="s">
        <v>587</v>
      </c>
      <c r="G152" t="s">
        <v>569</v>
      </c>
      <c r="H152" s="455"/>
      <c r="I152" t="s">
        <v>510</v>
      </c>
      <c r="J152">
        <v>2522</v>
      </c>
      <c r="K152" t="s">
        <v>522</v>
      </c>
      <c r="L152" t="s">
        <v>531</v>
      </c>
      <c r="M152" t="s">
        <v>610</v>
      </c>
      <c r="N152" t="s">
        <v>611</v>
      </c>
      <c r="O152" t="s">
        <v>860</v>
      </c>
      <c r="P152" t="s">
        <v>861</v>
      </c>
      <c r="Q152" t="s">
        <v>513</v>
      </c>
      <c r="R152" t="s">
        <v>510</v>
      </c>
      <c r="S152" t="s">
        <v>555</v>
      </c>
      <c r="T152" t="s">
        <v>515</v>
      </c>
      <c r="U152" t="s">
        <v>565</v>
      </c>
      <c r="V152" t="s">
        <v>510</v>
      </c>
      <c r="W152" t="s">
        <v>374</v>
      </c>
      <c r="X152">
        <v>1.5</v>
      </c>
      <c r="Y152" t="s">
        <v>374</v>
      </c>
      <c r="Z152">
        <v>1.5</v>
      </c>
      <c r="AA152" t="s">
        <v>594</v>
      </c>
      <c r="AB152" t="s">
        <v>539</v>
      </c>
      <c r="AC152" t="s">
        <v>510</v>
      </c>
      <c r="AD152" t="s">
        <v>510</v>
      </c>
      <c r="AE152" t="s">
        <v>594</v>
      </c>
      <c r="AF152">
        <v>0</v>
      </c>
      <c r="AG152">
        <v>1</v>
      </c>
      <c r="AH152" t="s">
        <v>976</v>
      </c>
      <c r="AI152" t="s">
        <v>510</v>
      </c>
      <c r="AJ152" t="s">
        <v>510</v>
      </c>
      <c r="AK152" t="s">
        <v>510</v>
      </c>
      <c r="AL152" t="s">
        <v>518</v>
      </c>
      <c r="AM152" t="s">
        <v>597</v>
      </c>
      <c r="AN152" t="s">
        <v>510</v>
      </c>
      <c r="AO152" t="s">
        <v>510</v>
      </c>
      <c r="AP152" t="s">
        <v>672</v>
      </c>
      <c r="AQ152" t="s">
        <v>598</v>
      </c>
      <c r="AR152" t="s">
        <v>520</v>
      </c>
      <c r="AS152" t="s">
        <v>510</v>
      </c>
      <c r="AT152" t="s">
        <v>510</v>
      </c>
      <c r="AU152" t="s">
        <v>510</v>
      </c>
      <c r="AV152" t="s">
        <v>686</v>
      </c>
      <c r="AW152" t="s">
        <v>510</v>
      </c>
      <c r="AX152">
        <v>0</v>
      </c>
      <c r="AY152" t="s">
        <v>510</v>
      </c>
      <c r="AZ152" t="s">
        <v>594</v>
      </c>
      <c r="BA152">
        <v>0</v>
      </c>
      <c r="BB152" t="s">
        <v>566</v>
      </c>
      <c r="BC152" t="s">
        <v>567</v>
      </c>
      <c r="BD152" t="s">
        <v>510</v>
      </c>
      <c r="BE152" t="s">
        <v>510</v>
      </c>
      <c r="BF152" t="s">
        <v>510</v>
      </c>
      <c r="BG152" t="s">
        <v>510</v>
      </c>
      <c r="BH152" t="s">
        <v>510</v>
      </c>
      <c r="BI152" t="s">
        <v>510</v>
      </c>
      <c r="BJ152" t="s">
        <v>510</v>
      </c>
      <c r="BK152" t="s">
        <v>510</v>
      </c>
      <c r="BL152" t="s">
        <v>510</v>
      </c>
      <c r="BM152" t="s">
        <v>510</v>
      </c>
      <c r="BN152" t="s">
        <v>510</v>
      </c>
      <c r="BO152" t="s">
        <v>510</v>
      </c>
      <c r="BP152" t="s">
        <v>510</v>
      </c>
      <c r="BQ152" t="s">
        <v>510</v>
      </c>
    </row>
    <row r="153" spans="1:69" x14ac:dyDescent="0.3">
      <c r="A153" t="s">
        <v>977</v>
      </c>
      <c r="B153" t="s">
        <v>584</v>
      </c>
      <c r="C153" t="s">
        <v>585</v>
      </c>
      <c r="D153" t="s">
        <v>586</v>
      </c>
      <c r="E153" t="s">
        <v>510</v>
      </c>
      <c r="F153" t="s">
        <v>587</v>
      </c>
      <c r="G153" t="s">
        <v>569</v>
      </c>
      <c r="H153" s="455"/>
      <c r="I153" t="s">
        <v>510</v>
      </c>
      <c r="J153">
        <v>2041</v>
      </c>
      <c r="K153" t="s">
        <v>511</v>
      </c>
      <c r="L153" t="s">
        <v>512</v>
      </c>
      <c r="M153" t="s">
        <v>586</v>
      </c>
      <c r="N153" t="s">
        <v>588</v>
      </c>
      <c r="O153" t="s">
        <v>602</v>
      </c>
      <c r="P153" t="s">
        <v>603</v>
      </c>
      <c r="Q153" t="s">
        <v>591</v>
      </c>
      <c r="R153" t="s">
        <v>514</v>
      </c>
      <c r="S153" t="s">
        <v>604</v>
      </c>
      <c r="T153" t="s">
        <v>515</v>
      </c>
      <c r="U153" t="s">
        <v>377</v>
      </c>
      <c r="V153" t="s">
        <v>510</v>
      </c>
      <c r="W153" t="s">
        <v>376</v>
      </c>
      <c r="X153">
        <v>2.5</v>
      </c>
      <c r="Y153" t="s">
        <v>376</v>
      </c>
      <c r="AA153" t="s">
        <v>594</v>
      </c>
      <c r="AB153" t="s">
        <v>517</v>
      </c>
      <c r="AC153" t="s">
        <v>510</v>
      </c>
      <c r="AD153" t="s">
        <v>510</v>
      </c>
      <c r="AE153" t="s">
        <v>978</v>
      </c>
      <c r="AF153">
        <v>10.29526244</v>
      </c>
      <c r="AG153">
        <v>1</v>
      </c>
      <c r="AH153" t="s">
        <v>733</v>
      </c>
      <c r="AI153" t="s">
        <v>510</v>
      </c>
      <c r="AJ153" t="s">
        <v>950</v>
      </c>
      <c r="AK153" t="s">
        <v>950</v>
      </c>
      <c r="AL153" t="s">
        <v>518</v>
      </c>
      <c r="AM153" t="s">
        <v>597</v>
      </c>
      <c r="AN153" t="s">
        <v>519</v>
      </c>
      <c r="AO153" t="s">
        <v>510</v>
      </c>
      <c r="AP153" t="s">
        <v>979</v>
      </c>
      <c r="AQ153" t="s">
        <v>598</v>
      </c>
      <c r="AR153" t="s">
        <v>520</v>
      </c>
      <c r="AS153" t="s">
        <v>510</v>
      </c>
      <c r="AT153" t="s">
        <v>510</v>
      </c>
      <c r="AU153" t="s">
        <v>510</v>
      </c>
      <c r="AV153" t="s">
        <v>713</v>
      </c>
      <c r="AW153" t="s">
        <v>510</v>
      </c>
      <c r="AX153">
        <v>0</v>
      </c>
      <c r="AY153" t="s">
        <v>510</v>
      </c>
      <c r="AZ153" t="s">
        <v>594</v>
      </c>
      <c r="BA153">
        <v>0</v>
      </c>
      <c r="BB153" t="s">
        <v>631</v>
      </c>
      <c r="BC153" t="s">
        <v>600</v>
      </c>
      <c r="BD153" t="s">
        <v>510</v>
      </c>
      <c r="BE153" t="s">
        <v>510</v>
      </c>
      <c r="BF153" t="s">
        <v>510</v>
      </c>
      <c r="BG153" t="s">
        <v>510</v>
      </c>
      <c r="BH153" t="s">
        <v>510</v>
      </c>
      <c r="BI153" t="s">
        <v>510</v>
      </c>
      <c r="BJ153" t="s">
        <v>510</v>
      </c>
      <c r="BK153" t="s">
        <v>510</v>
      </c>
      <c r="BL153" t="s">
        <v>510</v>
      </c>
      <c r="BM153" t="s">
        <v>510</v>
      </c>
      <c r="BN153" t="s">
        <v>510</v>
      </c>
      <c r="BO153" t="s">
        <v>510</v>
      </c>
      <c r="BP153" t="s">
        <v>510</v>
      </c>
      <c r="BQ153" t="s">
        <v>510</v>
      </c>
    </row>
    <row r="154" spans="1:69" x14ac:dyDescent="0.3">
      <c r="A154" t="s">
        <v>980</v>
      </c>
      <c r="B154" t="s">
        <v>584</v>
      </c>
      <c r="C154" t="s">
        <v>585</v>
      </c>
      <c r="D154" t="s">
        <v>610</v>
      </c>
      <c r="E154" t="s">
        <v>510</v>
      </c>
      <c r="F154" t="s">
        <v>587</v>
      </c>
      <c r="G154" t="s">
        <v>569</v>
      </c>
      <c r="H154" s="455"/>
      <c r="I154" t="s">
        <v>510</v>
      </c>
      <c r="J154">
        <v>2041</v>
      </c>
      <c r="K154" t="s">
        <v>511</v>
      </c>
      <c r="L154" t="s">
        <v>512</v>
      </c>
      <c r="M154" t="s">
        <v>610</v>
      </c>
      <c r="N154" t="s">
        <v>611</v>
      </c>
      <c r="O154" t="s">
        <v>602</v>
      </c>
      <c r="P154" t="s">
        <v>603</v>
      </c>
      <c r="Q154" t="s">
        <v>591</v>
      </c>
      <c r="R154" t="s">
        <v>514</v>
      </c>
      <c r="S154" t="s">
        <v>604</v>
      </c>
      <c r="T154" t="s">
        <v>515</v>
      </c>
      <c r="U154" t="s">
        <v>377</v>
      </c>
      <c r="V154" t="s">
        <v>510</v>
      </c>
      <c r="W154" t="s">
        <v>376</v>
      </c>
      <c r="X154">
        <v>2.5</v>
      </c>
      <c r="Y154" t="s">
        <v>376</v>
      </c>
      <c r="AA154" t="s">
        <v>594</v>
      </c>
      <c r="AB154" t="s">
        <v>517</v>
      </c>
      <c r="AC154" t="s">
        <v>510</v>
      </c>
      <c r="AD154" t="s">
        <v>510</v>
      </c>
      <c r="AE154" t="s">
        <v>981</v>
      </c>
      <c r="AF154">
        <v>10.672041739999999</v>
      </c>
      <c r="AG154">
        <v>1</v>
      </c>
      <c r="AH154" t="s">
        <v>733</v>
      </c>
      <c r="AI154" t="s">
        <v>510</v>
      </c>
      <c r="AJ154" t="s">
        <v>953</v>
      </c>
      <c r="AK154" t="s">
        <v>953</v>
      </c>
      <c r="AL154" t="s">
        <v>518</v>
      </c>
      <c r="AM154" t="s">
        <v>597</v>
      </c>
      <c r="AN154" t="s">
        <v>519</v>
      </c>
      <c r="AO154" t="s">
        <v>510</v>
      </c>
      <c r="AP154" t="s">
        <v>982</v>
      </c>
      <c r="AQ154" t="s">
        <v>598</v>
      </c>
      <c r="AR154" t="s">
        <v>520</v>
      </c>
      <c r="AS154" t="s">
        <v>510</v>
      </c>
      <c r="AT154" t="s">
        <v>510</v>
      </c>
      <c r="AU154" t="s">
        <v>510</v>
      </c>
      <c r="AV154" t="s">
        <v>713</v>
      </c>
      <c r="AW154" t="s">
        <v>510</v>
      </c>
      <c r="AX154">
        <v>0</v>
      </c>
      <c r="AY154" t="s">
        <v>510</v>
      </c>
      <c r="AZ154" t="s">
        <v>594</v>
      </c>
      <c r="BA154">
        <v>0</v>
      </c>
      <c r="BB154" t="s">
        <v>631</v>
      </c>
      <c r="BC154" t="s">
        <v>600</v>
      </c>
      <c r="BD154" t="s">
        <v>510</v>
      </c>
      <c r="BE154" t="s">
        <v>510</v>
      </c>
      <c r="BF154" t="s">
        <v>510</v>
      </c>
      <c r="BG154" t="s">
        <v>510</v>
      </c>
      <c r="BH154" t="s">
        <v>510</v>
      </c>
      <c r="BI154" t="s">
        <v>510</v>
      </c>
      <c r="BJ154" t="s">
        <v>510</v>
      </c>
      <c r="BK154" t="s">
        <v>510</v>
      </c>
      <c r="BL154" t="s">
        <v>510</v>
      </c>
      <c r="BM154" t="s">
        <v>510</v>
      </c>
      <c r="BN154" t="s">
        <v>510</v>
      </c>
      <c r="BO154" t="s">
        <v>510</v>
      </c>
      <c r="BP154" t="s">
        <v>510</v>
      </c>
      <c r="BQ154" t="s">
        <v>510</v>
      </c>
    </row>
    <row r="155" spans="1:69" x14ac:dyDescent="0.3">
      <c r="A155" t="s">
        <v>983</v>
      </c>
      <c r="B155" t="s">
        <v>584</v>
      </c>
      <c r="C155" t="s">
        <v>585</v>
      </c>
      <c r="D155" t="s">
        <v>610</v>
      </c>
      <c r="E155" t="s">
        <v>510</v>
      </c>
      <c r="F155" t="s">
        <v>587</v>
      </c>
      <c r="G155" t="s">
        <v>569</v>
      </c>
      <c r="H155" s="455"/>
      <c r="I155" t="s">
        <v>510</v>
      </c>
      <c r="J155">
        <v>2522</v>
      </c>
      <c r="K155" t="s">
        <v>522</v>
      </c>
      <c r="L155" t="s">
        <v>531</v>
      </c>
      <c r="M155" t="s">
        <v>610</v>
      </c>
      <c r="N155" t="s">
        <v>611</v>
      </c>
      <c r="O155" t="s">
        <v>860</v>
      </c>
      <c r="P155" t="s">
        <v>861</v>
      </c>
      <c r="Q155" t="s">
        <v>513</v>
      </c>
      <c r="R155" t="s">
        <v>510</v>
      </c>
      <c r="S155" t="s">
        <v>555</v>
      </c>
      <c r="T155" t="s">
        <v>515</v>
      </c>
      <c r="U155" t="s">
        <v>565</v>
      </c>
      <c r="V155" t="s">
        <v>510</v>
      </c>
      <c r="W155" t="s">
        <v>373</v>
      </c>
      <c r="X155">
        <v>1.25</v>
      </c>
      <c r="Y155" t="s">
        <v>373</v>
      </c>
      <c r="Z155">
        <v>1.25</v>
      </c>
      <c r="AA155" t="s">
        <v>594</v>
      </c>
      <c r="AB155" t="s">
        <v>558</v>
      </c>
      <c r="AC155" t="s">
        <v>510</v>
      </c>
      <c r="AD155" t="s">
        <v>510</v>
      </c>
      <c r="AE155" t="s">
        <v>594</v>
      </c>
      <c r="AF155">
        <v>0</v>
      </c>
      <c r="AG155">
        <v>1</v>
      </c>
      <c r="AH155" t="s">
        <v>984</v>
      </c>
      <c r="AI155" t="s">
        <v>510</v>
      </c>
      <c r="AJ155" t="s">
        <v>510</v>
      </c>
      <c r="AK155" t="s">
        <v>510</v>
      </c>
      <c r="AL155" t="s">
        <v>518</v>
      </c>
      <c r="AM155" t="s">
        <v>597</v>
      </c>
      <c r="AN155" t="s">
        <v>510</v>
      </c>
      <c r="AO155" t="s">
        <v>510</v>
      </c>
      <c r="AP155" t="s">
        <v>672</v>
      </c>
      <c r="AQ155" t="s">
        <v>598</v>
      </c>
      <c r="AR155" t="s">
        <v>520</v>
      </c>
      <c r="AS155" t="s">
        <v>510</v>
      </c>
      <c r="AT155" t="s">
        <v>510</v>
      </c>
      <c r="AU155" t="s">
        <v>510</v>
      </c>
      <c r="AV155" t="s">
        <v>678</v>
      </c>
      <c r="AW155" t="s">
        <v>510</v>
      </c>
      <c r="AX155">
        <v>0</v>
      </c>
      <c r="AY155" t="s">
        <v>510</v>
      </c>
      <c r="AZ155" t="s">
        <v>594</v>
      </c>
      <c r="BA155">
        <v>0</v>
      </c>
      <c r="BB155" t="s">
        <v>566</v>
      </c>
      <c r="BC155" t="s">
        <v>567</v>
      </c>
      <c r="BD155" t="s">
        <v>510</v>
      </c>
      <c r="BE155" t="s">
        <v>510</v>
      </c>
      <c r="BF155" t="s">
        <v>510</v>
      </c>
      <c r="BG155" t="s">
        <v>510</v>
      </c>
      <c r="BH155" t="s">
        <v>510</v>
      </c>
      <c r="BI155" t="s">
        <v>510</v>
      </c>
      <c r="BJ155" t="s">
        <v>510</v>
      </c>
      <c r="BK155" t="s">
        <v>510</v>
      </c>
      <c r="BL155" t="s">
        <v>510</v>
      </c>
      <c r="BM155" t="s">
        <v>510</v>
      </c>
      <c r="BN155" t="s">
        <v>510</v>
      </c>
      <c r="BO155" t="s">
        <v>510</v>
      </c>
      <c r="BP155" t="s">
        <v>510</v>
      </c>
      <c r="BQ155" t="s">
        <v>510</v>
      </c>
    </row>
    <row r="156" spans="1:69" x14ac:dyDescent="0.3">
      <c r="A156" t="s">
        <v>985</v>
      </c>
      <c r="B156" t="s">
        <v>584</v>
      </c>
      <c r="C156" t="s">
        <v>585</v>
      </c>
      <c r="D156" t="s">
        <v>610</v>
      </c>
      <c r="E156" t="s">
        <v>510</v>
      </c>
      <c r="F156" t="s">
        <v>587</v>
      </c>
      <c r="G156" t="s">
        <v>569</v>
      </c>
      <c r="H156" s="455"/>
      <c r="I156" t="s">
        <v>510</v>
      </c>
      <c r="J156">
        <v>2522</v>
      </c>
      <c r="K156" t="s">
        <v>522</v>
      </c>
      <c r="L156" t="s">
        <v>531</v>
      </c>
      <c r="M156" t="s">
        <v>610</v>
      </c>
      <c r="N156" t="s">
        <v>611</v>
      </c>
      <c r="O156" t="s">
        <v>667</v>
      </c>
      <c r="P156" t="s">
        <v>668</v>
      </c>
      <c r="Q156" t="s">
        <v>591</v>
      </c>
      <c r="R156" t="s">
        <v>415</v>
      </c>
      <c r="S156" t="s">
        <v>593</v>
      </c>
      <c r="T156" t="s">
        <v>515</v>
      </c>
      <c r="U156" t="s">
        <v>377</v>
      </c>
      <c r="V156" t="s">
        <v>510</v>
      </c>
      <c r="W156" t="s">
        <v>376</v>
      </c>
      <c r="X156">
        <v>2.5</v>
      </c>
      <c r="Y156" t="s">
        <v>376</v>
      </c>
      <c r="AA156" t="s">
        <v>594</v>
      </c>
      <c r="AB156" t="s">
        <v>517</v>
      </c>
      <c r="AC156" t="s">
        <v>510</v>
      </c>
      <c r="AD156" t="s">
        <v>510</v>
      </c>
      <c r="AE156" t="s">
        <v>669</v>
      </c>
      <c r="AF156">
        <v>5.2083329999999999E-3</v>
      </c>
      <c r="AG156">
        <v>1</v>
      </c>
      <c r="AH156" t="s">
        <v>832</v>
      </c>
      <c r="AI156" t="s">
        <v>510</v>
      </c>
      <c r="AJ156" t="s">
        <v>779</v>
      </c>
      <c r="AK156" t="s">
        <v>779</v>
      </c>
      <c r="AL156" t="s">
        <v>518</v>
      </c>
      <c r="AM156" t="s">
        <v>597</v>
      </c>
      <c r="AN156" t="s">
        <v>986</v>
      </c>
      <c r="AO156" t="s">
        <v>510</v>
      </c>
      <c r="AP156" t="s">
        <v>672</v>
      </c>
      <c r="AQ156" t="s">
        <v>598</v>
      </c>
      <c r="AR156" t="s">
        <v>520</v>
      </c>
      <c r="AS156" t="s">
        <v>510</v>
      </c>
      <c r="AT156" t="s">
        <v>510</v>
      </c>
      <c r="AU156" t="s">
        <v>510</v>
      </c>
      <c r="AV156" t="s">
        <v>713</v>
      </c>
      <c r="AW156" t="s">
        <v>510</v>
      </c>
      <c r="AX156">
        <v>0</v>
      </c>
      <c r="AY156" t="s">
        <v>510</v>
      </c>
      <c r="AZ156" t="s">
        <v>594</v>
      </c>
      <c r="BA156">
        <v>0</v>
      </c>
      <c r="BB156" t="s">
        <v>673</v>
      </c>
      <c r="BC156" t="s">
        <v>673</v>
      </c>
      <c r="BD156" t="s">
        <v>510</v>
      </c>
      <c r="BE156" t="s">
        <v>510</v>
      </c>
      <c r="BF156" t="s">
        <v>510</v>
      </c>
      <c r="BG156" t="s">
        <v>510</v>
      </c>
      <c r="BH156" t="s">
        <v>510</v>
      </c>
      <c r="BI156" t="s">
        <v>510</v>
      </c>
      <c r="BJ156" t="s">
        <v>510</v>
      </c>
      <c r="BK156" t="s">
        <v>510</v>
      </c>
      <c r="BL156" t="s">
        <v>510</v>
      </c>
      <c r="BM156" t="s">
        <v>510</v>
      </c>
      <c r="BN156" t="s">
        <v>510</v>
      </c>
      <c r="BO156" t="s">
        <v>510</v>
      </c>
      <c r="BP156" t="s">
        <v>510</v>
      </c>
      <c r="BQ156" t="s">
        <v>510</v>
      </c>
    </row>
    <row r="157" spans="1:69" x14ac:dyDescent="0.3">
      <c r="A157" t="s">
        <v>987</v>
      </c>
      <c r="B157" t="s">
        <v>584</v>
      </c>
      <c r="C157" t="s">
        <v>585</v>
      </c>
      <c r="D157" t="s">
        <v>610</v>
      </c>
      <c r="E157" t="s">
        <v>510</v>
      </c>
      <c r="F157" t="s">
        <v>587</v>
      </c>
      <c r="G157" t="s">
        <v>569</v>
      </c>
      <c r="H157" s="455"/>
      <c r="I157" t="s">
        <v>510</v>
      </c>
      <c r="J157">
        <v>2522</v>
      </c>
      <c r="K157" t="s">
        <v>522</v>
      </c>
      <c r="L157" t="s">
        <v>531</v>
      </c>
      <c r="M157" t="s">
        <v>610</v>
      </c>
      <c r="N157" t="s">
        <v>611</v>
      </c>
      <c r="O157" t="s">
        <v>860</v>
      </c>
      <c r="P157" t="s">
        <v>861</v>
      </c>
      <c r="Q157" t="s">
        <v>513</v>
      </c>
      <c r="R157" t="s">
        <v>510</v>
      </c>
      <c r="S157" t="s">
        <v>555</v>
      </c>
      <c r="T157" t="s">
        <v>515</v>
      </c>
      <c r="U157" t="s">
        <v>565</v>
      </c>
      <c r="V157" t="s">
        <v>510</v>
      </c>
      <c r="W157" t="s">
        <v>389</v>
      </c>
      <c r="X157">
        <v>1</v>
      </c>
      <c r="Y157" t="s">
        <v>389</v>
      </c>
      <c r="Z157">
        <v>1</v>
      </c>
      <c r="AA157" t="s">
        <v>594</v>
      </c>
      <c r="AB157" t="s">
        <v>526</v>
      </c>
      <c r="AC157" t="s">
        <v>510</v>
      </c>
      <c r="AD157" t="s">
        <v>510</v>
      </c>
      <c r="AE157" t="s">
        <v>594</v>
      </c>
      <c r="AF157">
        <v>0</v>
      </c>
      <c r="AG157">
        <v>1</v>
      </c>
      <c r="AH157" t="s">
        <v>988</v>
      </c>
      <c r="AI157" t="s">
        <v>510</v>
      </c>
      <c r="AJ157" t="s">
        <v>510</v>
      </c>
      <c r="AK157" t="s">
        <v>510</v>
      </c>
      <c r="AL157" t="s">
        <v>518</v>
      </c>
      <c r="AM157" t="s">
        <v>597</v>
      </c>
      <c r="AN157" t="s">
        <v>510</v>
      </c>
      <c r="AO157" t="s">
        <v>510</v>
      </c>
      <c r="AP157" t="s">
        <v>672</v>
      </c>
      <c r="AQ157" t="s">
        <v>598</v>
      </c>
      <c r="AR157" t="s">
        <v>520</v>
      </c>
      <c r="AS157" t="s">
        <v>510</v>
      </c>
      <c r="AT157" t="s">
        <v>510</v>
      </c>
      <c r="AU157" t="s">
        <v>510</v>
      </c>
      <c r="AV157" t="s">
        <v>643</v>
      </c>
      <c r="AW157" t="s">
        <v>510</v>
      </c>
      <c r="AX157">
        <v>0</v>
      </c>
      <c r="AY157" t="s">
        <v>510</v>
      </c>
      <c r="AZ157" t="s">
        <v>594</v>
      </c>
      <c r="BA157">
        <v>0</v>
      </c>
      <c r="BB157" t="s">
        <v>566</v>
      </c>
      <c r="BC157" t="s">
        <v>567</v>
      </c>
      <c r="BD157" t="s">
        <v>510</v>
      </c>
      <c r="BE157" t="s">
        <v>510</v>
      </c>
      <c r="BF157" t="s">
        <v>510</v>
      </c>
      <c r="BG157" t="s">
        <v>510</v>
      </c>
      <c r="BH157" t="s">
        <v>510</v>
      </c>
      <c r="BI157" t="s">
        <v>510</v>
      </c>
      <c r="BJ157" t="s">
        <v>510</v>
      </c>
      <c r="BK157" t="s">
        <v>510</v>
      </c>
      <c r="BL157" t="s">
        <v>510</v>
      </c>
      <c r="BM157" t="s">
        <v>510</v>
      </c>
      <c r="BN157" t="s">
        <v>510</v>
      </c>
      <c r="BO157" t="s">
        <v>510</v>
      </c>
      <c r="BP157" t="s">
        <v>510</v>
      </c>
      <c r="BQ157" t="s">
        <v>510</v>
      </c>
    </row>
    <row r="158" spans="1:69" x14ac:dyDescent="0.3">
      <c r="A158" t="s">
        <v>989</v>
      </c>
      <c r="B158" t="s">
        <v>584</v>
      </c>
      <c r="C158" t="s">
        <v>585</v>
      </c>
      <c r="D158" t="s">
        <v>610</v>
      </c>
      <c r="E158" t="s">
        <v>510</v>
      </c>
      <c r="F158" t="s">
        <v>587</v>
      </c>
      <c r="G158" t="s">
        <v>569</v>
      </c>
      <c r="H158" s="455"/>
      <c r="I158" t="s">
        <v>510</v>
      </c>
      <c r="J158">
        <v>2522</v>
      </c>
      <c r="K158" t="s">
        <v>522</v>
      </c>
      <c r="L158" t="s">
        <v>531</v>
      </c>
      <c r="M158" t="s">
        <v>610</v>
      </c>
      <c r="N158" t="s">
        <v>611</v>
      </c>
      <c r="O158" t="s">
        <v>860</v>
      </c>
      <c r="P158" t="s">
        <v>861</v>
      </c>
      <c r="Q158" t="s">
        <v>513</v>
      </c>
      <c r="R158" t="s">
        <v>510</v>
      </c>
      <c r="S158" t="s">
        <v>555</v>
      </c>
      <c r="T158" t="s">
        <v>515</v>
      </c>
      <c r="U158" t="s">
        <v>565</v>
      </c>
      <c r="V158" t="s">
        <v>510</v>
      </c>
      <c r="W158" t="s">
        <v>374</v>
      </c>
      <c r="X158">
        <v>1.5</v>
      </c>
      <c r="Y158" t="s">
        <v>374</v>
      </c>
      <c r="Z158">
        <v>1.5</v>
      </c>
      <c r="AA158" t="s">
        <v>594</v>
      </c>
      <c r="AB158" t="s">
        <v>539</v>
      </c>
      <c r="AC158" t="s">
        <v>510</v>
      </c>
      <c r="AD158" t="s">
        <v>510</v>
      </c>
      <c r="AE158" t="s">
        <v>594</v>
      </c>
      <c r="AF158">
        <v>0</v>
      </c>
      <c r="AG158">
        <v>1</v>
      </c>
      <c r="AH158" t="s">
        <v>976</v>
      </c>
      <c r="AI158" t="s">
        <v>510</v>
      </c>
      <c r="AJ158" t="s">
        <v>510</v>
      </c>
      <c r="AK158" t="s">
        <v>510</v>
      </c>
      <c r="AL158" t="s">
        <v>518</v>
      </c>
      <c r="AM158" t="s">
        <v>597</v>
      </c>
      <c r="AN158" t="s">
        <v>510</v>
      </c>
      <c r="AO158" t="s">
        <v>510</v>
      </c>
      <c r="AP158" t="s">
        <v>672</v>
      </c>
      <c r="AQ158" t="s">
        <v>598</v>
      </c>
      <c r="AR158" t="s">
        <v>520</v>
      </c>
      <c r="AS158" t="s">
        <v>510</v>
      </c>
      <c r="AT158" t="s">
        <v>510</v>
      </c>
      <c r="AU158" t="s">
        <v>510</v>
      </c>
      <c r="AV158" t="s">
        <v>686</v>
      </c>
      <c r="AW158" t="s">
        <v>510</v>
      </c>
      <c r="AX158">
        <v>0</v>
      </c>
      <c r="AY158" t="s">
        <v>510</v>
      </c>
      <c r="AZ158" t="s">
        <v>594</v>
      </c>
      <c r="BA158">
        <v>0</v>
      </c>
      <c r="BB158" t="s">
        <v>566</v>
      </c>
      <c r="BC158" t="s">
        <v>567</v>
      </c>
      <c r="BD158" t="s">
        <v>510</v>
      </c>
      <c r="BE158" t="s">
        <v>510</v>
      </c>
      <c r="BF158" t="s">
        <v>510</v>
      </c>
      <c r="BG158" t="s">
        <v>510</v>
      </c>
      <c r="BH158" t="s">
        <v>510</v>
      </c>
      <c r="BI158" t="s">
        <v>510</v>
      </c>
      <c r="BJ158" t="s">
        <v>510</v>
      </c>
      <c r="BK158" t="s">
        <v>510</v>
      </c>
      <c r="BL158" t="s">
        <v>510</v>
      </c>
      <c r="BM158" t="s">
        <v>510</v>
      </c>
      <c r="BN158" t="s">
        <v>510</v>
      </c>
      <c r="BO158" t="s">
        <v>510</v>
      </c>
      <c r="BP158" t="s">
        <v>510</v>
      </c>
      <c r="BQ158" t="s">
        <v>510</v>
      </c>
    </row>
    <row r="159" spans="1:69" x14ac:dyDescent="0.3">
      <c r="A159" t="s">
        <v>990</v>
      </c>
      <c r="B159" t="s">
        <v>584</v>
      </c>
      <c r="C159" t="s">
        <v>585</v>
      </c>
      <c r="D159" t="s">
        <v>586</v>
      </c>
      <c r="E159" t="s">
        <v>510</v>
      </c>
      <c r="F159" t="s">
        <v>587</v>
      </c>
      <c r="G159" t="s">
        <v>569</v>
      </c>
      <c r="H159" s="455"/>
      <c r="I159" t="s">
        <v>510</v>
      </c>
      <c r="J159">
        <v>2071</v>
      </c>
      <c r="K159" t="s">
        <v>522</v>
      </c>
      <c r="L159" t="s">
        <v>512</v>
      </c>
      <c r="M159" t="s">
        <v>586</v>
      </c>
      <c r="N159" t="s">
        <v>588</v>
      </c>
      <c r="O159" t="s">
        <v>617</v>
      </c>
      <c r="P159" t="s">
        <v>618</v>
      </c>
      <c r="Q159" t="s">
        <v>591</v>
      </c>
      <c r="R159" t="s">
        <v>619</v>
      </c>
      <c r="S159" t="s">
        <v>593</v>
      </c>
      <c r="T159" t="s">
        <v>515</v>
      </c>
      <c r="U159" t="s">
        <v>377</v>
      </c>
      <c r="V159" t="s">
        <v>510</v>
      </c>
      <c r="W159" t="s">
        <v>546</v>
      </c>
      <c r="X159">
        <v>2.5</v>
      </c>
      <c r="Y159" t="s">
        <v>376</v>
      </c>
      <c r="Z159">
        <v>2</v>
      </c>
      <c r="AA159" t="s">
        <v>594</v>
      </c>
      <c r="AB159" t="s">
        <v>547</v>
      </c>
      <c r="AC159" t="s">
        <v>510</v>
      </c>
      <c r="AD159" t="s">
        <v>510</v>
      </c>
      <c r="AE159" t="s">
        <v>622</v>
      </c>
      <c r="AF159">
        <v>0.14583333300000001</v>
      </c>
      <c r="AG159">
        <v>1</v>
      </c>
      <c r="AH159" t="s">
        <v>949</v>
      </c>
      <c r="AI159" t="s">
        <v>510</v>
      </c>
      <c r="AJ159" t="s">
        <v>738</v>
      </c>
      <c r="AK159" t="s">
        <v>738</v>
      </c>
      <c r="AL159" t="s">
        <v>518</v>
      </c>
      <c r="AM159" t="s">
        <v>597</v>
      </c>
      <c r="AN159" t="s">
        <v>527</v>
      </c>
      <c r="AO159" t="s">
        <v>510</v>
      </c>
      <c r="AP159" t="s">
        <v>951</v>
      </c>
      <c r="AQ159" t="s">
        <v>598</v>
      </c>
      <c r="AR159" t="s">
        <v>520</v>
      </c>
      <c r="AS159" t="s">
        <v>510</v>
      </c>
      <c r="AT159" t="s">
        <v>510</v>
      </c>
      <c r="AU159" t="s">
        <v>510</v>
      </c>
      <c r="AV159" t="s">
        <v>594</v>
      </c>
      <c r="AW159" t="s">
        <v>510</v>
      </c>
      <c r="AX159">
        <v>0</v>
      </c>
      <c r="AY159" t="s">
        <v>510</v>
      </c>
      <c r="AZ159" t="s">
        <v>594</v>
      </c>
      <c r="BA159">
        <v>0</v>
      </c>
      <c r="BB159" t="s">
        <v>600</v>
      </c>
      <c r="BC159" t="s">
        <v>600</v>
      </c>
      <c r="BD159" t="s">
        <v>510</v>
      </c>
      <c r="BE159" t="s">
        <v>510</v>
      </c>
      <c r="BF159" t="s">
        <v>510</v>
      </c>
      <c r="BG159" t="s">
        <v>510</v>
      </c>
      <c r="BH159" t="s">
        <v>510</v>
      </c>
      <c r="BI159" t="s">
        <v>510</v>
      </c>
      <c r="BJ159" t="s">
        <v>510</v>
      </c>
      <c r="BK159" t="s">
        <v>510</v>
      </c>
      <c r="BL159" t="s">
        <v>510</v>
      </c>
      <c r="BM159" t="s">
        <v>510</v>
      </c>
      <c r="BN159" t="s">
        <v>510</v>
      </c>
      <c r="BO159" t="s">
        <v>510</v>
      </c>
      <c r="BP159" t="s">
        <v>510</v>
      </c>
      <c r="BQ159" t="s">
        <v>510</v>
      </c>
    </row>
    <row r="160" spans="1:69" x14ac:dyDescent="0.3">
      <c r="A160" t="s">
        <v>991</v>
      </c>
      <c r="B160" t="s">
        <v>584</v>
      </c>
      <c r="C160" t="s">
        <v>585</v>
      </c>
      <c r="D160" t="s">
        <v>610</v>
      </c>
      <c r="E160" t="s">
        <v>510</v>
      </c>
      <c r="F160" t="s">
        <v>587</v>
      </c>
      <c r="G160" t="s">
        <v>569</v>
      </c>
      <c r="H160" s="455"/>
      <c r="I160" t="s">
        <v>510</v>
      </c>
      <c r="J160">
        <v>2071</v>
      </c>
      <c r="K160" t="s">
        <v>522</v>
      </c>
      <c r="L160" t="s">
        <v>512</v>
      </c>
      <c r="M160" t="s">
        <v>610</v>
      </c>
      <c r="N160" t="s">
        <v>611</v>
      </c>
      <c r="O160" t="s">
        <v>617</v>
      </c>
      <c r="P160" t="s">
        <v>618</v>
      </c>
      <c r="Q160" t="s">
        <v>591</v>
      </c>
      <c r="R160" t="s">
        <v>619</v>
      </c>
      <c r="S160" t="s">
        <v>593</v>
      </c>
      <c r="T160" t="s">
        <v>515</v>
      </c>
      <c r="U160" t="s">
        <v>377</v>
      </c>
      <c r="V160" t="s">
        <v>510</v>
      </c>
      <c r="W160" t="s">
        <v>546</v>
      </c>
      <c r="X160">
        <v>2.5</v>
      </c>
      <c r="Y160" t="s">
        <v>376</v>
      </c>
      <c r="Z160">
        <v>2</v>
      </c>
      <c r="AA160" t="s">
        <v>594</v>
      </c>
      <c r="AB160" t="s">
        <v>547</v>
      </c>
      <c r="AC160" t="s">
        <v>510</v>
      </c>
      <c r="AD160" t="s">
        <v>510</v>
      </c>
      <c r="AE160" t="s">
        <v>622</v>
      </c>
      <c r="AF160">
        <v>0.14583333300000001</v>
      </c>
      <c r="AG160">
        <v>1</v>
      </c>
      <c r="AH160" t="s">
        <v>949</v>
      </c>
      <c r="AI160" t="s">
        <v>510</v>
      </c>
      <c r="AJ160" t="s">
        <v>734</v>
      </c>
      <c r="AK160" t="s">
        <v>734</v>
      </c>
      <c r="AL160" t="s">
        <v>518</v>
      </c>
      <c r="AM160" t="s">
        <v>597</v>
      </c>
      <c r="AN160" t="s">
        <v>527</v>
      </c>
      <c r="AO160" t="s">
        <v>510</v>
      </c>
      <c r="AP160" t="s">
        <v>951</v>
      </c>
      <c r="AQ160" t="s">
        <v>598</v>
      </c>
      <c r="AR160" t="s">
        <v>520</v>
      </c>
      <c r="AS160" t="s">
        <v>510</v>
      </c>
      <c r="AT160" t="s">
        <v>510</v>
      </c>
      <c r="AU160" t="s">
        <v>510</v>
      </c>
      <c r="AV160" t="s">
        <v>594</v>
      </c>
      <c r="AW160" t="s">
        <v>510</v>
      </c>
      <c r="AX160">
        <v>0</v>
      </c>
      <c r="AY160" t="s">
        <v>510</v>
      </c>
      <c r="AZ160" t="s">
        <v>594</v>
      </c>
      <c r="BA160">
        <v>0</v>
      </c>
      <c r="BB160" t="s">
        <v>600</v>
      </c>
      <c r="BC160" t="s">
        <v>600</v>
      </c>
      <c r="BD160" t="s">
        <v>510</v>
      </c>
      <c r="BE160" t="s">
        <v>510</v>
      </c>
      <c r="BF160" t="s">
        <v>510</v>
      </c>
      <c r="BG160" t="s">
        <v>510</v>
      </c>
      <c r="BH160" t="s">
        <v>510</v>
      </c>
      <c r="BI160" t="s">
        <v>510</v>
      </c>
      <c r="BJ160" t="s">
        <v>510</v>
      </c>
      <c r="BK160" t="s">
        <v>510</v>
      </c>
      <c r="BL160" t="s">
        <v>510</v>
      </c>
      <c r="BM160" t="s">
        <v>510</v>
      </c>
      <c r="BN160" t="s">
        <v>510</v>
      </c>
      <c r="BO160" t="s">
        <v>510</v>
      </c>
      <c r="BP160" t="s">
        <v>510</v>
      </c>
      <c r="BQ160" t="s">
        <v>510</v>
      </c>
    </row>
    <row r="161" spans="1:69" x14ac:dyDescent="0.3">
      <c r="A161" t="s">
        <v>992</v>
      </c>
      <c r="B161" t="s">
        <v>584</v>
      </c>
      <c r="C161" t="s">
        <v>585</v>
      </c>
      <c r="D161" t="s">
        <v>586</v>
      </c>
      <c r="E161" t="s">
        <v>510</v>
      </c>
      <c r="F161" t="s">
        <v>587</v>
      </c>
      <c r="G161" t="s">
        <v>569</v>
      </c>
      <c r="H161" s="455"/>
      <c r="I161" t="s">
        <v>510</v>
      </c>
      <c r="J161">
        <v>2875</v>
      </c>
      <c r="K161" t="s">
        <v>522</v>
      </c>
      <c r="L161" t="s">
        <v>512</v>
      </c>
      <c r="M161" t="s">
        <v>586</v>
      </c>
      <c r="N161" t="s">
        <v>588</v>
      </c>
      <c r="O161" t="s">
        <v>637</v>
      </c>
      <c r="P161" t="s">
        <v>638</v>
      </c>
      <c r="Q161" t="s">
        <v>554</v>
      </c>
      <c r="R161" t="s">
        <v>639</v>
      </c>
      <c r="S161" t="s">
        <v>640</v>
      </c>
      <c r="T161" t="s">
        <v>515</v>
      </c>
      <c r="U161" t="s">
        <v>641</v>
      </c>
      <c r="V161" t="s">
        <v>510</v>
      </c>
      <c r="W161" t="s">
        <v>701</v>
      </c>
      <c r="X161">
        <v>8</v>
      </c>
      <c r="Y161" t="s">
        <v>395</v>
      </c>
      <c r="Z161">
        <v>2</v>
      </c>
      <c r="AA161" t="s">
        <v>702</v>
      </c>
      <c r="AB161" t="s">
        <v>703</v>
      </c>
      <c r="AC161" t="s">
        <v>510</v>
      </c>
      <c r="AD161" t="s">
        <v>510</v>
      </c>
      <c r="AE161" t="s">
        <v>704</v>
      </c>
      <c r="AF161">
        <v>6.1958332999999997E-2</v>
      </c>
      <c r="AG161">
        <v>1</v>
      </c>
      <c r="AH161" t="s">
        <v>705</v>
      </c>
      <c r="AI161" t="s">
        <v>510</v>
      </c>
      <c r="AJ161" t="s">
        <v>720</v>
      </c>
      <c r="AK161" t="s">
        <v>720</v>
      </c>
      <c r="AL161" t="s">
        <v>518</v>
      </c>
      <c r="AM161" t="s">
        <v>597</v>
      </c>
      <c r="AN161" t="s">
        <v>527</v>
      </c>
      <c r="AO161" t="s">
        <v>510</v>
      </c>
      <c r="AP161" t="s">
        <v>707</v>
      </c>
      <c r="AQ161" t="s">
        <v>598</v>
      </c>
      <c r="AR161" t="s">
        <v>520</v>
      </c>
      <c r="AS161" t="s">
        <v>510</v>
      </c>
      <c r="AT161" t="s">
        <v>510</v>
      </c>
      <c r="AU161" t="s">
        <v>510</v>
      </c>
      <c r="AV161" t="s">
        <v>594</v>
      </c>
      <c r="AW161" t="s">
        <v>510</v>
      </c>
      <c r="AX161">
        <v>0</v>
      </c>
      <c r="AY161" t="s">
        <v>510</v>
      </c>
      <c r="AZ161" t="s">
        <v>594</v>
      </c>
      <c r="BA161">
        <v>0</v>
      </c>
      <c r="BB161" t="s">
        <v>647</v>
      </c>
      <c r="BC161" t="s">
        <v>554</v>
      </c>
      <c r="BD161" t="s">
        <v>510</v>
      </c>
      <c r="BE161" t="s">
        <v>510</v>
      </c>
      <c r="BF161" t="s">
        <v>510</v>
      </c>
      <c r="BG161" t="s">
        <v>510</v>
      </c>
      <c r="BH161" t="s">
        <v>510</v>
      </c>
      <c r="BI161" t="s">
        <v>510</v>
      </c>
      <c r="BJ161" t="s">
        <v>510</v>
      </c>
      <c r="BK161" t="s">
        <v>510</v>
      </c>
      <c r="BL161" t="s">
        <v>510</v>
      </c>
      <c r="BM161" t="s">
        <v>510</v>
      </c>
      <c r="BN161" t="s">
        <v>510</v>
      </c>
      <c r="BO161" t="s">
        <v>510</v>
      </c>
      <c r="BP161" t="s">
        <v>510</v>
      </c>
      <c r="BQ161" t="s">
        <v>510</v>
      </c>
    </row>
    <row r="162" spans="1:69" x14ac:dyDescent="0.3">
      <c r="A162" t="s">
        <v>993</v>
      </c>
      <c r="B162" t="s">
        <v>584</v>
      </c>
      <c r="C162" t="s">
        <v>585</v>
      </c>
      <c r="D162" t="s">
        <v>610</v>
      </c>
      <c r="E162" t="s">
        <v>510</v>
      </c>
      <c r="F162" t="s">
        <v>587</v>
      </c>
      <c r="G162" t="s">
        <v>569</v>
      </c>
      <c r="H162" s="455"/>
      <c r="I162" t="s">
        <v>510</v>
      </c>
      <c r="J162">
        <v>2875</v>
      </c>
      <c r="K162" t="s">
        <v>522</v>
      </c>
      <c r="L162" t="s">
        <v>512</v>
      </c>
      <c r="M162" t="s">
        <v>610</v>
      </c>
      <c r="N162" t="s">
        <v>611</v>
      </c>
      <c r="O162" t="s">
        <v>637</v>
      </c>
      <c r="P162" t="s">
        <v>638</v>
      </c>
      <c r="Q162" t="s">
        <v>554</v>
      </c>
      <c r="R162" t="s">
        <v>639</v>
      </c>
      <c r="S162" t="s">
        <v>640</v>
      </c>
      <c r="T162" t="s">
        <v>515</v>
      </c>
      <c r="U162" t="s">
        <v>641</v>
      </c>
      <c r="V162" t="s">
        <v>510</v>
      </c>
      <c r="W162" t="s">
        <v>701</v>
      </c>
      <c r="X162">
        <v>8</v>
      </c>
      <c r="Y162" t="s">
        <v>395</v>
      </c>
      <c r="Z162">
        <v>2</v>
      </c>
      <c r="AA162" t="s">
        <v>702</v>
      </c>
      <c r="AB162" t="s">
        <v>703</v>
      </c>
      <c r="AC162" t="s">
        <v>510</v>
      </c>
      <c r="AD162" t="s">
        <v>510</v>
      </c>
      <c r="AE162" t="s">
        <v>704</v>
      </c>
      <c r="AF162">
        <v>6.1958332999999997E-2</v>
      </c>
      <c r="AG162">
        <v>1</v>
      </c>
      <c r="AH162" t="s">
        <v>705</v>
      </c>
      <c r="AI162" t="s">
        <v>510</v>
      </c>
      <c r="AJ162" t="s">
        <v>722</v>
      </c>
      <c r="AK162" t="s">
        <v>722</v>
      </c>
      <c r="AL162" t="s">
        <v>518</v>
      </c>
      <c r="AM162" t="s">
        <v>597</v>
      </c>
      <c r="AN162" t="s">
        <v>550</v>
      </c>
      <c r="AO162" t="s">
        <v>510</v>
      </c>
      <c r="AP162" t="s">
        <v>707</v>
      </c>
      <c r="AQ162" t="s">
        <v>598</v>
      </c>
      <c r="AR162" t="s">
        <v>520</v>
      </c>
      <c r="AS162" t="s">
        <v>510</v>
      </c>
      <c r="AT162" t="s">
        <v>510</v>
      </c>
      <c r="AU162" t="s">
        <v>510</v>
      </c>
      <c r="AV162" t="s">
        <v>594</v>
      </c>
      <c r="AW162" t="s">
        <v>510</v>
      </c>
      <c r="AX162">
        <v>0</v>
      </c>
      <c r="AY162" t="s">
        <v>510</v>
      </c>
      <c r="AZ162" t="s">
        <v>594</v>
      </c>
      <c r="BA162">
        <v>0</v>
      </c>
      <c r="BB162" t="s">
        <v>647</v>
      </c>
      <c r="BC162" t="s">
        <v>554</v>
      </c>
      <c r="BD162" t="s">
        <v>510</v>
      </c>
      <c r="BE162" t="s">
        <v>510</v>
      </c>
      <c r="BF162" t="s">
        <v>510</v>
      </c>
      <c r="BG162" t="s">
        <v>510</v>
      </c>
      <c r="BH162" t="s">
        <v>510</v>
      </c>
      <c r="BI162" t="s">
        <v>510</v>
      </c>
      <c r="BJ162" t="s">
        <v>510</v>
      </c>
      <c r="BK162" t="s">
        <v>510</v>
      </c>
      <c r="BL162" t="s">
        <v>510</v>
      </c>
      <c r="BM162" t="s">
        <v>510</v>
      </c>
      <c r="BN162" t="s">
        <v>510</v>
      </c>
      <c r="BO162" t="s">
        <v>510</v>
      </c>
      <c r="BP162" t="s">
        <v>510</v>
      </c>
      <c r="BQ162" t="s">
        <v>510</v>
      </c>
    </row>
    <row r="163" spans="1:69" x14ac:dyDescent="0.3">
      <c r="A163" t="s">
        <v>994</v>
      </c>
      <c r="B163" t="s">
        <v>584</v>
      </c>
      <c r="C163" t="s">
        <v>585</v>
      </c>
      <c r="D163" t="s">
        <v>586</v>
      </c>
      <c r="E163" t="s">
        <v>510</v>
      </c>
      <c r="F163" t="s">
        <v>587</v>
      </c>
      <c r="G163" t="s">
        <v>569</v>
      </c>
      <c r="H163" s="455"/>
      <c r="I163" t="s">
        <v>510</v>
      </c>
      <c r="J163">
        <v>2523</v>
      </c>
      <c r="K163" t="s">
        <v>522</v>
      </c>
      <c r="L163" t="s">
        <v>512</v>
      </c>
      <c r="M163" t="s">
        <v>586</v>
      </c>
      <c r="N163" t="s">
        <v>588</v>
      </c>
      <c r="O163" t="s">
        <v>589</v>
      </c>
      <c r="P163" t="s">
        <v>590</v>
      </c>
      <c r="Q163" t="s">
        <v>591</v>
      </c>
      <c r="R163" t="s">
        <v>592</v>
      </c>
      <c r="S163" t="s">
        <v>593</v>
      </c>
      <c r="T163" t="s">
        <v>515</v>
      </c>
      <c r="U163" t="s">
        <v>377</v>
      </c>
      <c r="V163" t="s">
        <v>510</v>
      </c>
      <c r="W163" t="s">
        <v>391</v>
      </c>
      <c r="X163">
        <v>3</v>
      </c>
      <c r="Y163" t="s">
        <v>391</v>
      </c>
      <c r="AA163" t="s">
        <v>594</v>
      </c>
      <c r="AB163" t="s">
        <v>568</v>
      </c>
      <c r="AC163" t="s">
        <v>510</v>
      </c>
      <c r="AD163" t="s">
        <v>510</v>
      </c>
      <c r="AE163" t="s">
        <v>510</v>
      </c>
      <c r="AG163">
        <v>1</v>
      </c>
      <c r="AH163" t="s">
        <v>595</v>
      </c>
      <c r="AI163" t="s">
        <v>510</v>
      </c>
      <c r="AJ163" t="s">
        <v>607</v>
      </c>
      <c r="AK163" t="s">
        <v>607</v>
      </c>
      <c r="AL163" t="s">
        <v>518</v>
      </c>
      <c r="AM163" t="s">
        <v>597</v>
      </c>
      <c r="AN163" t="s">
        <v>530</v>
      </c>
      <c r="AO163" t="s">
        <v>510</v>
      </c>
      <c r="AP163" t="s">
        <v>560</v>
      </c>
      <c r="AQ163" t="s">
        <v>598</v>
      </c>
      <c r="AR163" t="s">
        <v>520</v>
      </c>
      <c r="AS163" t="s">
        <v>510</v>
      </c>
      <c r="AT163" t="s">
        <v>510</v>
      </c>
      <c r="AU163" t="s">
        <v>510</v>
      </c>
      <c r="AV163" t="s">
        <v>599</v>
      </c>
      <c r="AW163" t="s">
        <v>510</v>
      </c>
      <c r="AX163">
        <v>0</v>
      </c>
      <c r="AY163" t="s">
        <v>510</v>
      </c>
      <c r="AZ163" t="s">
        <v>594</v>
      </c>
      <c r="BA163">
        <v>0</v>
      </c>
      <c r="BB163" t="s">
        <v>600</v>
      </c>
      <c r="BC163" t="s">
        <v>600</v>
      </c>
      <c r="BD163" t="s">
        <v>510</v>
      </c>
      <c r="BE163" t="s">
        <v>510</v>
      </c>
      <c r="BF163" t="s">
        <v>510</v>
      </c>
      <c r="BG163" t="s">
        <v>510</v>
      </c>
      <c r="BH163" t="s">
        <v>510</v>
      </c>
      <c r="BI163" t="s">
        <v>510</v>
      </c>
      <c r="BJ163" t="s">
        <v>510</v>
      </c>
      <c r="BK163" t="s">
        <v>510</v>
      </c>
      <c r="BL163" t="s">
        <v>510</v>
      </c>
      <c r="BM163" t="s">
        <v>510</v>
      </c>
      <c r="BN163" t="s">
        <v>510</v>
      </c>
      <c r="BO163" t="s">
        <v>510</v>
      </c>
      <c r="BP163" t="s">
        <v>510</v>
      </c>
      <c r="BQ163" t="s">
        <v>510</v>
      </c>
    </row>
    <row r="164" spans="1:69" x14ac:dyDescent="0.3">
      <c r="A164" t="s">
        <v>995</v>
      </c>
      <c r="B164" t="s">
        <v>584</v>
      </c>
      <c r="C164" t="s">
        <v>585</v>
      </c>
      <c r="D164" t="s">
        <v>610</v>
      </c>
      <c r="E164" t="s">
        <v>510</v>
      </c>
      <c r="F164" t="s">
        <v>587</v>
      </c>
      <c r="G164" t="s">
        <v>569</v>
      </c>
      <c r="H164" s="455"/>
      <c r="I164" t="s">
        <v>510</v>
      </c>
      <c r="J164">
        <v>2523</v>
      </c>
      <c r="K164" t="s">
        <v>522</v>
      </c>
      <c r="L164" t="s">
        <v>512</v>
      </c>
      <c r="M164" t="s">
        <v>610</v>
      </c>
      <c r="N164" t="s">
        <v>611</v>
      </c>
      <c r="O164" t="s">
        <v>589</v>
      </c>
      <c r="P164" t="s">
        <v>590</v>
      </c>
      <c r="Q164" t="s">
        <v>591</v>
      </c>
      <c r="R164" t="s">
        <v>592</v>
      </c>
      <c r="S164" t="s">
        <v>593</v>
      </c>
      <c r="T164" t="s">
        <v>515</v>
      </c>
      <c r="U164" t="s">
        <v>377</v>
      </c>
      <c r="V164" t="s">
        <v>510</v>
      </c>
      <c r="W164" t="s">
        <v>391</v>
      </c>
      <c r="X164">
        <v>3</v>
      </c>
      <c r="Y164" t="s">
        <v>391</v>
      </c>
      <c r="AA164" t="s">
        <v>594</v>
      </c>
      <c r="AB164" t="s">
        <v>568</v>
      </c>
      <c r="AC164" t="s">
        <v>510</v>
      </c>
      <c r="AD164" t="s">
        <v>510</v>
      </c>
      <c r="AE164" t="s">
        <v>510</v>
      </c>
      <c r="AG164">
        <v>1</v>
      </c>
      <c r="AH164" t="s">
        <v>595</v>
      </c>
      <c r="AI164" t="s">
        <v>510</v>
      </c>
      <c r="AJ164" t="s">
        <v>614</v>
      </c>
      <c r="AK164" t="s">
        <v>614</v>
      </c>
      <c r="AL164" t="s">
        <v>518</v>
      </c>
      <c r="AM164" t="s">
        <v>597</v>
      </c>
      <c r="AN164" t="s">
        <v>530</v>
      </c>
      <c r="AO164" t="s">
        <v>510</v>
      </c>
      <c r="AP164" t="s">
        <v>560</v>
      </c>
      <c r="AQ164" t="s">
        <v>598</v>
      </c>
      <c r="AR164" t="s">
        <v>520</v>
      </c>
      <c r="AS164" t="s">
        <v>510</v>
      </c>
      <c r="AT164" t="s">
        <v>510</v>
      </c>
      <c r="AU164" t="s">
        <v>510</v>
      </c>
      <c r="AV164" t="s">
        <v>599</v>
      </c>
      <c r="AW164" t="s">
        <v>510</v>
      </c>
      <c r="AX164">
        <v>0</v>
      </c>
      <c r="AY164" t="s">
        <v>510</v>
      </c>
      <c r="AZ164" t="s">
        <v>594</v>
      </c>
      <c r="BA164">
        <v>0</v>
      </c>
      <c r="BB164" t="s">
        <v>600</v>
      </c>
      <c r="BC164" t="s">
        <v>600</v>
      </c>
      <c r="BD164" t="s">
        <v>510</v>
      </c>
      <c r="BE164" t="s">
        <v>510</v>
      </c>
      <c r="BF164" t="s">
        <v>510</v>
      </c>
      <c r="BG164" t="s">
        <v>510</v>
      </c>
      <c r="BH164" t="s">
        <v>510</v>
      </c>
      <c r="BI164" t="s">
        <v>510</v>
      </c>
      <c r="BJ164" t="s">
        <v>510</v>
      </c>
      <c r="BK164" t="s">
        <v>510</v>
      </c>
      <c r="BL164" t="s">
        <v>510</v>
      </c>
      <c r="BM164" t="s">
        <v>510</v>
      </c>
      <c r="BN164" t="s">
        <v>510</v>
      </c>
      <c r="BO164" t="s">
        <v>510</v>
      </c>
      <c r="BP164" t="s">
        <v>510</v>
      </c>
      <c r="BQ164" t="s">
        <v>510</v>
      </c>
    </row>
    <row r="165" spans="1:69" x14ac:dyDescent="0.3">
      <c r="A165" t="s">
        <v>996</v>
      </c>
      <c r="B165" t="s">
        <v>584</v>
      </c>
      <c r="C165" t="s">
        <v>585</v>
      </c>
      <c r="D165" t="s">
        <v>610</v>
      </c>
      <c r="E165" t="s">
        <v>510</v>
      </c>
      <c r="F165" t="s">
        <v>587</v>
      </c>
      <c r="G165" t="s">
        <v>569</v>
      </c>
      <c r="H165" s="455"/>
      <c r="I165" t="s">
        <v>510</v>
      </c>
      <c r="J165">
        <v>2523</v>
      </c>
      <c r="K165" t="s">
        <v>522</v>
      </c>
      <c r="L165" t="s">
        <v>512</v>
      </c>
      <c r="M165" t="s">
        <v>610</v>
      </c>
      <c r="N165" t="s">
        <v>611</v>
      </c>
      <c r="O165" t="s">
        <v>589</v>
      </c>
      <c r="P165" t="s">
        <v>590</v>
      </c>
      <c r="Q165" t="s">
        <v>591</v>
      </c>
      <c r="R165" t="s">
        <v>592</v>
      </c>
      <c r="S165" t="s">
        <v>593</v>
      </c>
      <c r="T165" t="s">
        <v>515</v>
      </c>
      <c r="U165" t="s">
        <v>377</v>
      </c>
      <c r="V165" t="s">
        <v>510</v>
      </c>
      <c r="W165" t="s">
        <v>391</v>
      </c>
      <c r="X165">
        <v>3</v>
      </c>
      <c r="Y165" t="s">
        <v>391</v>
      </c>
      <c r="AA165" t="s">
        <v>594</v>
      </c>
      <c r="AB165" t="s">
        <v>568</v>
      </c>
      <c r="AC165" t="s">
        <v>510</v>
      </c>
      <c r="AD165" t="s">
        <v>510</v>
      </c>
      <c r="AE165" t="s">
        <v>510</v>
      </c>
      <c r="AG165">
        <v>1</v>
      </c>
      <c r="AH165" t="s">
        <v>595</v>
      </c>
      <c r="AI165" t="s">
        <v>510</v>
      </c>
      <c r="AJ165" t="s">
        <v>614</v>
      </c>
      <c r="AK165" t="s">
        <v>614</v>
      </c>
      <c r="AL165" t="s">
        <v>518</v>
      </c>
      <c r="AM165" t="s">
        <v>597</v>
      </c>
      <c r="AN165" t="s">
        <v>530</v>
      </c>
      <c r="AO165" t="s">
        <v>510</v>
      </c>
      <c r="AP165" t="s">
        <v>560</v>
      </c>
      <c r="AQ165" t="s">
        <v>598</v>
      </c>
      <c r="AR165" t="s">
        <v>520</v>
      </c>
      <c r="AS165" t="s">
        <v>510</v>
      </c>
      <c r="AT165" t="s">
        <v>510</v>
      </c>
      <c r="AU165" t="s">
        <v>510</v>
      </c>
      <c r="AV165" t="s">
        <v>599</v>
      </c>
      <c r="AW165" t="s">
        <v>510</v>
      </c>
      <c r="AX165">
        <v>0</v>
      </c>
      <c r="AY165" t="s">
        <v>510</v>
      </c>
      <c r="AZ165" t="s">
        <v>594</v>
      </c>
      <c r="BA165">
        <v>0</v>
      </c>
      <c r="BB165" t="s">
        <v>600</v>
      </c>
      <c r="BC165" t="s">
        <v>600</v>
      </c>
      <c r="BD165" t="s">
        <v>510</v>
      </c>
      <c r="BE165" t="s">
        <v>510</v>
      </c>
      <c r="BF165" t="s">
        <v>510</v>
      </c>
      <c r="BG165" t="s">
        <v>510</v>
      </c>
      <c r="BH165" t="s">
        <v>510</v>
      </c>
      <c r="BI165" t="s">
        <v>510</v>
      </c>
      <c r="BJ165" t="s">
        <v>510</v>
      </c>
      <c r="BK165" t="s">
        <v>510</v>
      </c>
      <c r="BL165" t="s">
        <v>510</v>
      </c>
      <c r="BM165" t="s">
        <v>510</v>
      </c>
      <c r="BN165" t="s">
        <v>510</v>
      </c>
      <c r="BO165" t="s">
        <v>510</v>
      </c>
      <c r="BP165" t="s">
        <v>510</v>
      </c>
      <c r="BQ165" t="s">
        <v>510</v>
      </c>
    </row>
    <row r="166" spans="1:69" x14ac:dyDescent="0.3">
      <c r="A166" t="s">
        <v>997</v>
      </c>
      <c r="B166" t="s">
        <v>584</v>
      </c>
      <c r="C166" t="s">
        <v>585</v>
      </c>
      <c r="D166" t="s">
        <v>610</v>
      </c>
      <c r="E166" t="s">
        <v>510</v>
      </c>
      <c r="F166" t="s">
        <v>587</v>
      </c>
      <c r="G166" t="s">
        <v>569</v>
      </c>
      <c r="H166" s="455"/>
      <c r="I166" t="s">
        <v>510</v>
      </c>
      <c r="J166">
        <v>2522</v>
      </c>
      <c r="K166" t="s">
        <v>522</v>
      </c>
      <c r="L166" t="s">
        <v>531</v>
      </c>
      <c r="M166" t="s">
        <v>610</v>
      </c>
      <c r="N166" t="s">
        <v>611</v>
      </c>
      <c r="O166" t="s">
        <v>667</v>
      </c>
      <c r="P166" t="s">
        <v>668</v>
      </c>
      <c r="Q166" t="s">
        <v>591</v>
      </c>
      <c r="R166" t="s">
        <v>415</v>
      </c>
      <c r="S166" t="s">
        <v>593</v>
      </c>
      <c r="T166" t="s">
        <v>515</v>
      </c>
      <c r="U166" t="s">
        <v>377</v>
      </c>
      <c r="V166" t="s">
        <v>510</v>
      </c>
      <c r="W166" t="s">
        <v>391</v>
      </c>
      <c r="X166">
        <v>3</v>
      </c>
      <c r="Y166" t="s">
        <v>391</v>
      </c>
      <c r="AA166" t="s">
        <v>594</v>
      </c>
      <c r="AB166" t="s">
        <v>568</v>
      </c>
      <c r="AC166" t="s">
        <v>510</v>
      </c>
      <c r="AD166" t="s">
        <v>510</v>
      </c>
      <c r="AE166" t="s">
        <v>669</v>
      </c>
      <c r="AF166">
        <v>5.2083329999999999E-3</v>
      </c>
      <c r="AG166">
        <v>1</v>
      </c>
      <c r="AH166" t="s">
        <v>998</v>
      </c>
      <c r="AI166" t="s">
        <v>510</v>
      </c>
      <c r="AJ166" t="s">
        <v>614</v>
      </c>
      <c r="AK166" t="s">
        <v>614</v>
      </c>
      <c r="AL166" t="s">
        <v>518</v>
      </c>
      <c r="AM166" t="s">
        <v>597</v>
      </c>
      <c r="AN166" t="s">
        <v>999</v>
      </c>
      <c r="AO166" t="s">
        <v>510</v>
      </c>
      <c r="AP166" t="s">
        <v>672</v>
      </c>
      <c r="AQ166" t="s">
        <v>598</v>
      </c>
      <c r="AR166" t="s">
        <v>520</v>
      </c>
      <c r="AS166" t="s">
        <v>510</v>
      </c>
      <c r="AT166" t="s">
        <v>510</v>
      </c>
      <c r="AU166" t="s">
        <v>510</v>
      </c>
      <c r="AV166" t="s">
        <v>599</v>
      </c>
      <c r="AW166" t="s">
        <v>510</v>
      </c>
      <c r="AX166">
        <v>0</v>
      </c>
      <c r="AY166" t="s">
        <v>510</v>
      </c>
      <c r="AZ166" t="s">
        <v>594</v>
      </c>
      <c r="BA166">
        <v>0</v>
      </c>
      <c r="BB166" t="s">
        <v>673</v>
      </c>
      <c r="BC166" t="s">
        <v>673</v>
      </c>
      <c r="BD166" t="s">
        <v>510</v>
      </c>
      <c r="BE166" t="s">
        <v>510</v>
      </c>
      <c r="BF166" t="s">
        <v>510</v>
      </c>
      <c r="BG166" t="s">
        <v>510</v>
      </c>
      <c r="BH166" t="s">
        <v>510</v>
      </c>
      <c r="BI166" t="s">
        <v>510</v>
      </c>
      <c r="BJ166" t="s">
        <v>510</v>
      </c>
      <c r="BK166" t="s">
        <v>510</v>
      </c>
      <c r="BL166" t="s">
        <v>510</v>
      </c>
      <c r="BM166" t="s">
        <v>510</v>
      </c>
      <c r="BN166" t="s">
        <v>510</v>
      </c>
      <c r="BO166" t="s">
        <v>510</v>
      </c>
      <c r="BP166" t="s">
        <v>510</v>
      </c>
      <c r="BQ166" t="s">
        <v>510</v>
      </c>
    </row>
    <row r="167" spans="1:69" x14ac:dyDescent="0.3">
      <c r="A167" t="s">
        <v>1000</v>
      </c>
      <c r="B167" t="s">
        <v>584</v>
      </c>
      <c r="C167" t="s">
        <v>585</v>
      </c>
      <c r="D167" t="s">
        <v>610</v>
      </c>
      <c r="E167" t="s">
        <v>510</v>
      </c>
      <c r="F167" t="s">
        <v>587</v>
      </c>
      <c r="G167" t="s">
        <v>569</v>
      </c>
      <c r="H167" s="455"/>
      <c r="I167" t="s">
        <v>510</v>
      </c>
      <c r="J167">
        <v>2522</v>
      </c>
      <c r="K167" t="s">
        <v>522</v>
      </c>
      <c r="L167" t="s">
        <v>531</v>
      </c>
      <c r="M167" t="s">
        <v>610</v>
      </c>
      <c r="N167" t="s">
        <v>611</v>
      </c>
      <c r="O167" t="s">
        <v>667</v>
      </c>
      <c r="P167" t="s">
        <v>668</v>
      </c>
      <c r="Q167" t="s">
        <v>591</v>
      </c>
      <c r="R167" t="s">
        <v>415</v>
      </c>
      <c r="S167" t="s">
        <v>593</v>
      </c>
      <c r="T167" t="s">
        <v>515</v>
      </c>
      <c r="U167" t="s">
        <v>377</v>
      </c>
      <c r="V167" t="s">
        <v>510</v>
      </c>
      <c r="W167" t="s">
        <v>391</v>
      </c>
      <c r="X167">
        <v>3</v>
      </c>
      <c r="Y167" t="s">
        <v>391</v>
      </c>
      <c r="AA167" t="s">
        <v>594</v>
      </c>
      <c r="AB167" t="s">
        <v>568</v>
      </c>
      <c r="AC167" t="s">
        <v>510</v>
      </c>
      <c r="AD167" t="s">
        <v>510</v>
      </c>
      <c r="AE167" t="s">
        <v>669</v>
      </c>
      <c r="AF167">
        <v>5.2083329999999999E-3</v>
      </c>
      <c r="AG167">
        <v>1</v>
      </c>
      <c r="AH167" t="s">
        <v>998</v>
      </c>
      <c r="AI167" t="s">
        <v>510</v>
      </c>
      <c r="AJ167" t="s">
        <v>614</v>
      </c>
      <c r="AK167" t="s">
        <v>614</v>
      </c>
      <c r="AL167" t="s">
        <v>518</v>
      </c>
      <c r="AM167" t="s">
        <v>597</v>
      </c>
      <c r="AN167" t="s">
        <v>1001</v>
      </c>
      <c r="AO167" t="s">
        <v>510</v>
      </c>
      <c r="AP167" t="s">
        <v>672</v>
      </c>
      <c r="AQ167" t="s">
        <v>598</v>
      </c>
      <c r="AR167" t="s">
        <v>520</v>
      </c>
      <c r="AS167" t="s">
        <v>510</v>
      </c>
      <c r="AT167" t="s">
        <v>510</v>
      </c>
      <c r="AU167" t="s">
        <v>510</v>
      </c>
      <c r="AV167" t="s">
        <v>599</v>
      </c>
      <c r="AW167" t="s">
        <v>510</v>
      </c>
      <c r="AX167">
        <v>0</v>
      </c>
      <c r="AY167" t="s">
        <v>510</v>
      </c>
      <c r="AZ167" t="s">
        <v>594</v>
      </c>
      <c r="BA167">
        <v>0</v>
      </c>
      <c r="BB167" t="s">
        <v>673</v>
      </c>
      <c r="BC167" t="s">
        <v>673</v>
      </c>
      <c r="BD167" t="s">
        <v>510</v>
      </c>
      <c r="BE167" t="s">
        <v>510</v>
      </c>
      <c r="BF167" t="s">
        <v>510</v>
      </c>
      <c r="BG167" t="s">
        <v>510</v>
      </c>
      <c r="BH167" t="s">
        <v>510</v>
      </c>
      <c r="BI167" t="s">
        <v>510</v>
      </c>
      <c r="BJ167" t="s">
        <v>510</v>
      </c>
      <c r="BK167" t="s">
        <v>510</v>
      </c>
      <c r="BL167" t="s">
        <v>510</v>
      </c>
      <c r="BM167" t="s">
        <v>510</v>
      </c>
      <c r="BN167" t="s">
        <v>510</v>
      </c>
      <c r="BO167" t="s">
        <v>510</v>
      </c>
      <c r="BP167" t="s">
        <v>510</v>
      </c>
      <c r="BQ167" t="s">
        <v>510</v>
      </c>
    </row>
    <row r="168" spans="1:69" x14ac:dyDescent="0.3">
      <c r="A168" t="s">
        <v>1002</v>
      </c>
      <c r="B168" t="s">
        <v>584</v>
      </c>
      <c r="C168" t="s">
        <v>585</v>
      </c>
      <c r="D168" t="s">
        <v>610</v>
      </c>
      <c r="E168" t="s">
        <v>510</v>
      </c>
      <c r="F168" t="s">
        <v>587</v>
      </c>
      <c r="G168" t="s">
        <v>569</v>
      </c>
      <c r="H168" s="455"/>
      <c r="I168" t="s">
        <v>510</v>
      </c>
      <c r="J168">
        <v>2041</v>
      </c>
      <c r="K168" t="s">
        <v>511</v>
      </c>
      <c r="L168" t="s">
        <v>512</v>
      </c>
      <c r="M168" t="s">
        <v>610</v>
      </c>
      <c r="N168" t="s">
        <v>611</v>
      </c>
      <c r="O168" t="s">
        <v>602</v>
      </c>
      <c r="P168" t="s">
        <v>603</v>
      </c>
      <c r="Q168" t="s">
        <v>591</v>
      </c>
      <c r="R168" t="s">
        <v>514</v>
      </c>
      <c r="S168" t="s">
        <v>604</v>
      </c>
      <c r="T168" t="s">
        <v>515</v>
      </c>
      <c r="U168" t="s">
        <v>377</v>
      </c>
      <c r="V168" t="s">
        <v>510</v>
      </c>
      <c r="W168" t="s">
        <v>391</v>
      </c>
      <c r="X168">
        <v>3</v>
      </c>
      <c r="Y168" t="s">
        <v>391</v>
      </c>
      <c r="AA168" t="s">
        <v>594</v>
      </c>
      <c r="AB168" t="s">
        <v>568</v>
      </c>
      <c r="AC168" t="s">
        <v>510</v>
      </c>
      <c r="AD168" t="s">
        <v>510</v>
      </c>
      <c r="AE168" t="s">
        <v>1003</v>
      </c>
      <c r="AF168">
        <v>5.3901145829999999</v>
      </c>
      <c r="AG168">
        <v>1</v>
      </c>
      <c r="AH168" t="s">
        <v>606</v>
      </c>
      <c r="AI168" t="s">
        <v>510</v>
      </c>
      <c r="AJ168" t="s">
        <v>614</v>
      </c>
      <c r="AK168" t="s">
        <v>614</v>
      </c>
      <c r="AL168" t="s">
        <v>518</v>
      </c>
      <c r="AM168" t="s">
        <v>597</v>
      </c>
      <c r="AN168" t="s">
        <v>529</v>
      </c>
      <c r="AO168" t="s">
        <v>510</v>
      </c>
      <c r="AP168" t="s">
        <v>1004</v>
      </c>
      <c r="AQ168" t="s">
        <v>598</v>
      </c>
      <c r="AR168" t="s">
        <v>520</v>
      </c>
      <c r="AS168" t="s">
        <v>510</v>
      </c>
      <c r="AT168" t="s">
        <v>510</v>
      </c>
      <c r="AU168" t="s">
        <v>510</v>
      </c>
      <c r="AV168" t="s">
        <v>599</v>
      </c>
      <c r="AW168" t="s">
        <v>510</v>
      </c>
      <c r="AX168">
        <v>0</v>
      </c>
      <c r="AY168" t="s">
        <v>510</v>
      </c>
      <c r="AZ168" t="s">
        <v>594</v>
      </c>
      <c r="BA168">
        <v>0</v>
      </c>
      <c r="BB168" t="s">
        <v>600</v>
      </c>
      <c r="BC168" t="s">
        <v>600</v>
      </c>
      <c r="BD168" t="s">
        <v>510</v>
      </c>
      <c r="BE168" t="s">
        <v>510</v>
      </c>
      <c r="BF168" t="s">
        <v>510</v>
      </c>
      <c r="BG168" t="s">
        <v>510</v>
      </c>
      <c r="BH168" t="s">
        <v>510</v>
      </c>
      <c r="BI168" t="s">
        <v>510</v>
      </c>
      <c r="BJ168" t="s">
        <v>510</v>
      </c>
      <c r="BK168" t="s">
        <v>510</v>
      </c>
      <c r="BL168" t="s">
        <v>510</v>
      </c>
      <c r="BM168" t="s">
        <v>510</v>
      </c>
      <c r="BN168" t="s">
        <v>510</v>
      </c>
      <c r="BO168" t="s">
        <v>510</v>
      </c>
      <c r="BP168" t="s">
        <v>510</v>
      </c>
      <c r="BQ168" t="s">
        <v>510</v>
      </c>
    </row>
    <row r="169" spans="1:69" x14ac:dyDescent="0.3">
      <c r="A169" t="s">
        <v>1005</v>
      </c>
      <c r="B169" t="s">
        <v>584</v>
      </c>
      <c r="C169" t="s">
        <v>585</v>
      </c>
      <c r="D169" t="s">
        <v>610</v>
      </c>
      <c r="E169" t="s">
        <v>510</v>
      </c>
      <c r="F169" t="s">
        <v>587</v>
      </c>
      <c r="G169" t="s">
        <v>569</v>
      </c>
      <c r="H169" s="455"/>
      <c r="I169" t="s">
        <v>510</v>
      </c>
      <c r="J169">
        <v>2522</v>
      </c>
      <c r="K169" t="s">
        <v>522</v>
      </c>
      <c r="L169" t="s">
        <v>531</v>
      </c>
      <c r="M169" t="s">
        <v>610</v>
      </c>
      <c r="N169" t="s">
        <v>611</v>
      </c>
      <c r="O169" t="s">
        <v>667</v>
      </c>
      <c r="P169" t="s">
        <v>668</v>
      </c>
      <c r="Q169" t="s">
        <v>591</v>
      </c>
      <c r="R169" t="s">
        <v>415</v>
      </c>
      <c r="S169" t="s">
        <v>593</v>
      </c>
      <c r="T169" t="s">
        <v>515</v>
      </c>
      <c r="U169" t="s">
        <v>377</v>
      </c>
      <c r="V169" t="s">
        <v>510</v>
      </c>
      <c r="W169" t="s">
        <v>391</v>
      </c>
      <c r="X169">
        <v>3</v>
      </c>
      <c r="Y169" t="s">
        <v>391</v>
      </c>
      <c r="AA169" t="s">
        <v>594</v>
      </c>
      <c r="AB169" t="s">
        <v>568</v>
      </c>
      <c r="AC169" t="s">
        <v>510</v>
      </c>
      <c r="AD169" t="s">
        <v>510</v>
      </c>
      <c r="AE169" t="s">
        <v>669</v>
      </c>
      <c r="AF169">
        <v>5.2083329999999999E-3</v>
      </c>
      <c r="AG169">
        <v>1</v>
      </c>
      <c r="AH169" t="s">
        <v>998</v>
      </c>
      <c r="AI169" t="s">
        <v>510</v>
      </c>
      <c r="AJ169" t="s">
        <v>614</v>
      </c>
      <c r="AK169" t="s">
        <v>614</v>
      </c>
      <c r="AL169" t="s">
        <v>518</v>
      </c>
      <c r="AM169" t="s">
        <v>597</v>
      </c>
      <c r="AN169" t="s">
        <v>1006</v>
      </c>
      <c r="AO169" t="s">
        <v>510</v>
      </c>
      <c r="AP169" t="s">
        <v>672</v>
      </c>
      <c r="AQ169" t="s">
        <v>598</v>
      </c>
      <c r="AR169" t="s">
        <v>520</v>
      </c>
      <c r="AS169" t="s">
        <v>510</v>
      </c>
      <c r="AT169" t="s">
        <v>510</v>
      </c>
      <c r="AU169" t="s">
        <v>510</v>
      </c>
      <c r="AV169" t="s">
        <v>599</v>
      </c>
      <c r="AW169" t="s">
        <v>510</v>
      </c>
      <c r="AX169">
        <v>0</v>
      </c>
      <c r="AY169" t="s">
        <v>510</v>
      </c>
      <c r="AZ169" t="s">
        <v>594</v>
      </c>
      <c r="BA169">
        <v>0</v>
      </c>
      <c r="BB169" t="s">
        <v>673</v>
      </c>
      <c r="BC169" t="s">
        <v>673</v>
      </c>
      <c r="BD169" t="s">
        <v>510</v>
      </c>
      <c r="BE169" t="s">
        <v>510</v>
      </c>
      <c r="BF169" t="s">
        <v>510</v>
      </c>
      <c r="BG169" t="s">
        <v>510</v>
      </c>
      <c r="BH169" t="s">
        <v>510</v>
      </c>
      <c r="BI169" t="s">
        <v>510</v>
      </c>
      <c r="BJ169" t="s">
        <v>510</v>
      </c>
      <c r="BK169" t="s">
        <v>510</v>
      </c>
      <c r="BL169" t="s">
        <v>510</v>
      </c>
      <c r="BM169" t="s">
        <v>510</v>
      </c>
      <c r="BN169" t="s">
        <v>510</v>
      </c>
      <c r="BO169" t="s">
        <v>510</v>
      </c>
      <c r="BP169" t="s">
        <v>510</v>
      </c>
      <c r="BQ169" t="s">
        <v>510</v>
      </c>
    </row>
    <row r="170" spans="1:69" x14ac:dyDescent="0.3">
      <c r="A170" t="s">
        <v>1007</v>
      </c>
      <c r="B170" t="s">
        <v>584</v>
      </c>
      <c r="C170" t="s">
        <v>585</v>
      </c>
      <c r="D170" t="s">
        <v>586</v>
      </c>
      <c r="E170" t="s">
        <v>510</v>
      </c>
      <c r="F170" t="s">
        <v>587</v>
      </c>
      <c r="G170" t="s">
        <v>569</v>
      </c>
      <c r="H170" s="455"/>
      <c r="I170" t="s">
        <v>510</v>
      </c>
      <c r="J170">
        <v>2523</v>
      </c>
      <c r="K170" t="s">
        <v>522</v>
      </c>
      <c r="L170" t="s">
        <v>512</v>
      </c>
      <c r="M170" t="s">
        <v>586</v>
      </c>
      <c r="N170" t="s">
        <v>588</v>
      </c>
      <c r="O170" t="s">
        <v>589</v>
      </c>
      <c r="P170" t="s">
        <v>590</v>
      </c>
      <c r="Q170" t="s">
        <v>591</v>
      </c>
      <c r="R170" t="s">
        <v>592</v>
      </c>
      <c r="S170" t="s">
        <v>593</v>
      </c>
      <c r="T170" t="s">
        <v>515</v>
      </c>
      <c r="U170" t="s">
        <v>377</v>
      </c>
      <c r="V170" t="s">
        <v>510</v>
      </c>
      <c r="W170" t="s">
        <v>391</v>
      </c>
      <c r="X170">
        <v>3</v>
      </c>
      <c r="Y170" t="s">
        <v>391</v>
      </c>
      <c r="AA170" t="s">
        <v>594</v>
      </c>
      <c r="AB170" t="s">
        <v>568</v>
      </c>
      <c r="AC170" t="s">
        <v>510</v>
      </c>
      <c r="AD170" t="s">
        <v>510</v>
      </c>
      <c r="AE170" t="s">
        <v>510</v>
      </c>
      <c r="AG170">
        <v>1</v>
      </c>
      <c r="AH170" t="s">
        <v>595</v>
      </c>
      <c r="AI170" t="s">
        <v>510</v>
      </c>
      <c r="AJ170" t="s">
        <v>607</v>
      </c>
      <c r="AK170" t="s">
        <v>607</v>
      </c>
      <c r="AL170" t="s">
        <v>518</v>
      </c>
      <c r="AM170" t="s">
        <v>597</v>
      </c>
      <c r="AN170" t="s">
        <v>530</v>
      </c>
      <c r="AO170" t="s">
        <v>510</v>
      </c>
      <c r="AP170" t="s">
        <v>560</v>
      </c>
      <c r="AQ170" t="s">
        <v>598</v>
      </c>
      <c r="AR170" t="s">
        <v>520</v>
      </c>
      <c r="AS170" t="s">
        <v>510</v>
      </c>
      <c r="AT170" t="s">
        <v>510</v>
      </c>
      <c r="AU170" t="s">
        <v>510</v>
      </c>
      <c r="AV170" t="s">
        <v>599</v>
      </c>
      <c r="AW170" t="s">
        <v>510</v>
      </c>
      <c r="AX170">
        <v>0</v>
      </c>
      <c r="AY170" t="s">
        <v>510</v>
      </c>
      <c r="AZ170" t="s">
        <v>594</v>
      </c>
      <c r="BA170">
        <v>0</v>
      </c>
      <c r="BB170" t="s">
        <v>600</v>
      </c>
      <c r="BC170" t="s">
        <v>600</v>
      </c>
      <c r="BD170" t="s">
        <v>510</v>
      </c>
      <c r="BE170" t="s">
        <v>510</v>
      </c>
      <c r="BF170" t="s">
        <v>510</v>
      </c>
      <c r="BG170" t="s">
        <v>510</v>
      </c>
      <c r="BH170" t="s">
        <v>510</v>
      </c>
      <c r="BI170" t="s">
        <v>510</v>
      </c>
      <c r="BJ170" t="s">
        <v>510</v>
      </c>
      <c r="BK170" t="s">
        <v>510</v>
      </c>
      <c r="BL170" t="s">
        <v>510</v>
      </c>
      <c r="BM170" t="s">
        <v>510</v>
      </c>
      <c r="BN170" t="s">
        <v>510</v>
      </c>
      <c r="BO170" t="s">
        <v>510</v>
      </c>
      <c r="BP170" t="s">
        <v>510</v>
      </c>
      <c r="BQ170" t="s">
        <v>510</v>
      </c>
    </row>
    <row r="171" spans="1:69" x14ac:dyDescent="0.3">
      <c r="A171" t="s">
        <v>1008</v>
      </c>
      <c r="B171" t="s">
        <v>584</v>
      </c>
      <c r="C171" t="s">
        <v>585</v>
      </c>
      <c r="D171" t="s">
        <v>586</v>
      </c>
      <c r="E171" t="s">
        <v>510</v>
      </c>
      <c r="F171" t="s">
        <v>587</v>
      </c>
      <c r="G171" t="s">
        <v>569</v>
      </c>
      <c r="H171" s="455"/>
      <c r="I171" t="s">
        <v>510</v>
      </c>
      <c r="J171">
        <v>2522</v>
      </c>
      <c r="K171" t="s">
        <v>522</v>
      </c>
      <c r="L171" t="s">
        <v>531</v>
      </c>
      <c r="M171" t="s">
        <v>586</v>
      </c>
      <c r="N171" t="s">
        <v>588</v>
      </c>
      <c r="O171" t="s">
        <v>667</v>
      </c>
      <c r="P171" t="s">
        <v>668</v>
      </c>
      <c r="Q171" t="s">
        <v>591</v>
      </c>
      <c r="R171" t="s">
        <v>415</v>
      </c>
      <c r="S171" t="s">
        <v>593</v>
      </c>
      <c r="T171" t="s">
        <v>515</v>
      </c>
      <c r="U171" t="s">
        <v>377</v>
      </c>
      <c r="V171" t="s">
        <v>510</v>
      </c>
      <c r="W171" t="s">
        <v>391</v>
      </c>
      <c r="X171">
        <v>3</v>
      </c>
      <c r="Y171" t="s">
        <v>391</v>
      </c>
      <c r="AA171" t="s">
        <v>594</v>
      </c>
      <c r="AB171" t="s">
        <v>568</v>
      </c>
      <c r="AC171" t="s">
        <v>510</v>
      </c>
      <c r="AD171" t="s">
        <v>510</v>
      </c>
      <c r="AE171" t="s">
        <v>669</v>
      </c>
      <c r="AF171">
        <v>5.2083329999999999E-3</v>
      </c>
      <c r="AG171">
        <v>1</v>
      </c>
      <c r="AH171" t="s">
        <v>998</v>
      </c>
      <c r="AI171" t="s">
        <v>510</v>
      </c>
      <c r="AJ171" t="s">
        <v>607</v>
      </c>
      <c r="AK171" t="s">
        <v>607</v>
      </c>
      <c r="AL171" t="s">
        <v>518</v>
      </c>
      <c r="AM171" t="s">
        <v>597</v>
      </c>
      <c r="AN171" t="s">
        <v>957</v>
      </c>
      <c r="AO171" t="s">
        <v>510</v>
      </c>
      <c r="AP171" t="s">
        <v>672</v>
      </c>
      <c r="AQ171" t="s">
        <v>598</v>
      </c>
      <c r="AR171" t="s">
        <v>520</v>
      </c>
      <c r="AS171" t="s">
        <v>510</v>
      </c>
      <c r="AT171" t="s">
        <v>510</v>
      </c>
      <c r="AU171" t="s">
        <v>510</v>
      </c>
      <c r="AV171" t="s">
        <v>599</v>
      </c>
      <c r="AW171" t="s">
        <v>510</v>
      </c>
      <c r="AX171">
        <v>0</v>
      </c>
      <c r="AY171" t="s">
        <v>510</v>
      </c>
      <c r="AZ171" t="s">
        <v>594</v>
      </c>
      <c r="BA171">
        <v>0</v>
      </c>
      <c r="BB171" t="s">
        <v>673</v>
      </c>
      <c r="BC171" t="s">
        <v>673</v>
      </c>
      <c r="BD171" t="s">
        <v>510</v>
      </c>
      <c r="BE171" t="s">
        <v>510</v>
      </c>
      <c r="BF171" t="s">
        <v>510</v>
      </c>
      <c r="BG171" t="s">
        <v>510</v>
      </c>
      <c r="BH171" t="s">
        <v>510</v>
      </c>
      <c r="BI171" t="s">
        <v>510</v>
      </c>
      <c r="BJ171" t="s">
        <v>510</v>
      </c>
      <c r="BK171" t="s">
        <v>510</v>
      </c>
      <c r="BL171" t="s">
        <v>510</v>
      </c>
      <c r="BM171" t="s">
        <v>510</v>
      </c>
      <c r="BN171" t="s">
        <v>510</v>
      </c>
      <c r="BO171" t="s">
        <v>510</v>
      </c>
      <c r="BP171" t="s">
        <v>510</v>
      </c>
      <c r="BQ171" t="s">
        <v>510</v>
      </c>
    </row>
    <row r="172" spans="1:69" x14ac:dyDescent="0.3">
      <c r="A172" t="s">
        <v>1009</v>
      </c>
      <c r="B172" t="s">
        <v>584</v>
      </c>
      <c r="C172" t="s">
        <v>585</v>
      </c>
      <c r="D172" t="s">
        <v>586</v>
      </c>
      <c r="E172" t="s">
        <v>510</v>
      </c>
      <c r="F172" t="s">
        <v>587</v>
      </c>
      <c r="G172" t="s">
        <v>569</v>
      </c>
      <c r="H172" s="455"/>
      <c r="I172" t="s">
        <v>510</v>
      </c>
      <c r="J172">
        <v>2522</v>
      </c>
      <c r="K172" t="s">
        <v>522</v>
      </c>
      <c r="L172" t="s">
        <v>531</v>
      </c>
      <c r="M172" t="s">
        <v>586</v>
      </c>
      <c r="N172" t="s">
        <v>588</v>
      </c>
      <c r="O172" t="s">
        <v>667</v>
      </c>
      <c r="P172" t="s">
        <v>668</v>
      </c>
      <c r="Q172" t="s">
        <v>591</v>
      </c>
      <c r="R172" t="s">
        <v>415</v>
      </c>
      <c r="S172" t="s">
        <v>593</v>
      </c>
      <c r="T172" t="s">
        <v>515</v>
      </c>
      <c r="U172" t="s">
        <v>377</v>
      </c>
      <c r="V172" t="s">
        <v>510</v>
      </c>
      <c r="W172" t="s">
        <v>391</v>
      </c>
      <c r="X172">
        <v>3</v>
      </c>
      <c r="Y172" t="s">
        <v>391</v>
      </c>
      <c r="AA172" t="s">
        <v>594</v>
      </c>
      <c r="AB172" t="s">
        <v>568</v>
      </c>
      <c r="AC172" t="s">
        <v>510</v>
      </c>
      <c r="AD172" t="s">
        <v>510</v>
      </c>
      <c r="AE172" t="s">
        <v>669</v>
      </c>
      <c r="AF172">
        <v>5.2083329999999999E-3</v>
      </c>
      <c r="AG172">
        <v>1</v>
      </c>
      <c r="AH172" t="s">
        <v>998</v>
      </c>
      <c r="AI172" t="s">
        <v>510</v>
      </c>
      <c r="AJ172" t="s">
        <v>607</v>
      </c>
      <c r="AK172" t="s">
        <v>607</v>
      </c>
      <c r="AL172" t="s">
        <v>518</v>
      </c>
      <c r="AM172" t="s">
        <v>597</v>
      </c>
      <c r="AN172" t="s">
        <v>986</v>
      </c>
      <c r="AO172" t="s">
        <v>510</v>
      </c>
      <c r="AP172" t="s">
        <v>672</v>
      </c>
      <c r="AQ172" t="s">
        <v>598</v>
      </c>
      <c r="AR172" t="s">
        <v>520</v>
      </c>
      <c r="AS172" t="s">
        <v>510</v>
      </c>
      <c r="AT172" t="s">
        <v>510</v>
      </c>
      <c r="AU172" t="s">
        <v>510</v>
      </c>
      <c r="AV172" t="s">
        <v>599</v>
      </c>
      <c r="AW172" t="s">
        <v>510</v>
      </c>
      <c r="AX172">
        <v>0</v>
      </c>
      <c r="AY172" t="s">
        <v>510</v>
      </c>
      <c r="AZ172" t="s">
        <v>594</v>
      </c>
      <c r="BA172">
        <v>0</v>
      </c>
      <c r="BB172" t="s">
        <v>673</v>
      </c>
      <c r="BC172" t="s">
        <v>673</v>
      </c>
      <c r="BD172" t="s">
        <v>510</v>
      </c>
      <c r="BE172" t="s">
        <v>510</v>
      </c>
      <c r="BF172" t="s">
        <v>510</v>
      </c>
      <c r="BG172" t="s">
        <v>510</v>
      </c>
      <c r="BH172" t="s">
        <v>510</v>
      </c>
      <c r="BI172" t="s">
        <v>510</v>
      </c>
      <c r="BJ172" t="s">
        <v>510</v>
      </c>
      <c r="BK172" t="s">
        <v>510</v>
      </c>
      <c r="BL172" t="s">
        <v>510</v>
      </c>
      <c r="BM172" t="s">
        <v>510</v>
      </c>
      <c r="BN172" t="s">
        <v>510</v>
      </c>
      <c r="BO172" t="s">
        <v>510</v>
      </c>
      <c r="BP172" t="s">
        <v>510</v>
      </c>
      <c r="BQ172" t="s">
        <v>510</v>
      </c>
    </row>
    <row r="173" spans="1:69" x14ac:dyDescent="0.3">
      <c r="A173" t="s">
        <v>1010</v>
      </c>
      <c r="B173" t="s">
        <v>584</v>
      </c>
      <c r="C173" t="s">
        <v>585</v>
      </c>
      <c r="D173" t="s">
        <v>586</v>
      </c>
      <c r="E173" t="s">
        <v>510</v>
      </c>
      <c r="F173" t="s">
        <v>587</v>
      </c>
      <c r="G173" t="s">
        <v>569</v>
      </c>
      <c r="H173" s="455"/>
      <c r="I173" t="s">
        <v>510</v>
      </c>
      <c r="J173">
        <v>2041</v>
      </c>
      <c r="K173" t="s">
        <v>511</v>
      </c>
      <c r="L173" t="s">
        <v>512</v>
      </c>
      <c r="M173" t="s">
        <v>586</v>
      </c>
      <c r="N173" t="s">
        <v>588</v>
      </c>
      <c r="O173" t="s">
        <v>602</v>
      </c>
      <c r="P173" t="s">
        <v>603</v>
      </c>
      <c r="Q173" t="s">
        <v>591</v>
      </c>
      <c r="R173" t="s">
        <v>514</v>
      </c>
      <c r="S173" t="s">
        <v>604</v>
      </c>
      <c r="T173" t="s">
        <v>515</v>
      </c>
      <c r="U173" t="s">
        <v>377</v>
      </c>
      <c r="V173" t="s">
        <v>510</v>
      </c>
      <c r="W173" t="s">
        <v>391</v>
      </c>
      <c r="X173">
        <v>3</v>
      </c>
      <c r="Y173" t="s">
        <v>391</v>
      </c>
      <c r="AA173" t="s">
        <v>594</v>
      </c>
      <c r="AB173" t="s">
        <v>568</v>
      </c>
      <c r="AC173" t="s">
        <v>510</v>
      </c>
      <c r="AD173" t="s">
        <v>510</v>
      </c>
      <c r="AE173" t="s">
        <v>1003</v>
      </c>
      <c r="AF173">
        <v>5.3899479169999998</v>
      </c>
      <c r="AG173">
        <v>1</v>
      </c>
      <c r="AH173" t="s">
        <v>606</v>
      </c>
      <c r="AI173" t="s">
        <v>510</v>
      </c>
      <c r="AJ173" t="s">
        <v>607</v>
      </c>
      <c r="AK173" t="s">
        <v>607</v>
      </c>
      <c r="AL173" t="s">
        <v>518</v>
      </c>
      <c r="AM173" t="s">
        <v>597</v>
      </c>
      <c r="AN173" t="s">
        <v>529</v>
      </c>
      <c r="AO173" t="s">
        <v>510</v>
      </c>
      <c r="AP173" t="s">
        <v>1011</v>
      </c>
      <c r="AQ173" t="s">
        <v>598</v>
      </c>
      <c r="AR173" t="s">
        <v>520</v>
      </c>
      <c r="AS173" t="s">
        <v>510</v>
      </c>
      <c r="AT173" t="s">
        <v>510</v>
      </c>
      <c r="AU173" t="s">
        <v>510</v>
      </c>
      <c r="AV173" t="s">
        <v>599</v>
      </c>
      <c r="AW173" t="s">
        <v>510</v>
      </c>
      <c r="AX173">
        <v>0</v>
      </c>
      <c r="AY173" t="s">
        <v>510</v>
      </c>
      <c r="AZ173" t="s">
        <v>594</v>
      </c>
      <c r="BA173">
        <v>0</v>
      </c>
      <c r="BB173" t="s">
        <v>600</v>
      </c>
      <c r="BC173" t="s">
        <v>600</v>
      </c>
      <c r="BD173" t="s">
        <v>510</v>
      </c>
      <c r="BE173" t="s">
        <v>510</v>
      </c>
      <c r="BF173" t="s">
        <v>510</v>
      </c>
      <c r="BG173" t="s">
        <v>510</v>
      </c>
      <c r="BH173" t="s">
        <v>510</v>
      </c>
      <c r="BI173" t="s">
        <v>510</v>
      </c>
      <c r="BJ173" t="s">
        <v>510</v>
      </c>
      <c r="BK173" t="s">
        <v>510</v>
      </c>
      <c r="BL173" t="s">
        <v>510</v>
      </c>
      <c r="BM173" t="s">
        <v>510</v>
      </c>
      <c r="BN173" t="s">
        <v>510</v>
      </c>
      <c r="BO173" t="s">
        <v>510</v>
      </c>
      <c r="BP173" t="s">
        <v>510</v>
      </c>
      <c r="BQ173" t="s">
        <v>510</v>
      </c>
    </row>
    <row r="174" spans="1:69" x14ac:dyDescent="0.3">
      <c r="A174" t="s">
        <v>1012</v>
      </c>
      <c r="B174" t="s">
        <v>584</v>
      </c>
      <c r="C174" t="s">
        <v>585</v>
      </c>
      <c r="D174" t="s">
        <v>586</v>
      </c>
      <c r="E174" t="s">
        <v>510</v>
      </c>
      <c r="F174" t="s">
        <v>587</v>
      </c>
      <c r="G174" t="s">
        <v>569</v>
      </c>
      <c r="H174" s="455"/>
      <c r="I174" t="s">
        <v>510</v>
      </c>
      <c r="J174">
        <v>2522</v>
      </c>
      <c r="K174" t="s">
        <v>522</v>
      </c>
      <c r="L174" t="s">
        <v>531</v>
      </c>
      <c r="M174" t="s">
        <v>586</v>
      </c>
      <c r="N174" t="s">
        <v>588</v>
      </c>
      <c r="O174" t="s">
        <v>667</v>
      </c>
      <c r="P174" t="s">
        <v>668</v>
      </c>
      <c r="Q174" t="s">
        <v>591</v>
      </c>
      <c r="R174" t="s">
        <v>415</v>
      </c>
      <c r="S174" t="s">
        <v>593</v>
      </c>
      <c r="T174" t="s">
        <v>515</v>
      </c>
      <c r="U174" t="s">
        <v>377</v>
      </c>
      <c r="V174" t="s">
        <v>510</v>
      </c>
      <c r="W174" t="s">
        <v>391</v>
      </c>
      <c r="X174">
        <v>3</v>
      </c>
      <c r="Y174" t="s">
        <v>391</v>
      </c>
      <c r="AA174" t="s">
        <v>594</v>
      </c>
      <c r="AB174" t="s">
        <v>568</v>
      </c>
      <c r="AC174" t="s">
        <v>510</v>
      </c>
      <c r="AD174" t="s">
        <v>510</v>
      </c>
      <c r="AE174" t="s">
        <v>669</v>
      </c>
      <c r="AF174">
        <v>5.2083329999999999E-3</v>
      </c>
      <c r="AG174">
        <v>1</v>
      </c>
      <c r="AH174" t="s">
        <v>998</v>
      </c>
      <c r="AI174" t="s">
        <v>510</v>
      </c>
      <c r="AJ174" t="s">
        <v>607</v>
      </c>
      <c r="AK174" t="s">
        <v>607</v>
      </c>
      <c r="AL174" t="s">
        <v>518</v>
      </c>
      <c r="AM174" t="s">
        <v>597</v>
      </c>
      <c r="AN174" t="s">
        <v>999</v>
      </c>
      <c r="AO174" t="s">
        <v>510</v>
      </c>
      <c r="AP174" t="s">
        <v>672</v>
      </c>
      <c r="AQ174" t="s">
        <v>598</v>
      </c>
      <c r="AR174" t="s">
        <v>520</v>
      </c>
      <c r="AS174" t="s">
        <v>510</v>
      </c>
      <c r="AT174" t="s">
        <v>510</v>
      </c>
      <c r="AU174" t="s">
        <v>510</v>
      </c>
      <c r="AV174" t="s">
        <v>599</v>
      </c>
      <c r="AW174" t="s">
        <v>510</v>
      </c>
      <c r="AX174">
        <v>0</v>
      </c>
      <c r="AY174" t="s">
        <v>510</v>
      </c>
      <c r="AZ174" t="s">
        <v>594</v>
      </c>
      <c r="BA174">
        <v>0</v>
      </c>
      <c r="BB174" t="s">
        <v>673</v>
      </c>
      <c r="BC174" t="s">
        <v>673</v>
      </c>
      <c r="BD174" t="s">
        <v>510</v>
      </c>
      <c r="BE174" t="s">
        <v>510</v>
      </c>
      <c r="BF174" t="s">
        <v>510</v>
      </c>
      <c r="BG174" t="s">
        <v>510</v>
      </c>
      <c r="BH174" t="s">
        <v>510</v>
      </c>
      <c r="BI174" t="s">
        <v>510</v>
      </c>
      <c r="BJ174" t="s">
        <v>510</v>
      </c>
      <c r="BK174" t="s">
        <v>510</v>
      </c>
      <c r="BL174" t="s">
        <v>510</v>
      </c>
      <c r="BM174" t="s">
        <v>510</v>
      </c>
      <c r="BN174" t="s">
        <v>510</v>
      </c>
      <c r="BO174" t="s">
        <v>510</v>
      </c>
      <c r="BP174" t="s">
        <v>510</v>
      </c>
      <c r="BQ174" t="s">
        <v>510</v>
      </c>
    </row>
    <row r="175" spans="1:69" x14ac:dyDescent="0.3">
      <c r="A175" t="s">
        <v>1013</v>
      </c>
      <c r="B175" t="s">
        <v>584</v>
      </c>
      <c r="C175" t="s">
        <v>585</v>
      </c>
      <c r="D175" t="s">
        <v>610</v>
      </c>
      <c r="E175" t="s">
        <v>510</v>
      </c>
      <c r="F175" t="s">
        <v>587</v>
      </c>
      <c r="G175" t="s">
        <v>569</v>
      </c>
      <c r="H175" s="455"/>
      <c r="I175" t="s">
        <v>510</v>
      </c>
      <c r="J175">
        <v>2522</v>
      </c>
      <c r="K175" t="s">
        <v>522</v>
      </c>
      <c r="L175" t="s">
        <v>531</v>
      </c>
      <c r="M175" t="s">
        <v>610</v>
      </c>
      <c r="N175" t="s">
        <v>611</v>
      </c>
      <c r="O175" t="s">
        <v>860</v>
      </c>
      <c r="P175" t="s">
        <v>861</v>
      </c>
      <c r="Q175" t="s">
        <v>513</v>
      </c>
      <c r="R175" t="s">
        <v>510</v>
      </c>
      <c r="S175" t="s">
        <v>555</v>
      </c>
      <c r="T175" t="s">
        <v>515</v>
      </c>
      <c r="U175" t="s">
        <v>565</v>
      </c>
      <c r="V175" t="s">
        <v>510</v>
      </c>
      <c r="W175" t="s">
        <v>389</v>
      </c>
      <c r="X175">
        <v>1</v>
      </c>
      <c r="Y175" t="s">
        <v>389</v>
      </c>
      <c r="Z175">
        <v>1</v>
      </c>
      <c r="AA175" t="s">
        <v>594</v>
      </c>
      <c r="AB175" t="s">
        <v>526</v>
      </c>
      <c r="AC175" t="s">
        <v>510</v>
      </c>
      <c r="AD175" t="s">
        <v>510</v>
      </c>
      <c r="AE175" t="s">
        <v>594</v>
      </c>
      <c r="AF175">
        <v>0</v>
      </c>
      <c r="AG175">
        <v>1</v>
      </c>
      <c r="AH175" t="s">
        <v>988</v>
      </c>
      <c r="AI175" t="s">
        <v>510</v>
      </c>
      <c r="AJ175" t="s">
        <v>510</v>
      </c>
      <c r="AK175" t="s">
        <v>614</v>
      </c>
      <c r="AL175" t="s">
        <v>518</v>
      </c>
      <c r="AM175" t="s">
        <v>597</v>
      </c>
      <c r="AN175" t="s">
        <v>510</v>
      </c>
      <c r="AO175" t="s">
        <v>510</v>
      </c>
      <c r="AP175" t="s">
        <v>672</v>
      </c>
      <c r="AQ175" t="s">
        <v>598</v>
      </c>
      <c r="AR175" t="s">
        <v>520</v>
      </c>
      <c r="AS175" t="s">
        <v>510</v>
      </c>
      <c r="AT175" t="s">
        <v>510</v>
      </c>
      <c r="AU175" t="s">
        <v>510</v>
      </c>
      <c r="AV175" t="s">
        <v>643</v>
      </c>
      <c r="AW175" t="s">
        <v>510</v>
      </c>
      <c r="AX175">
        <v>0</v>
      </c>
      <c r="AY175" t="s">
        <v>510</v>
      </c>
      <c r="AZ175" t="s">
        <v>594</v>
      </c>
      <c r="BA175">
        <v>0</v>
      </c>
      <c r="BB175" t="s">
        <v>566</v>
      </c>
      <c r="BC175" t="s">
        <v>567</v>
      </c>
      <c r="BD175" t="s">
        <v>510</v>
      </c>
      <c r="BE175" t="s">
        <v>510</v>
      </c>
      <c r="BF175" t="s">
        <v>510</v>
      </c>
      <c r="BG175" t="s">
        <v>510</v>
      </c>
      <c r="BH175" t="s">
        <v>510</v>
      </c>
      <c r="BI175" t="s">
        <v>510</v>
      </c>
      <c r="BJ175" t="s">
        <v>510</v>
      </c>
      <c r="BK175" t="s">
        <v>510</v>
      </c>
      <c r="BL175" t="s">
        <v>510</v>
      </c>
      <c r="BM175" t="s">
        <v>510</v>
      </c>
      <c r="BN175" t="s">
        <v>510</v>
      </c>
      <c r="BO175" t="s">
        <v>510</v>
      </c>
      <c r="BP175" t="s">
        <v>510</v>
      </c>
      <c r="BQ175" t="s">
        <v>510</v>
      </c>
    </row>
    <row r="176" spans="1:69" x14ac:dyDescent="0.3">
      <c r="A176" t="s">
        <v>1014</v>
      </c>
      <c r="B176" t="s">
        <v>584</v>
      </c>
      <c r="C176" t="s">
        <v>585</v>
      </c>
      <c r="D176" t="s">
        <v>610</v>
      </c>
      <c r="E176" t="s">
        <v>510</v>
      </c>
      <c r="F176" t="s">
        <v>587</v>
      </c>
      <c r="G176" t="s">
        <v>569</v>
      </c>
      <c r="H176" s="455"/>
      <c r="I176" t="s">
        <v>510</v>
      </c>
      <c r="J176">
        <v>2522</v>
      </c>
      <c r="K176" t="s">
        <v>522</v>
      </c>
      <c r="L176" t="s">
        <v>531</v>
      </c>
      <c r="M176" t="s">
        <v>610</v>
      </c>
      <c r="N176" t="s">
        <v>611</v>
      </c>
      <c r="O176" t="s">
        <v>667</v>
      </c>
      <c r="P176" t="s">
        <v>668</v>
      </c>
      <c r="Q176" t="s">
        <v>591</v>
      </c>
      <c r="R176" t="s">
        <v>415</v>
      </c>
      <c r="S176" t="s">
        <v>593</v>
      </c>
      <c r="T176" t="s">
        <v>515</v>
      </c>
      <c r="U176" t="s">
        <v>377</v>
      </c>
      <c r="V176" t="s">
        <v>510</v>
      </c>
      <c r="W176" t="s">
        <v>391</v>
      </c>
      <c r="X176">
        <v>3</v>
      </c>
      <c r="Y176" t="s">
        <v>391</v>
      </c>
      <c r="AA176" t="s">
        <v>594</v>
      </c>
      <c r="AB176" t="s">
        <v>568</v>
      </c>
      <c r="AC176" t="s">
        <v>510</v>
      </c>
      <c r="AD176" t="s">
        <v>510</v>
      </c>
      <c r="AE176" t="s">
        <v>669</v>
      </c>
      <c r="AF176">
        <v>5.2083329999999999E-3</v>
      </c>
      <c r="AG176">
        <v>1</v>
      </c>
      <c r="AH176" t="s">
        <v>998</v>
      </c>
      <c r="AI176" t="s">
        <v>510</v>
      </c>
      <c r="AJ176" t="s">
        <v>612</v>
      </c>
      <c r="AK176" t="s">
        <v>612</v>
      </c>
      <c r="AL176" t="s">
        <v>518</v>
      </c>
      <c r="AM176" t="s">
        <v>597</v>
      </c>
      <c r="AN176" t="s">
        <v>1015</v>
      </c>
      <c r="AO176" t="s">
        <v>510</v>
      </c>
      <c r="AP176" t="s">
        <v>672</v>
      </c>
      <c r="AQ176" t="s">
        <v>598</v>
      </c>
      <c r="AR176" t="s">
        <v>520</v>
      </c>
      <c r="AS176" t="s">
        <v>510</v>
      </c>
      <c r="AT176" t="s">
        <v>510</v>
      </c>
      <c r="AU176" t="s">
        <v>510</v>
      </c>
      <c r="AV176" t="s">
        <v>599</v>
      </c>
      <c r="AW176" t="s">
        <v>510</v>
      </c>
      <c r="AX176">
        <v>0</v>
      </c>
      <c r="AY176" t="s">
        <v>510</v>
      </c>
      <c r="AZ176" t="s">
        <v>594</v>
      </c>
      <c r="BA176">
        <v>0</v>
      </c>
      <c r="BB176" t="s">
        <v>673</v>
      </c>
      <c r="BC176" t="s">
        <v>673</v>
      </c>
      <c r="BD176" t="s">
        <v>510</v>
      </c>
      <c r="BE176" t="s">
        <v>510</v>
      </c>
      <c r="BF176" t="s">
        <v>510</v>
      </c>
      <c r="BG176" t="s">
        <v>510</v>
      </c>
      <c r="BH176" t="s">
        <v>510</v>
      </c>
      <c r="BI176" t="s">
        <v>510</v>
      </c>
      <c r="BJ176" t="s">
        <v>510</v>
      </c>
      <c r="BK176" t="s">
        <v>510</v>
      </c>
      <c r="BL176" t="s">
        <v>510</v>
      </c>
      <c r="BM176" t="s">
        <v>510</v>
      </c>
      <c r="BN176" t="s">
        <v>510</v>
      </c>
      <c r="BO176" t="s">
        <v>510</v>
      </c>
      <c r="BP176" t="s">
        <v>510</v>
      </c>
      <c r="BQ176" t="s">
        <v>510</v>
      </c>
    </row>
    <row r="177" spans="1:69" x14ac:dyDescent="0.3">
      <c r="A177" t="s">
        <v>1016</v>
      </c>
      <c r="B177" t="s">
        <v>584</v>
      </c>
      <c r="C177" t="s">
        <v>585</v>
      </c>
      <c r="D177" t="s">
        <v>586</v>
      </c>
      <c r="E177" t="s">
        <v>510</v>
      </c>
      <c r="F177" t="s">
        <v>587</v>
      </c>
      <c r="G177" t="s">
        <v>569</v>
      </c>
      <c r="H177" s="455"/>
      <c r="I177" t="s">
        <v>510</v>
      </c>
      <c r="J177">
        <v>2522</v>
      </c>
      <c r="K177" t="s">
        <v>522</v>
      </c>
      <c r="L177" t="s">
        <v>531</v>
      </c>
      <c r="M177" t="s">
        <v>586</v>
      </c>
      <c r="N177" t="s">
        <v>588</v>
      </c>
      <c r="O177" t="s">
        <v>667</v>
      </c>
      <c r="P177" t="s">
        <v>668</v>
      </c>
      <c r="Q177" t="s">
        <v>591</v>
      </c>
      <c r="R177" t="s">
        <v>415</v>
      </c>
      <c r="S177" t="s">
        <v>593</v>
      </c>
      <c r="T177" t="s">
        <v>515</v>
      </c>
      <c r="U177" t="s">
        <v>377</v>
      </c>
      <c r="V177" t="s">
        <v>510</v>
      </c>
      <c r="W177" t="s">
        <v>391</v>
      </c>
      <c r="X177">
        <v>3</v>
      </c>
      <c r="Y177" t="s">
        <v>391</v>
      </c>
      <c r="AA177" t="s">
        <v>594</v>
      </c>
      <c r="AB177" t="s">
        <v>568</v>
      </c>
      <c r="AC177" t="s">
        <v>510</v>
      </c>
      <c r="AD177" t="s">
        <v>510</v>
      </c>
      <c r="AE177" t="s">
        <v>669</v>
      </c>
      <c r="AF177">
        <v>5.2083329999999999E-3</v>
      </c>
      <c r="AG177">
        <v>1</v>
      </c>
      <c r="AH177" t="s">
        <v>998</v>
      </c>
      <c r="AI177" t="s">
        <v>510</v>
      </c>
      <c r="AJ177" t="s">
        <v>596</v>
      </c>
      <c r="AK177" t="s">
        <v>596</v>
      </c>
      <c r="AL177" t="s">
        <v>518</v>
      </c>
      <c r="AM177" t="s">
        <v>597</v>
      </c>
      <c r="AN177" t="s">
        <v>1001</v>
      </c>
      <c r="AO177" t="s">
        <v>510</v>
      </c>
      <c r="AP177" t="s">
        <v>672</v>
      </c>
      <c r="AQ177" t="s">
        <v>598</v>
      </c>
      <c r="AR177" t="s">
        <v>520</v>
      </c>
      <c r="AS177" t="s">
        <v>510</v>
      </c>
      <c r="AT177" t="s">
        <v>510</v>
      </c>
      <c r="AU177" t="s">
        <v>510</v>
      </c>
      <c r="AV177" t="s">
        <v>599</v>
      </c>
      <c r="AW177" t="s">
        <v>510</v>
      </c>
      <c r="AX177">
        <v>0</v>
      </c>
      <c r="AY177" t="s">
        <v>510</v>
      </c>
      <c r="AZ177" t="s">
        <v>594</v>
      </c>
      <c r="BA177">
        <v>0</v>
      </c>
      <c r="BB177" t="s">
        <v>673</v>
      </c>
      <c r="BC177" t="s">
        <v>673</v>
      </c>
      <c r="BD177" t="s">
        <v>510</v>
      </c>
      <c r="BE177" t="s">
        <v>510</v>
      </c>
      <c r="BF177" t="s">
        <v>510</v>
      </c>
      <c r="BG177" t="s">
        <v>510</v>
      </c>
      <c r="BH177" t="s">
        <v>510</v>
      </c>
      <c r="BI177" t="s">
        <v>510</v>
      </c>
      <c r="BJ177" t="s">
        <v>510</v>
      </c>
      <c r="BK177" t="s">
        <v>510</v>
      </c>
      <c r="BL177" t="s">
        <v>510</v>
      </c>
      <c r="BM177" t="s">
        <v>510</v>
      </c>
      <c r="BN177" t="s">
        <v>510</v>
      </c>
      <c r="BO177" t="s">
        <v>510</v>
      </c>
      <c r="BP177" t="s">
        <v>510</v>
      </c>
      <c r="BQ177" t="s">
        <v>510</v>
      </c>
    </row>
    <row r="178" spans="1:69" x14ac:dyDescent="0.3">
      <c r="A178" t="s">
        <v>1017</v>
      </c>
      <c r="B178" t="s">
        <v>584</v>
      </c>
      <c r="C178" t="s">
        <v>585</v>
      </c>
      <c r="D178" t="s">
        <v>586</v>
      </c>
      <c r="E178" t="s">
        <v>510</v>
      </c>
      <c r="F178" t="s">
        <v>587</v>
      </c>
      <c r="G178" t="s">
        <v>569</v>
      </c>
      <c r="H178" s="455"/>
      <c r="I178" t="s">
        <v>510</v>
      </c>
      <c r="J178">
        <v>2522</v>
      </c>
      <c r="K178" t="s">
        <v>522</v>
      </c>
      <c r="L178" t="s">
        <v>512</v>
      </c>
      <c r="M178" t="s">
        <v>586</v>
      </c>
      <c r="N178" t="s">
        <v>588</v>
      </c>
      <c r="O178" t="s">
        <v>1018</v>
      </c>
      <c r="P178" t="s">
        <v>1019</v>
      </c>
      <c r="Q178" t="s">
        <v>513</v>
      </c>
      <c r="R178" t="s">
        <v>1020</v>
      </c>
      <c r="S178" t="s">
        <v>1021</v>
      </c>
      <c r="T178" t="s">
        <v>515</v>
      </c>
      <c r="U178" t="s">
        <v>1022</v>
      </c>
      <c r="V178" t="s">
        <v>510</v>
      </c>
      <c r="W178" t="s">
        <v>391</v>
      </c>
      <c r="X178">
        <v>3</v>
      </c>
      <c r="Y178" t="s">
        <v>391</v>
      </c>
      <c r="Z178">
        <v>3</v>
      </c>
      <c r="AA178" t="s">
        <v>594</v>
      </c>
      <c r="AB178" t="s">
        <v>568</v>
      </c>
      <c r="AC178" t="s">
        <v>510</v>
      </c>
      <c r="AD178" t="s">
        <v>510</v>
      </c>
      <c r="AE178" t="s">
        <v>1023</v>
      </c>
      <c r="AF178">
        <v>0.198333333</v>
      </c>
      <c r="AG178">
        <v>1</v>
      </c>
      <c r="AH178" t="s">
        <v>1024</v>
      </c>
      <c r="AI178" t="s">
        <v>510</v>
      </c>
      <c r="AJ178" t="s">
        <v>607</v>
      </c>
      <c r="AK178" t="s">
        <v>607</v>
      </c>
      <c r="AL178" t="s">
        <v>518</v>
      </c>
      <c r="AM178" t="s">
        <v>597</v>
      </c>
      <c r="AN178" t="s">
        <v>537</v>
      </c>
      <c r="AO178" t="s">
        <v>510</v>
      </c>
      <c r="AP178" t="s">
        <v>1025</v>
      </c>
      <c r="AQ178" t="s">
        <v>598</v>
      </c>
      <c r="AR178" t="s">
        <v>520</v>
      </c>
      <c r="AS178" t="s">
        <v>510</v>
      </c>
      <c r="AT178" t="s">
        <v>510</v>
      </c>
      <c r="AU178" t="s">
        <v>510</v>
      </c>
      <c r="AV178" t="s">
        <v>599</v>
      </c>
      <c r="AW178" t="s">
        <v>510</v>
      </c>
      <c r="AX178">
        <v>0</v>
      </c>
      <c r="AY178" t="s">
        <v>510</v>
      </c>
      <c r="AZ178" t="s">
        <v>594</v>
      </c>
      <c r="BA178">
        <v>0</v>
      </c>
      <c r="BB178" t="s">
        <v>1026</v>
      </c>
      <c r="BC178" t="s">
        <v>1026</v>
      </c>
      <c r="BD178" t="s">
        <v>510</v>
      </c>
      <c r="BE178" t="s">
        <v>510</v>
      </c>
      <c r="BF178" t="s">
        <v>510</v>
      </c>
      <c r="BG178" t="s">
        <v>510</v>
      </c>
      <c r="BH178" t="s">
        <v>510</v>
      </c>
      <c r="BI178" t="s">
        <v>510</v>
      </c>
      <c r="BJ178" t="s">
        <v>510</v>
      </c>
      <c r="BK178" t="s">
        <v>510</v>
      </c>
      <c r="BL178" t="s">
        <v>510</v>
      </c>
      <c r="BM178" t="s">
        <v>510</v>
      </c>
      <c r="BN178" t="s">
        <v>510</v>
      </c>
      <c r="BO178" t="s">
        <v>510</v>
      </c>
      <c r="BP178" t="s">
        <v>510</v>
      </c>
      <c r="BQ178" t="s">
        <v>510</v>
      </c>
    </row>
    <row r="179" spans="1:69" x14ac:dyDescent="0.3">
      <c r="A179" t="s">
        <v>1027</v>
      </c>
      <c r="B179" t="s">
        <v>584</v>
      </c>
      <c r="C179" t="s">
        <v>585</v>
      </c>
      <c r="D179" t="s">
        <v>610</v>
      </c>
      <c r="E179" t="s">
        <v>510</v>
      </c>
      <c r="F179" t="s">
        <v>587</v>
      </c>
      <c r="G179" t="s">
        <v>569</v>
      </c>
      <c r="H179" s="455"/>
      <c r="I179" t="s">
        <v>510</v>
      </c>
      <c r="J179">
        <v>2041</v>
      </c>
      <c r="K179" t="s">
        <v>511</v>
      </c>
      <c r="L179" t="s">
        <v>512</v>
      </c>
      <c r="M179" t="s">
        <v>610</v>
      </c>
      <c r="N179" t="s">
        <v>611</v>
      </c>
      <c r="O179" t="s">
        <v>602</v>
      </c>
      <c r="P179" t="s">
        <v>603</v>
      </c>
      <c r="Q179" t="s">
        <v>591</v>
      </c>
      <c r="R179" t="s">
        <v>514</v>
      </c>
      <c r="S179" t="s">
        <v>604</v>
      </c>
      <c r="T179" t="s">
        <v>515</v>
      </c>
      <c r="U179" t="s">
        <v>377</v>
      </c>
      <c r="V179" t="s">
        <v>510</v>
      </c>
      <c r="W179" t="s">
        <v>391</v>
      </c>
      <c r="X179">
        <v>3</v>
      </c>
      <c r="Y179" t="s">
        <v>391</v>
      </c>
      <c r="AA179" t="s">
        <v>594</v>
      </c>
      <c r="AB179" t="s">
        <v>568</v>
      </c>
      <c r="AC179" t="s">
        <v>510</v>
      </c>
      <c r="AD179" t="s">
        <v>510</v>
      </c>
      <c r="AE179" t="s">
        <v>744</v>
      </c>
      <c r="AF179">
        <v>0.5</v>
      </c>
      <c r="AG179">
        <v>1</v>
      </c>
      <c r="AH179" t="s">
        <v>606</v>
      </c>
      <c r="AI179" t="s">
        <v>510</v>
      </c>
      <c r="AJ179" t="s">
        <v>614</v>
      </c>
      <c r="AK179" t="s">
        <v>614</v>
      </c>
      <c r="AL179" t="s">
        <v>518</v>
      </c>
      <c r="AM179" t="s">
        <v>597</v>
      </c>
      <c r="AN179" t="s">
        <v>527</v>
      </c>
      <c r="AO179" t="s">
        <v>510</v>
      </c>
      <c r="AP179" t="s">
        <v>850</v>
      </c>
      <c r="AQ179" t="s">
        <v>598</v>
      </c>
      <c r="AR179" t="s">
        <v>520</v>
      </c>
      <c r="AS179" t="s">
        <v>510</v>
      </c>
      <c r="AT179" t="s">
        <v>510</v>
      </c>
      <c r="AU179" t="s">
        <v>510</v>
      </c>
      <c r="AV179" t="s">
        <v>599</v>
      </c>
      <c r="AW179" t="s">
        <v>510</v>
      </c>
      <c r="AX179">
        <v>0</v>
      </c>
      <c r="AY179" t="s">
        <v>510</v>
      </c>
      <c r="AZ179" t="s">
        <v>594</v>
      </c>
      <c r="BA179">
        <v>0</v>
      </c>
      <c r="BB179" t="s">
        <v>600</v>
      </c>
      <c r="BC179" t="s">
        <v>631</v>
      </c>
      <c r="BD179" t="s">
        <v>510</v>
      </c>
      <c r="BE179" t="s">
        <v>510</v>
      </c>
      <c r="BF179" t="s">
        <v>510</v>
      </c>
      <c r="BG179" t="s">
        <v>510</v>
      </c>
      <c r="BH179" t="s">
        <v>510</v>
      </c>
      <c r="BI179" t="s">
        <v>510</v>
      </c>
      <c r="BJ179" t="s">
        <v>510</v>
      </c>
      <c r="BK179" t="s">
        <v>510</v>
      </c>
      <c r="BL179" t="s">
        <v>510</v>
      </c>
      <c r="BM179" t="s">
        <v>510</v>
      </c>
      <c r="BN179" t="s">
        <v>510</v>
      </c>
      <c r="BO179" t="s">
        <v>510</v>
      </c>
      <c r="BP179" t="s">
        <v>510</v>
      </c>
      <c r="BQ179" t="s">
        <v>510</v>
      </c>
    </row>
    <row r="180" spans="1:69" x14ac:dyDescent="0.3">
      <c r="A180" t="s">
        <v>1028</v>
      </c>
      <c r="B180" t="s">
        <v>584</v>
      </c>
      <c r="C180" t="s">
        <v>585</v>
      </c>
      <c r="D180" t="s">
        <v>610</v>
      </c>
      <c r="E180" t="s">
        <v>510</v>
      </c>
      <c r="F180" t="s">
        <v>587</v>
      </c>
      <c r="G180" t="s">
        <v>569</v>
      </c>
      <c r="H180" s="455"/>
      <c r="I180" t="s">
        <v>510</v>
      </c>
      <c r="J180">
        <v>2522</v>
      </c>
      <c r="K180" t="s">
        <v>522</v>
      </c>
      <c r="L180" t="s">
        <v>531</v>
      </c>
      <c r="M180" t="s">
        <v>610</v>
      </c>
      <c r="N180" t="s">
        <v>611</v>
      </c>
      <c r="O180" t="s">
        <v>667</v>
      </c>
      <c r="P180" t="s">
        <v>668</v>
      </c>
      <c r="Q180" t="s">
        <v>591</v>
      </c>
      <c r="R180" t="s">
        <v>415</v>
      </c>
      <c r="S180" t="s">
        <v>593</v>
      </c>
      <c r="T180" t="s">
        <v>515</v>
      </c>
      <c r="U180" t="s">
        <v>377</v>
      </c>
      <c r="V180" t="s">
        <v>510</v>
      </c>
      <c r="W180" t="s">
        <v>391</v>
      </c>
      <c r="X180">
        <v>3</v>
      </c>
      <c r="Y180" t="s">
        <v>391</v>
      </c>
      <c r="AA180" t="s">
        <v>594</v>
      </c>
      <c r="AB180" t="s">
        <v>568</v>
      </c>
      <c r="AC180" t="s">
        <v>510</v>
      </c>
      <c r="AD180" t="s">
        <v>510</v>
      </c>
      <c r="AE180" t="s">
        <v>669</v>
      </c>
      <c r="AF180">
        <v>5.2083329999999999E-3</v>
      </c>
      <c r="AG180">
        <v>1</v>
      </c>
      <c r="AH180" t="s">
        <v>998</v>
      </c>
      <c r="AI180" t="s">
        <v>510</v>
      </c>
      <c r="AJ180" t="s">
        <v>614</v>
      </c>
      <c r="AK180" t="s">
        <v>614</v>
      </c>
      <c r="AL180" t="s">
        <v>518</v>
      </c>
      <c r="AM180" t="s">
        <v>597</v>
      </c>
      <c r="AN180" t="s">
        <v>1029</v>
      </c>
      <c r="AO180" t="s">
        <v>510</v>
      </c>
      <c r="AP180" t="s">
        <v>672</v>
      </c>
      <c r="AQ180" t="s">
        <v>598</v>
      </c>
      <c r="AR180" t="s">
        <v>520</v>
      </c>
      <c r="AS180" t="s">
        <v>510</v>
      </c>
      <c r="AT180" t="s">
        <v>510</v>
      </c>
      <c r="AU180" t="s">
        <v>510</v>
      </c>
      <c r="AV180" t="s">
        <v>599</v>
      </c>
      <c r="AW180" t="s">
        <v>510</v>
      </c>
      <c r="AX180">
        <v>0</v>
      </c>
      <c r="AY180" t="s">
        <v>510</v>
      </c>
      <c r="AZ180" t="s">
        <v>594</v>
      </c>
      <c r="BA180">
        <v>0</v>
      </c>
      <c r="BB180" t="s">
        <v>673</v>
      </c>
      <c r="BC180" t="s">
        <v>673</v>
      </c>
      <c r="BD180" t="s">
        <v>510</v>
      </c>
      <c r="BE180" t="s">
        <v>510</v>
      </c>
      <c r="BF180" t="s">
        <v>510</v>
      </c>
      <c r="BG180" t="s">
        <v>510</v>
      </c>
      <c r="BH180" t="s">
        <v>510</v>
      </c>
      <c r="BI180" t="s">
        <v>510</v>
      </c>
      <c r="BJ180" t="s">
        <v>510</v>
      </c>
      <c r="BK180" t="s">
        <v>510</v>
      </c>
      <c r="BL180" t="s">
        <v>510</v>
      </c>
      <c r="BM180" t="s">
        <v>510</v>
      </c>
      <c r="BN180" t="s">
        <v>510</v>
      </c>
      <c r="BO180" t="s">
        <v>510</v>
      </c>
      <c r="BP180" t="s">
        <v>510</v>
      </c>
      <c r="BQ180" t="s">
        <v>510</v>
      </c>
    </row>
    <row r="181" spans="1:69" x14ac:dyDescent="0.3">
      <c r="A181" t="s">
        <v>1030</v>
      </c>
      <c r="B181" t="s">
        <v>584</v>
      </c>
      <c r="C181" t="s">
        <v>585</v>
      </c>
      <c r="D181" t="s">
        <v>610</v>
      </c>
      <c r="E181" t="s">
        <v>510</v>
      </c>
      <c r="F181" t="s">
        <v>587</v>
      </c>
      <c r="G181" t="s">
        <v>569</v>
      </c>
      <c r="H181" s="455"/>
      <c r="I181" t="s">
        <v>510</v>
      </c>
      <c r="J181">
        <v>2522</v>
      </c>
      <c r="K181" t="s">
        <v>522</v>
      </c>
      <c r="L181" t="s">
        <v>512</v>
      </c>
      <c r="M181" t="s">
        <v>610</v>
      </c>
      <c r="N181" t="s">
        <v>611</v>
      </c>
      <c r="O181" t="s">
        <v>1018</v>
      </c>
      <c r="P181" t="s">
        <v>1019</v>
      </c>
      <c r="Q181" t="s">
        <v>513</v>
      </c>
      <c r="R181" t="s">
        <v>1020</v>
      </c>
      <c r="S181" t="s">
        <v>1021</v>
      </c>
      <c r="T181" t="s">
        <v>515</v>
      </c>
      <c r="U181" t="s">
        <v>1022</v>
      </c>
      <c r="V181" t="s">
        <v>510</v>
      </c>
      <c r="W181" t="s">
        <v>391</v>
      </c>
      <c r="X181">
        <v>3</v>
      </c>
      <c r="Y181" t="s">
        <v>391</v>
      </c>
      <c r="Z181">
        <v>3</v>
      </c>
      <c r="AA181" t="s">
        <v>594</v>
      </c>
      <c r="AB181" t="s">
        <v>568</v>
      </c>
      <c r="AC181" t="s">
        <v>510</v>
      </c>
      <c r="AD181" t="s">
        <v>510</v>
      </c>
      <c r="AE181" t="s">
        <v>1023</v>
      </c>
      <c r="AF181">
        <v>0.198333333</v>
      </c>
      <c r="AG181">
        <v>1</v>
      </c>
      <c r="AH181" t="s">
        <v>1024</v>
      </c>
      <c r="AI181" t="s">
        <v>510</v>
      </c>
      <c r="AJ181" t="s">
        <v>614</v>
      </c>
      <c r="AK181" t="s">
        <v>614</v>
      </c>
      <c r="AL181" t="s">
        <v>518</v>
      </c>
      <c r="AM181" t="s">
        <v>597</v>
      </c>
      <c r="AN181" t="s">
        <v>537</v>
      </c>
      <c r="AO181" t="s">
        <v>510</v>
      </c>
      <c r="AP181" t="s">
        <v>1025</v>
      </c>
      <c r="AQ181" t="s">
        <v>598</v>
      </c>
      <c r="AR181" t="s">
        <v>520</v>
      </c>
      <c r="AS181" t="s">
        <v>510</v>
      </c>
      <c r="AT181" t="s">
        <v>510</v>
      </c>
      <c r="AU181" t="s">
        <v>510</v>
      </c>
      <c r="AV181" t="s">
        <v>599</v>
      </c>
      <c r="AW181" t="s">
        <v>510</v>
      </c>
      <c r="AX181">
        <v>0</v>
      </c>
      <c r="AY181" t="s">
        <v>510</v>
      </c>
      <c r="AZ181" t="s">
        <v>594</v>
      </c>
      <c r="BA181">
        <v>0</v>
      </c>
      <c r="BB181" t="s">
        <v>1026</v>
      </c>
      <c r="BC181" t="s">
        <v>1026</v>
      </c>
      <c r="BD181" t="s">
        <v>510</v>
      </c>
      <c r="BE181" t="s">
        <v>510</v>
      </c>
      <c r="BF181" t="s">
        <v>510</v>
      </c>
      <c r="BG181" t="s">
        <v>510</v>
      </c>
      <c r="BH181" t="s">
        <v>510</v>
      </c>
      <c r="BI181" t="s">
        <v>510</v>
      </c>
      <c r="BJ181" t="s">
        <v>510</v>
      </c>
      <c r="BK181" t="s">
        <v>510</v>
      </c>
      <c r="BL181" t="s">
        <v>510</v>
      </c>
      <c r="BM181" t="s">
        <v>510</v>
      </c>
      <c r="BN181" t="s">
        <v>510</v>
      </c>
      <c r="BO181" t="s">
        <v>510</v>
      </c>
      <c r="BP181" t="s">
        <v>510</v>
      </c>
      <c r="BQ181" t="s">
        <v>510</v>
      </c>
    </row>
    <row r="182" spans="1:69" x14ac:dyDescent="0.3">
      <c r="A182" t="s">
        <v>1031</v>
      </c>
      <c r="B182" t="s">
        <v>584</v>
      </c>
      <c r="C182" t="s">
        <v>585</v>
      </c>
      <c r="D182" t="s">
        <v>586</v>
      </c>
      <c r="E182" t="s">
        <v>510</v>
      </c>
      <c r="F182" t="s">
        <v>587</v>
      </c>
      <c r="G182" t="s">
        <v>569</v>
      </c>
      <c r="H182" s="455"/>
      <c r="I182" t="s">
        <v>510</v>
      </c>
      <c r="J182">
        <v>2041</v>
      </c>
      <c r="K182" t="s">
        <v>511</v>
      </c>
      <c r="L182" t="s">
        <v>512</v>
      </c>
      <c r="M182" t="s">
        <v>586</v>
      </c>
      <c r="N182" t="s">
        <v>588</v>
      </c>
      <c r="O182" t="s">
        <v>602</v>
      </c>
      <c r="P182" t="s">
        <v>603</v>
      </c>
      <c r="Q182" t="s">
        <v>591</v>
      </c>
      <c r="R182" t="s">
        <v>514</v>
      </c>
      <c r="S182" t="s">
        <v>604</v>
      </c>
      <c r="T182" t="s">
        <v>515</v>
      </c>
      <c r="U182" t="s">
        <v>377</v>
      </c>
      <c r="V182" t="s">
        <v>510</v>
      </c>
      <c r="W182" t="s">
        <v>391</v>
      </c>
      <c r="X182">
        <v>3</v>
      </c>
      <c r="Y182" t="s">
        <v>391</v>
      </c>
      <c r="AA182" t="s">
        <v>594</v>
      </c>
      <c r="AB182" t="s">
        <v>568</v>
      </c>
      <c r="AC182" t="s">
        <v>510</v>
      </c>
      <c r="AD182" t="s">
        <v>510</v>
      </c>
      <c r="AE182" t="s">
        <v>744</v>
      </c>
      <c r="AF182">
        <v>0.49479166699999999</v>
      </c>
      <c r="AG182">
        <v>1</v>
      </c>
      <c r="AH182" t="s">
        <v>606</v>
      </c>
      <c r="AI182" t="s">
        <v>510</v>
      </c>
      <c r="AJ182" t="s">
        <v>607</v>
      </c>
      <c r="AK182" t="s">
        <v>607</v>
      </c>
      <c r="AL182" t="s">
        <v>518</v>
      </c>
      <c r="AM182" t="s">
        <v>597</v>
      </c>
      <c r="AN182" t="s">
        <v>527</v>
      </c>
      <c r="AO182" t="s">
        <v>510</v>
      </c>
      <c r="AP182" t="s">
        <v>1032</v>
      </c>
      <c r="AQ182" t="s">
        <v>598</v>
      </c>
      <c r="AR182" t="s">
        <v>520</v>
      </c>
      <c r="AS182" t="s">
        <v>510</v>
      </c>
      <c r="AT182" t="s">
        <v>510</v>
      </c>
      <c r="AU182" t="s">
        <v>510</v>
      </c>
      <c r="AV182" t="s">
        <v>599</v>
      </c>
      <c r="AW182" t="s">
        <v>510</v>
      </c>
      <c r="AX182">
        <v>0</v>
      </c>
      <c r="AY182" t="s">
        <v>510</v>
      </c>
      <c r="AZ182" t="s">
        <v>594</v>
      </c>
      <c r="BA182">
        <v>0</v>
      </c>
      <c r="BB182" t="s">
        <v>600</v>
      </c>
      <c r="BC182" t="s">
        <v>631</v>
      </c>
      <c r="BD182" t="s">
        <v>510</v>
      </c>
      <c r="BE182" t="s">
        <v>510</v>
      </c>
      <c r="BF182" t="s">
        <v>510</v>
      </c>
      <c r="BG182" t="s">
        <v>510</v>
      </c>
      <c r="BH182" t="s">
        <v>510</v>
      </c>
      <c r="BI182" t="s">
        <v>510</v>
      </c>
      <c r="BJ182" t="s">
        <v>510</v>
      </c>
      <c r="BK182" t="s">
        <v>510</v>
      </c>
      <c r="BL182" t="s">
        <v>510</v>
      </c>
      <c r="BM182" t="s">
        <v>510</v>
      </c>
      <c r="BN182" t="s">
        <v>510</v>
      </c>
      <c r="BO182" t="s">
        <v>510</v>
      </c>
      <c r="BP182" t="s">
        <v>510</v>
      </c>
      <c r="BQ182" t="s">
        <v>510</v>
      </c>
    </row>
    <row r="183" spans="1:69" x14ac:dyDescent="0.3">
      <c r="A183" t="s">
        <v>1033</v>
      </c>
      <c r="B183" t="s">
        <v>584</v>
      </c>
      <c r="C183" t="s">
        <v>585</v>
      </c>
      <c r="D183" t="s">
        <v>586</v>
      </c>
      <c r="E183" t="s">
        <v>510</v>
      </c>
      <c r="F183" t="s">
        <v>587</v>
      </c>
      <c r="G183" t="s">
        <v>569</v>
      </c>
      <c r="H183" s="455"/>
      <c r="I183" t="s">
        <v>510</v>
      </c>
      <c r="J183">
        <v>2522</v>
      </c>
      <c r="K183" t="s">
        <v>522</v>
      </c>
      <c r="L183" t="s">
        <v>531</v>
      </c>
      <c r="M183" t="s">
        <v>586</v>
      </c>
      <c r="N183" t="s">
        <v>588</v>
      </c>
      <c r="O183" t="s">
        <v>667</v>
      </c>
      <c r="P183" t="s">
        <v>668</v>
      </c>
      <c r="Q183" t="s">
        <v>591</v>
      </c>
      <c r="R183" t="s">
        <v>415</v>
      </c>
      <c r="S183" t="s">
        <v>593</v>
      </c>
      <c r="T183" t="s">
        <v>515</v>
      </c>
      <c r="U183" t="s">
        <v>377</v>
      </c>
      <c r="V183" t="s">
        <v>510</v>
      </c>
      <c r="W183" t="s">
        <v>391</v>
      </c>
      <c r="X183">
        <v>3</v>
      </c>
      <c r="Y183" t="s">
        <v>391</v>
      </c>
      <c r="AA183" t="s">
        <v>594</v>
      </c>
      <c r="AB183" t="s">
        <v>568</v>
      </c>
      <c r="AC183" t="s">
        <v>510</v>
      </c>
      <c r="AD183" t="s">
        <v>510</v>
      </c>
      <c r="AE183" t="s">
        <v>669</v>
      </c>
      <c r="AF183">
        <v>5.2083329999999999E-3</v>
      </c>
      <c r="AG183">
        <v>1</v>
      </c>
      <c r="AH183" t="s">
        <v>998</v>
      </c>
      <c r="AI183" t="s">
        <v>510</v>
      </c>
      <c r="AJ183" t="s">
        <v>607</v>
      </c>
      <c r="AK183" t="s">
        <v>607</v>
      </c>
      <c r="AL183" t="s">
        <v>518</v>
      </c>
      <c r="AM183" t="s">
        <v>597</v>
      </c>
      <c r="AN183" t="s">
        <v>1006</v>
      </c>
      <c r="AO183" t="s">
        <v>510</v>
      </c>
      <c r="AP183" t="s">
        <v>672</v>
      </c>
      <c r="AQ183" t="s">
        <v>598</v>
      </c>
      <c r="AR183" t="s">
        <v>520</v>
      </c>
      <c r="AS183" t="s">
        <v>510</v>
      </c>
      <c r="AT183" t="s">
        <v>510</v>
      </c>
      <c r="AU183" t="s">
        <v>510</v>
      </c>
      <c r="AV183" t="s">
        <v>599</v>
      </c>
      <c r="AW183" t="s">
        <v>510</v>
      </c>
      <c r="AX183">
        <v>0</v>
      </c>
      <c r="AY183" t="s">
        <v>510</v>
      </c>
      <c r="AZ183" t="s">
        <v>594</v>
      </c>
      <c r="BA183">
        <v>0</v>
      </c>
      <c r="BB183" t="s">
        <v>673</v>
      </c>
      <c r="BC183" t="s">
        <v>673</v>
      </c>
      <c r="BD183" t="s">
        <v>510</v>
      </c>
      <c r="BE183" t="s">
        <v>510</v>
      </c>
      <c r="BF183" t="s">
        <v>510</v>
      </c>
      <c r="BG183" t="s">
        <v>510</v>
      </c>
      <c r="BH183" t="s">
        <v>510</v>
      </c>
      <c r="BI183" t="s">
        <v>510</v>
      </c>
      <c r="BJ183" t="s">
        <v>510</v>
      </c>
      <c r="BK183" t="s">
        <v>510</v>
      </c>
      <c r="BL183" t="s">
        <v>510</v>
      </c>
      <c r="BM183" t="s">
        <v>510</v>
      </c>
      <c r="BN183" t="s">
        <v>510</v>
      </c>
      <c r="BO183" t="s">
        <v>510</v>
      </c>
      <c r="BP183" t="s">
        <v>510</v>
      </c>
      <c r="BQ183" t="s">
        <v>510</v>
      </c>
    </row>
    <row r="184" spans="1:69" x14ac:dyDescent="0.3">
      <c r="A184" t="s">
        <v>1034</v>
      </c>
      <c r="B184" t="s">
        <v>584</v>
      </c>
      <c r="C184" t="s">
        <v>585</v>
      </c>
      <c r="D184" t="s">
        <v>610</v>
      </c>
      <c r="E184" t="s">
        <v>510</v>
      </c>
      <c r="F184" t="s">
        <v>587</v>
      </c>
      <c r="G184" t="s">
        <v>569</v>
      </c>
      <c r="H184" s="455"/>
      <c r="I184" t="s">
        <v>510</v>
      </c>
      <c r="J184">
        <v>2041</v>
      </c>
      <c r="K184" t="s">
        <v>511</v>
      </c>
      <c r="L184" t="s">
        <v>512</v>
      </c>
      <c r="M184" t="s">
        <v>610</v>
      </c>
      <c r="N184" t="s">
        <v>611</v>
      </c>
      <c r="O184" t="s">
        <v>602</v>
      </c>
      <c r="P184" t="s">
        <v>603</v>
      </c>
      <c r="Q184" t="s">
        <v>591</v>
      </c>
      <c r="R184" t="s">
        <v>514</v>
      </c>
      <c r="S184" t="s">
        <v>604</v>
      </c>
      <c r="T184" t="s">
        <v>515</v>
      </c>
      <c r="U184" t="s">
        <v>377</v>
      </c>
      <c r="V184" t="s">
        <v>510</v>
      </c>
      <c r="W184" t="s">
        <v>391</v>
      </c>
      <c r="X184">
        <v>3</v>
      </c>
      <c r="Y184" t="s">
        <v>391</v>
      </c>
      <c r="AA184" t="s">
        <v>594</v>
      </c>
      <c r="AB184" t="s">
        <v>568</v>
      </c>
      <c r="AC184" t="s">
        <v>510</v>
      </c>
      <c r="AD184" t="s">
        <v>510</v>
      </c>
      <c r="AE184" t="s">
        <v>1035</v>
      </c>
      <c r="AF184">
        <v>9.9900110550000001</v>
      </c>
      <c r="AG184">
        <v>1</v>
      </c>
      <c r="AH184" t="s">
        <v>606</v>
      </c>
      <c r="AI184" t="s">
        <v>510</v>
      </c>
      <c r="AJ184" t="s">
        <v>857</v>
      </c>
      <c r="AK184" t="s">
        <v>857</v>
      </c>
      <c r="AL184" t="s">
        <v>518</v>
      </c>
      <c r="AM184" t="s">
        <v>597</v>
      </c>
      <c r="AN184" t="s">
        <v>519</v>
      </c>
      <c r="AO184" t="s">
        <v>510</v>
      </c>
      <c r="AP184" t="s">
        <v>1036</v>
      </c>
      <c r="AQ184" t="s">
        <v>598</v>
      </c>
      <c r="AR184" t="s">
        <v>520</v>
      </c>
      <c r="AS184" t="s">
        <v>510</v>
      </c>
      <c r="AT184" t="s">
        <v>510</v>
      </c>
      <c r="AU184" t="s">
        <v>510</v>
      </c>
      <c r="AV184" t="s">
        <v>599</v>
      </c>
      <c r="AW184" t="s">
        <v>510</v>
      </c>
      <c r="AX184">
        <v>0</v>
      </c>
      <c r="AY184" t="s">
        <v>510</v>
      </c>
      <c r="AZ184" t="s">
        <v>594</v>
      </c>
      <c r="BA184">
        <v>0</v>
      </c>
      <c r="BB184" t="s">
        <v>631</v>
      </c>
      <c r="BC184" t="s">
        <v>631</v>
      </c>
      <c r="BD184" t="s">
        <v>510</v>
      </c>
      <c r="BE184" t="s">
        <v>510</v>
      </c>
      <c r="BF184" t="s">
        <v>510</v>
      </c>
      <c r="BG184" t="s">
        <v>510</v>
      </c>
      <c r="BH184" t="s">
        <v>510</v>
      </c>
      <c r="BI184" t="s">
        <v>510</v>
      </c>
      <c r="BJ184" t="s">
        <v>510</v>
      </c>
      <c r="BK184" t="s">
        <v>510</v>
      </c>
      <c r="BL184" t="s">
        <v>510</v>
      </c>
      <c r="BM184" t="s">
        <v>510</v>
      </c>
      <c r="BN184" t="s">
        <v>510</v>
      </c>
      <c r="BO184" t="s">
        <v>510</v>
      </c>
      <c r="BP184" t="s">
        <v>510</v>
      </c>
      <c r="BQ184" t="s">
        <v>510</v>
      </c>
    </row>
    <row r="185" spans="1:69" x14ac:dyDescent="0.3">
      <c r="A185" t="s">
        <v>1037</v>
      </c>
      <c r="B185" t="s">
        <v>584</v>
      </c>
      <c r="C185" t="s">
        <v>585</v>
      </c>
      <c r="D185" t="s">
        <v>610</v>
      </c>
      <c r="E185" t="s">
        <v>510</v>
      </c>
      <c r="F185" t="s">
        <v>587</v>
      </c>
      <c r="G185" t="s">
        <v>569</v>
      </c>
      <c r="H185" s="455"/>
      <c r="I185" t="s">
        <v>510</v>
      </c>
      <c r="J185">
        <v>2522</v>
      </c>
      <c r="K185" t="s">
        <v>522</v>
      </c>
      <c r="L185" t="s">
        <v>531</v>
      </c>
      <c r="M185" t="s">
        <v>610</v>
      </c>
      <c r="N185" t="s">
        <v>611</v>
      </c>
      <c r="O185" t="s">
        <v>667</v>
      </c>
      <c r="P185" t="s">
        <v>668</v>
      </c>
      <c r="Q185" t="s">
        <v>591</v>
      </c>
      <c r="R185" t="s">
        <v>415</v>
      </c>
      <c r="S185" t="s">
        <v>593</v>
      </c>
      <c r="T185" t="s">
        <v>515</v>
      </c>
      <c r="U185" t="s">
        <v>377</v>
      </c>
      <c r="V185" t="s">
        <v>510</v>
      </c>
      <c r="W185" t="s">
        <v>391</v>
      </c>
      <c r="X185">
        <v>3</v>
      </c>
      <c r="Y185" t="s">
        <v>391</v>
      </c>
      <c r="AA185" t="s">
        <v>594</v>
      </c>
      <c r="AB185" t="s">
        <v>568</v>
      </c>
      <c r="AC185" t="s">
        <v>510</v>
      </c>
      <c r="AD185" t="s">
        <v>510</v>
      </c>
      <c r="AE185" t="s">
        <v>669</v>
      </c>
      <c r="AF185">
        <v>5.2083329999999999E-3</v>
      </c>
      <c r="AG185">
        <v>1</v>
      </c>
      <c r="AH185" t="s">
        <v>998</v>
      </c>
      <c r="AI185" t="s">
        <v>510</v>
      </c>
      <c r="AJ185" t="s">
        <v>612</v>
      </c>
      <c r="AK185" t="s">
        <v>612</v>
      </c>
      <c r="AL185" t="s">
        <v>518</v>
      </c>
      <c r="AM185" t="s">
        <v>597</v>
      </c>
      <c r="AN185" t="s">
        <v>1038</v>
      </c>
      <c r="AO185" t="s">
        <v>510</v>
      </c>
      <c r="AP185" t="s">
        <v>672</v>
      </c>
      <c r="AQ185" t="s">
        <v>598</v>
      </c>
      <c r="AR185" t="s">
        <v>520</v>
      </c>
      <c r="AS185" t="s">
        <v>510</v>
      </c>
      <c r="AT185" t="s">
        <v>510</v>
      </c>
      <c r="AU185" t="s">
        <v>510</v>
      </c>
      <c r="AV185" t="s">
        <v>599</v>
      </c>
      <c r="AW185" t="s">
        <v>510</v>
      </c>
      <c r="AX185">
        <v>0</v>
      </c>
      <c r="AY185" t="s">
        <v>510</v>
      </c>
      <c r="AZ185" t="s">
        <v>594</v>
      </c>
      <c r="BA185">
        <v>0</v>
      </c>
      <c r="BB185" t="s">
        <v>673</v>
      </c>
      <c r="BC185" t="s">
        <v>673</v>
      </c>
      <c r="BD185" t="s">
        <v>510</v>
      </c>
      <c r="BE185" t="s">
        <v>510</v>
      </c>
      <c r="BF185" t="s">
        <v>510</v>
      </c>
      <c r="BG185" t="s">
        <v>510</v>
      </c>
      <c r="BH185" t="s">
        <v>510</v>
      </c>
      <c r="BI185" t="s">
        <v>510</v>
      </c>
      <c r="BJ185" t="s">
        <v>510</v>
      </c>
      <c r="BK185" t="s">
        <v>510</v>
      </c>
      <c r="BL185" t="s">
        <v>510</v>
      </c>
      <c r="BM185" t="s">
        <v>510</v>
      </c>
      <c r="BN185" t="s">
        <v>510</v>
      </c>
      <c r="BO185" t="s">
        <v>510</v>
      </c>
      <c r="BP185" t="s">
        <v>510</v>
      </c>
      <c r="BQ185" t="s">
        <v>510</v>
      </c>
    </row>
    <row r="186" spans="1:69" x14ac:dyDescent="0.3">
      <c r="A186" t="s">
        <v>1039</v>
      </c>
      <c r="B186" t="s">
        <v>584</v>
      </c>
      <c r="C186" t="s">
        <v>585</v>
      </c>
      <c r="D186" t="s">
        <v>610</v>
      </c>
      <c r="E186" t="s">
        <v>510</v>
      </c>
      <c r="F186" t="s">
        <v>587</v>
      </c>
      <c r="G186" t="s">
        <v>569</v>
      </c>
      <c r="H186" s="455"/>
      <c r="I186" t="s">
        <v>510</v>
      </c>
      <c r="J186">
        <v>2522</v>
      </c>
      <c r="K186" t="s">
        <v>522</v>
      </c>
      <c r="L186" t="s">
        <v>512</v>
      </c>
      <c r="M186" t="s">
        <v>610</v>
      </c>
      <c r="N186" t="s">
        <v>611</v>
      </c>
      <c r="O186" t="s">
        <v>1018</v>
      </c>
      <c r="P186" t="s">
        <v>1019</v>
      </c>
      <c r="Q186" t="s">
        <v>513</v>
      </c>
      <c r="R186" t="s">
        <v>1020</v>
      </c>
      <c r="S186" t="s">
        <v>1021</v>
      </c>
      <c r="T186" t="s">
        <v>515</v>
      </c>
      <c r="U186" t="s">
        <v>1022</v>
      </c>
      <c r="V186" t="s">
        <v>510</v>
      </c>
      <c r="W186" t="s">
        <v>391</v>
      </c>
      <c r="X186">
        <v>3</v>
      </c>
      <c r="Y186" t="s">
        <v>391</v>
      </c>
      <c r="Z186">
        <v>3</v>
      </c>
      <c r="AA186" t="s">
        <v>594</v>
      </c>
      <c r="AB186" t="s">
        <v>568</v>
      </c>
      <c r="AC186" t="s">
        <v>510</v>
      </c>
      <c r="AD186" t="s">
        <v>510</v>
      </c>
      <c r="AE186" t="s">
        <v>1023</v>
      </c>
      <c r="AF186">
        <v>0.198333333</v>
      </c>
      <c r="AG186">
        <v>1</v>
      </c>
      <c r="AH186" t="s">
        <v>1024</v>
      </c>
      <c r="AI186" t="s">
        <v>510</v>
      </c>
      <c r="AJ186" t="s">
        <v>612</v>
      </c>
      <c r="AK186" t="s">
        <v>612</v>
      </c>
      <c r="AL186" t="s">
        <v>518</v>
      </c>
      <c r="AM186" t="s">
        <v>597</v>
      </c>
      <c r="AN186" t="s">
        <v>550</v>
      </c>
      <c r="AO186" t="s">
        <v>510</v>
      </c>
      <c r="AP186" t="s">
        <v>1025</v>
      </c>
      <c r="AQ186" t="s">
        <v>598</v>
      </c>
      <c r="AR186" t="s">
        <v>520</v>
      </c>
      <c r="AS186" t="s">
        <v>510</v>
      </c>
      <c r="AT186" t="s">
        <v>510</v>
      </c>
      <c r="AU186" t="s">
        <v>510</v>
      </c>
      <c r="AV186" t="s">
        <v>599</v>
      </c>
      <c r="AW186" t="s">
        <v>510</v>
      </c>
      <c r="AX186">
        <v>0</v>
      </c>
      <c r="AY186" t="s">
        <v>510</v>
      </c>
      <c r="AZ186" t="s">
        <v>594</v>
      </c>
      <c r="BA186">
        <v>0</v>
      </c>
      <c r="BB186" t="s">
        <v>1026</v>
      </c>
      <c r="BC186" t="s">
        <v>1026</v>
      </c>
      <c r="BD186" t="s">
        <v>510</v>
      </c>
      <c r="BE186" t="s">
        <v>510</v>
      </c>
      <c r="BF186" t="s">
        <v>510</v>
      </c>
      <c r="BG186" t="s">
        <v>510</v>
      </c>
      <c r="BH186" t="s">
        <v>510</v>
      </c>
      <c r="BI186" t="s">
        <v>510</v>
      </c>
      <c r="BJ186" t="s">
        <v>510</v>
      </c>
      <c r="BK186" t="s">
        <v>510</v>
      </c>
      <c r="BL186" t="s">
        <v>510</v>
      </c>
      <c r="BM186" t="s">
        <v>510</v>
      </c>
      <c r="BN186" t="s">
        <v>510</v>
      </c>
      <c r="BO186" t="s">
        <v>510</v>
      </c>
      <c r="BP186" t="s">
        <v>510</v>
      </c>
      <c r="BQ186" t="s">
        <v>510</v>
      </c>
    </row>
    <row r="187" spans="1:69" x14ac:dyDescent="0.3">
      <c r="A187" t="s">
        <v>1040</v>
      </c>
      <c r="B187" t="s">
        <v>584</v>
      </c>
      <c r="C187" t="s">
        <v>585</v>
      </c>
      <c r="D187" t="s">
        <v>586</v>
      </c>
      <c r="E187" t="s">
        <v>510</v>
      </c>
      <c r="F187" t="s">
        <v>587</v>
      </c>
      <c r="G187" t="s">
        <v>569</v>
      </c>
      <c r="H187" s="455"/>
      <c r="I187" t="s">
        <v>510</v>
      </c>
      <c r="J187">
        <v>2041</v>
      </c>
      <c r="K187" t="s">
        <v>511</v>
      </c>
      <c r="L187" t="s">
        <v>512</v>
      </c>
      <c r="M187" t="s">
        <v>586</v>
      </c>
      <c r="N187" t="s">
        <v>588</v>
      </c>
      <c r="O187" t="s">
        <v>602</v>
      </c>
      <c r="P187" t="s">
        <v>603</v>
      </c>
      <c r="Q187" t="s">
        <v>591</v>
      </c>
      <c r="R187" t="s">
        <v>514</v>
      </c>
      <c r="S187" t="s">
        <v>604</v>
      </c>
      <c r="T187" t="s">
        <v>515</v>
      </c>
      <c r="U187" t="s">
        <v>377</v>
      </c>
      <c r="V187" t="s">
        <v>510</v>
      </c>
      <c r="W187" t="s">
        <v>391</v>
      </c>
      <c r="X187">
        <v>3</v>
      </c>
      <c r="Y187" t="s">
        <v>391</v>
      </c>
      <c r="AA187" t="s">
        <v>594</v>
      </c>
      <c r="AB187" t="s">
        <v>568</v>
      </c>
      <c r="AC187" t="s">
        <v>510</v>
      </c>
      <c r="AD187" t="s">
        <v>510</v>
      </c>
      <c r="AE187" t="s">
        <v>1041</v>
      </c>
      <c r="AF187">
        <v>10.92972451</v>
      </c>
      <c r="AG187">
        <v>1</v>
      </c>
      <c r="AH187" t="s">
        <v>606</v>
      </c>
      <c r="AI187" t="s">
        <v>510</v>
      </c>
      <c r="AJ187" t="s">
        <v>1042</v>
      </c>
      <c r="AK187" t="s">
        <v>1042</v>
      </c>
      <c r="AL187" t="s">
        <v>518</v>
      </c>
      <c r="AM187" t="s">
        <v>597</v>
      </c>
      <c r="AN187" t="s">
        <v>519</v>
      </c>
      <c r="AO187" t="s">
        <v>510</v>
      </c>
      <c r="AP187" t="s">
        <v>1043</v>
      </c>
      <c r="AQ187" t="s">
        <v>598</v>
      </c>
      <c r="AR187" t="s">
        <v>520</v>
      </c>
      <c r="AS187" t="s">
        <v>510</v>
      </c>
      <c r="AT187" t="s">
        <v>510</v>
      </c>
      <c r="AU187" t="s">
        <v>510</v>
      </c>
      <c r="AV187" t="s">
        <v>599</v>
      </c>
      <c r="AW187" t="s">
        <v>510</v>
      </c>
      <c r="AX187">
        <v>0</v>
      </c>
      <c r="AY187" t="s">
        <v>510</v>
      </c>
      <c r="AZ187" t="s">
        <v>594</v>
      </c>
      <c r="BA187">
        <v>0</v>
      </c>
      <c r="BB187" t="s">
        <v>631</v>
      </c>
      <c r="BC187" t="s">
        <v>631</v>
      </c>
      <c r="BD187" t="s">
        <v>510</v>
      </c>
      <c r="BE187" t="s">
        <v>510</v>
      </c>
      <c r="BF187" t="s">
        <v>510</v>
      </c>
      <c r="BG187" t="s">
        <v>510</v>
      </c>
      <c r="BH187" t="s">
        <v>510</v>
      </c>
      <c r="BI187" t="s">
        <v>510</v>
      </c>
      <c r="BJ187" t="s">
        <v>510</v>
      </c>
      <c r="BK187" t="s">
        <v>510</v>
      </c>
      <c r="BL187" t="s">
        <v>510</v>
      </c>
      <c r="BM187" t="s">
        <v>510</v>
      </c>
      <c r="BN187" t="s">
        <v>510</v>
      </c>
      <c r="BO187" t="s">
        <v>510</v>
      </c>
      <c r="BP187" t="s">
        <v>510</v>
      </c>
      <c r="BQ187" t="s">
        <v>510</v>
      </c>
    </row>
    <row r="188" spans="1:69" x14ac:dyDescent="0.3">
      <c r="A188" t="s">
        <v>1044</v>
      </c>
      <c r="B188" t="s">
        <v>584</v>
      </c>
      <c r="C188" t="s">
        <v>585</v>
      </c>
      <c r="D188" t="s">
        <v>586</v>
      </c>
      <c r="E188" t="s">
        <v>510</v>
      </c>
      <c r="F188" t="s">
        <v>587</v>
      </c>
      <c r="G188" t="s">
        <v>569</v>
      </c>
      <c r="H188" s="455"/>
      <c r="I188" t="s">
        <v>510</v>
      </c>
      <c r="J188">
        <v>2522</v>
      </c>
      <c r="K188" t="s">
        <v>522</v>
      </c>
      <c r="L188" t="s">
        <v>531</v>
      </c>
      <c r="M188" t="s">
        <v>586</v>
      </c>
      <c r="N188" t="s">
        <v>588</v>
      </c>
      <c r="O188" t="s">
        <v>667</v>
      </c>
      <c r="P188" t="s">
        <v>668</v>
      </c>
      <c r="Q188" t="s">
        <v>591</v>
      </c>
      <c r="R188" t="s">
        <v>415</v>
      </c>
      <c r="S188" t="s">
        <v>593</v>
      </c>
      <c r="T188" t="s">
        <v>515</v>
      </c>
      <c r="U188" t="s">
        <v>377</v>
      </c>
      <c r="V188" t="s">
        <v>510</v>
      </c>
      <c r="W188" t="s">
        <v>391</v>
      </c>
      <c r="X188">
        <v>3</v>
      </c>
      <c r="Y188" t="s">
        <v>391</v>
      </c>
      <c r="AA188" t="s">
        <v>594</v>
      </c>
      <c r="AB188" t="s">
        <v>568</v>
      </c>
      <c r="AC188" t="s">
        <v>510</v>
      </c>
      <c r="AD188" t="s">
        <v>510</v>
      </c>
      <c r="AE188" t="s">
        <v>669</v>
      </c>
      <c r="AF188">
        <v>5.2083329999999999E-3</v>
      </c>
      <c r="AG188">
        <v>1</v>
      </c>
      <c r="AH188" t="s">
        <v>998</v>
      </c>
      <c r="AI188" t="s">
        <v>510</v>
      </c>
      <c r="AJ188" t="s">
        <v>596</v>
      </c>
      <c r="AK188" t="s">
        <v>596</v>
      </c>
      <c r="AL188" t="s">
        <v>518</v>
      </c>
      <c r="AM188" t="s">
        <v>597</v>
      </c>
      <c r="AN188" t="s">
        <v>1015</v>
      </c>
      <c r="AO188" t="s">
        <v>510</v>
      </c>
      <c r="AP188" t="s">
        <v>672</v>
      </c>
      <c r="AQ188" t="s">
        <v>598</v>
      </c>
      <c r="AR188" t="s">
        <v>520</v>
      </c>
      <c r="AS188" t="s">
        <v>510</v>
      </c>
      <c r="AT188" t="s">
        <v>510</v>
      </c>
      <c r="AU188" t="s">
        <v>510</v>
      </c>
      <c r="AV188" t="s">
        <v>599</v>
      </c>
      <c r="AW188" t="s">
        <v>510</v>
      </c>
      <c r="AX188">
        <v>0</v>
      </c>
      <c r="AY188" t="s">
        <v>510</v>
      </c>
      <c r="AZ188" t="s">
        <v>594</v>
      </c>
      <c r="BA188">
        <v>0</v>
      </c>
      <c r="BB188" t="s">
        <v>673</v>
      </c>
      <c r="BC188" t="s">
        <v>673</v>
      </c>
      <c r="BD188" t="s">
        <v>510</v>
      </c>
      <c r="BE188" t="s">
        <v>510</v>
      </c>
      <c r="BF188" t="s">
        <v>510</v>
      </c>
      <c r="BG188" t="s">
        <v>510</v>
      </c>
      <c r="BH188" t="s">
        <v>510</v>
      </c>
      <c r="BI188" t="s">
        <v>510</v>
      </c>
      <c r="BJ188" t="s">
        <v>510</v>
      </c>
      <c r="BK188" t="s">
        <v>510</v>
      </c>
      <c r="BL188" t="s">
        <v>510</v>
      </c>
      <c r="BM188" t="s">
        <v>510</v>
      </c>
      <c r="BN188" t="s">
        <v>510</v>
      </c>
      <c r="BO188" t="s">
        <v>510</v>
      </c>
      <c r="BP188" t="s">
        <v>510</v>
      </c>
      <c r="BQ188" t="s">
        <v>510</v>
      </c>
    </row>
    <row r="189" spans="1:69" x14ac:dyDescent="0.3">
      <c r="A189" t="s">
        <v>1045</v>
      </c>
      <c r="B189" t="s">
        <v>584</v>
      </c>
      <c r="C189" t="s">
        <v>585</v>
      </c>
      <c r="D189" t="s">
        <v>586</v>
      </c>
      <c r="E189" t="s">
        <v>510</v>
      </c>
      <c r="F189" t="s">
        <v>587</v>
      </c>
      <c r="G189" t="s">
        <v>569</v>
      </c>
      <c r="H189" s="455"/>
      <c r="I189" t="s">
        <v>510</v>
      </c>
      <c r="J189">
        <v>2522</v>
      </c>
      <c r="K189" t="s">
        <v>522</v>
      </c>
      <c r="L189" t="s">
        <v>512</v>
      </c>
      <c r="M189" t="s">
        <v>586</v>
      </c>
      <c r="N189" t="s">
        <v>588</v>
      </c>
      <c r="O189" t="s">
        <v>1018</v>
      </c>
      <c r="P189" t="s">
        <v>1019</v>
      </c>
      <c r="Q189" t="s">
        <v>513</v>
      </c>
      <c r="R189" t="s">
        <v>1020</v>
      </c>
      <c r="S189" t="s">
        <v>1021</v>
      </c>
      <c r="T189" t="s">
        <v>515</v>
      </c>
      <c r="U189" t="s">
        <v>1022</v>
      </c>
      <c r="V189" t="s">
        <v>510</v>
      </c>
      <c r="W189" t="s">
        <v>391</v>
      </c>
      <c r="X189">
        <v>3</v>
      </c>
      <c r="Y189" t="s">
        <v>391</v>
      </c>
      <c r="Z189">
        <v>3</v>
      </c>
      <c r="AA189" t="s">
        <v>594</v>
      </c>
      <c r="AB189" t="s">
        <v>568</v>
      </c>
      <c r="AC189" t="s">
        <v>510</v>
      </c>
      <c r="AD189" t="s">
        <v>510</v>
      </c>
      <c r="AE189" t="s">
        <v>1023</v>
      </c>
      <c r="AF189">
        <v>0.198333333</v>
      </c>
      <c r="AG189">
        <v>1</v>
      </c>
      <c r="AH189" t="s">
        <v>1024</v>
      </c>
      <c r="AI189" t="s">
        <v>510</v>
      </c>
      <c r="AJ189" t="s">
        <v>596</v>
      </c>
      <c r="AK189" t="s">
        <v>596</v>
      </c>
      <c r="AL189" t="s">
        <v>518</v>
      </c>
      <c r="AM189" t="s">
        <v>597</v>
      </c>
      <c r="AN189" t="s">
        <v>550</v>
      </c>
      <c r="AO189" t="s">
        <v>510</v>
      </c>
      <c r="AP189" t="s">
        <v>1025</v>
      </c>
      <c r="AQ189" t="s">
        <v>598</v>
      </c>
      <c r="AR189" t="s">
        <v>520</v>
      </c>
      <c r="AS189" t="s">
        <v>510</v>
      </c>
      <c r="AT189" t="s">
        <v>510</v>
      </c>
      <c r="AU189" t="s">
        <v>510</v>
      </c>
      <c r="AV189" t="s">
        <v>599</v>
      </c>
      <c r="AW189" t="s">
        <v>510</v>
      </c>
      <c r="AX189">
        <v>0</v>
      </c>
      <c r="AY189" t="s">
        <v>510</v>
      </c>
      <c r="AZ189" t="s">
        <v>594</v>
      </c>
      <c r="BA189">
        <v>0</v>
      </c>
      <c r="BB189" t="s">
        <v>1026</v>
      </c>
      <c r="BC189" t="s">
        <v>1026</v>
      </c>
      <c r="BD189" t="s">
        <v>510</v>
      </c>
      <c r="BE189" t="s">
        <v>510</v>
      </c>
      <c r="BF189" t="s">
        <v>510</v>
      </c>
      <c r="BG189" t="s">
        <v>510</v>
      </c>
      <c r="BH189" t="s">
        <v>510</v>
      </c>
      <c r="BI189" t="s">
        <v>510</v>
      </c>
      <c r="BJ189" t="s">
        <v>510</v>
      </c>
      <c r="BK189" t="s">
        <v>510</v>
      </c>
      <c r="BL189" t="s">
        <v>510</v>
      </c>
      <c r="BM189" t="s">
        <v>510</v>
      </c>
      <c r="BN189" t="s">
        <v>510</v>
      </c>
      <c r="BO189" t="s">
        <v>510</v>
      </c>
      <c r="BP189" t="s">
        <v>510</v>
      </c>
      <c r="BQ189" t="s">
        <v>510</v>
      </c>
    </row>
    <row r="190" spans="1:69" x14ac:dyDescent="0.3">
      <c r="A190" t="s">
        <v>1046</v>
      </c>
      <c r="B190" t="s">
        <v>584</v>
      </c>
      <c r="C190" t="s">
        <v>585</v>
      </c>
      <c r="D190" t="s">
        <v>586</v>
      </c>
      <c r="E190" t="s">
        <v>510</v>
      </c>
      <c r="F190" t="s">
        <v>587</v>
      </c>
      <c r="G190" t="s">
        <v>569</v>
      </c>
      <c r="H190" s="455"/>
      <c r="I190" t="s">
        <v>510</v>
      </c>
      <c r="J190">
        <v>2041</v>
      </c>
      <c r="K190" t="s">
        <v>511</v>
      </c>
      <c r="L190" t="s">
        <v>512</v>
      </c>
      <c r="M190" t="s">
        <v>586</v>
      </c>
      <c r="N190" t="s">
        <v>588</v>
      </c>
      <c r="O190" t="s">
        <v>1047</v>
      </c>
      <c r="P190" t="s">
        <v>1048</v>
      </c>
      <c r="Q190" t="s">
        <v>591</v>
      </c>
      <c r="R190" t="s">
        <v>514</v>
      </c>
      <c r="S190" t="s">
        <v>604</v>
      </c>
      <c r="T190" t="s">
        <v>515</v>
      </c>
      <c r="U190" t="s">
        <v>377</v>
      </c>
      <c r="V190" t="s">
        <v>510</v>
      </c>
      <c r="W190" t="s">
        <v>391</v>
      </c>
      <c r="X190">
        <v>3</v>
      </c>
      <c r="Y190" t="s">
        <v>391</v>
      </c>
      <c r="AA190" t="s">
        <v>594</v>
      </c>
      <c r="AB190" t="s">
        <v>568</v>
      </c>
      <c r="AC190" t="s">
        <v>510</v>
      </c>
      <c r="AD190" t="s">
        <v>510</v>
      </c>
      <c r="AE190" t="s">
        <v>741</v>
      </c>
      <c r="AF190">
        <v>21</v>
      </c>
      <c r="AG190">
        <v>1</v>
      </c>
      <c r="AH190" t="s">
        <v>1049</v>
      </c>
      <c r="AI190" t="s">
        <v>510</v>
      </c>
      <c r="AJ190" t="s">
        <v>1050</v>
      </c>
      <c r="AK190" t="s">
        <v>1050</v>
      </c>
      <c r="AL190" t="s">
        <v>518</v>
      </c>
      <c r="AM190" t="s">
        <v>597</v>
      </c>
      <c r="AN190" t="s">
        <v>519</v>
      </c>
      <c r="AO190" t="s">
        <v>510</v>
      </c>
      <c r="AP190" t="s">
        <v>809</v>
      </c>
      <c r="AQ190" t="s">
        <v>598</v>
      </c>
      <c r="AR190" t="s">
        <v>520</v>
      </c>
      <c r="AS190" t="s">
        <v>510</v>
      </c>
      <c r="AT190" t="s">
        <v>510</v>
      </c>
      <c r="AU190" t="s">
        <v>510</v>
      </c>
      <c r="AV190" t="s">
        <v>599</v>
      </c>
      <c r="AW190" t="s">
        <v>510</v>
      </c>
      <c r="AX190">
        <v>0</v>
      </c>
      <c r="AY190" t="s">
        <v>510</v>
      </c>
      <c r="AZ190" t="s">
        <v>594</v>
      </c>
      <c r="BA190">
        <v>0</v>
      </c>
      <c r="BB190" t="s">
        <v>631</v>
      </c>
      <c r="BC190" t="s">
        <v>631</v>
      </c>
      <c r="BD190" t="s">
        <v>510</v>
      </c>
      <c r="BE190" t="s">
        <v>510</v>
      </c>
      <c r="BF190" t="s">
        <v>510</v>
      </c>
      <c r="BG190" t="s">
        <v>510</v>
      </c>
      <c r="BH190" t="s">
        <v>510</v>
      </c>
      <c r="BI190" t="s">
        <v>510</v>
      </c>
      <c r="BJ190" t="s">
        <v>510</v>
      </c>
      <c r="BK190" t="s">
        <v>510</v>
      </c>
      <c r="BL190" t="s">
        <v>510</v>
      </c>
      <c r="BM190" t="s">
        <v>510</v>
      </c>
      <c r="BN190" t="s">
        <v>510</v>
      </c>
      <c r="BO190" t="s">
        <v>510</v>
      </c>
      <c r="BP190" t="s">
        <v>510</v>
      </c>
      <c r="BQ190" t="s">
        <v>510</v>
      </c>
    </row>
    <row r="191" spans="1:69" x14ac:dyDescent="0.3">
      <c r="A191" t="s">
        <v>1051</v>
      </c>
      <c r="B191" t="s">
        <v>584</v>
      </c>
      <c r="C191" t="s">
        <v>585</v>
      </c>
      <c r="D191" t="s">
        <v>610</v>
      </c>
      <c r="E191" t="s">
        <v>510</v>
      </c>
      <c r="F191" t="s">
        <v>587</v>
      </c>
      <c r="G191" t="s">
        <v>569</v>
      </c>
      <c r="H191" s="455"/>
      <c r="I191" t="s">
        <v>510</v>
      </c>
      <c r="J191">
        <v>2041</v>
      </c>
      <c r="K191" t="s">
        <v>511</v>
      </c>
      <c r="L191" t="s">
        <v>512</v>
      </c>
      <c r="M191" t="s">
        <v>610</v>
      </c>
      <c r="N191" t="s">
        <v>611</v>
      </c>
      <c r="O191" t="s">
        <v>602</v>
      </c>
      <c r="P191" t="s">
        <v>603</v>
      </c>
      <c r="Q191" t="s">
        <v>591</v>
      </c>
      <c r="R191" t="s">
        <v>514</v>
      </c>
      <c r="S191" t="s">
        <v>604</v>
      </c>
      <c r="T191" t="s">
        <v>515</v>
      </c>
      <c r="U191" t="s">
        <v>377</v>
      </c>
      <c r="V191" t="s">
        <v>510</v>
      </c>
      <c r="W191" t="s">
        <v>391</v>
      </c>
      <c r="X191">
        <v>3</v>
      </c>
      <c r="Y191" t="s">
        <v>391</v>
      </c>
      <c r="AA191" t="s">
        <v>594</v>
      </c>
      <c r="AB191" t="s">
        <v>568</v>
      </c>
      <c r="AC191" t="s">
        <v>510</v>
      </c>
      <c r="AD191" t="s">
        <v>510</v>
      </c>
      <c r="AE191" t="s">
        <v>744</v>
      </c>
      <c r="AF191">
        <v>0.5</v>
      </c>
      <c r="AG191">
        <v>1</v>
      </c>
      <c r="AH191" t="s">
        <v>606</v>
      </c>
      <c r="AI191" t="s">
        <v>510</v>
      </c>
      <c r="AJ191" t="s">
        <v>730</v>
      </c>
      <c r="AK191" t="s">
        <v>730</v>
      </c>
      <c r="AL191" t="s">
        <v>518</v>
      </c>
      <c r="AM191" t="s">
        <v>597</v>
      </c>
      <c r="AN191" t="s">
        <v>527</v>
      </c>
      <c r="AO191" t="s">
        <v>510</v>
      </c>
      <c r="AP191" t="s">
        <v>850</v>
      </c>
      <c r="AQ191" t="s">
        <v>598</v>
      </c>
      <c r="AR191" t="s">
        <v>520</v>
      </c>
      <c r="AS191" t="s">
        <v>510</v>
      </c>
      <c r="AT191" t="s">
        <v>510</v>
      </c>
      <c r="AU191" t="s">
        <v>510</v>
      </c>
      <c r="AV191" t="s">
        <v>599</v>
      </c>
      <c r="AW191" t="s">
        <v>510</v>
      </c>
      <c r="AX191">
        <v>0</v>
      </c>
      <c r="AY191" t="s">
        <v>510</v>
      </c>
      <c r="AZ191" t="s">
        <v>594</v>
      </c>
      <c r="BA191">
        <v>0</v>
      </c>
      <c r="BB191" t="s">
        <v>600</v>
      </c>
      <c r="BC191" t="s">
        <v>631</v>
      </c>
      <c r="BD191" t="s">
        <v>510</v>
      </c>
      <c r="BE191" t="s">
        <v>510</v>
      </c>
      <c r="BF191" t="s">
        <v>510</v>
      </c>
      <c r="BG191" t="s">
        <v>510</v>
      </c>
      <c r="BH191" t="s">
        <v>510</v>
      </c>
      <c r="BI191" t="s">
        <v>510</v>
      </c>
      <c r="BJ191" t="s">
        <v>510</v>
      </c>
      <c r="BK191" t="s">
        <v>510</v>
      </c>
      <c r="BL191" t="s">
        <v>510</v>
      </c>
      <c r="BM191" t="s">
        <v>510</v>
      </c>
      <c r="BN191" t="s">
        <v>510</v>
      </c>
      <c r="BO191" t="s">
        <v>510</v>
      </c>
      <c r="BP191" t="s">
        <v>510</v>
      </c>
      <c r="BQ191" t="s">
        <v>510</v>
      </c>
    </row>
    <row r="192" spans="1:69" x14ac:dyDescent="0.3">
      <c r="A192" t="s">
        <v>1052</v>
      </c>
      <c r="B192" t="s">
        <v>584</v>
      </c>
      <c r="C192" t="s">
        <v>585</v>
      </c>
      <c r="D192" t="s">
        <v>610</v>
      </c>
      <c r="E192" t="s">
        <v>510</v>
      </c>
      <c r="F192" t="s">
        <v>587</v>
      </c>
      <c r="G192" t="s">
        <v>569</v>
      </c>
      <c r="H192" s="455"/>
      <c r="I192" t="s">
        <v>510</v>
      </c>
      <c r="J192">
        <v>2041</v>
      </c>
      <c r="K192" t="s">
        <v>511</v>
      </c>
      <c r="L192" t="s">
        <v>512</v>
      </c>
      <c r="M192" t="s">
        <v>610</v>
      </c>
      <c r="N192" t="s">
        <v>611</v>
      </c>
      <c r="O192" t="s">
        <v>1047</v>
      </c>
      <c r="P192" t="s">
        <v>1048</v>
      </c>
      <c r="Q192" t="s">
        <v>591</v>
      </c>
      <c r="R192" t="s">
        <v>514</v>
      </c>
      <c r="S192" t="s">
        <v>604</v>
      </c>
      <c r="T192" t="s">
        <v>515</v>
      </c>
      <c r="U192" t="s">
        <v>377</v>
      </c>
      <c r="V192" t="s">
        <v>510</v>
      </c>
      <c r="W192" t="s">
        <v>391</v>
      </c>
      <c r="X192">
        <v>3</v>
      </c>
      <c r="Y192" t="s">
        <v>391</v>
      </c>
      <c r="AA192" t="s">
        <v>594</v>
      </c>
      <c r="AB192" t="s">
        <v>568</v>
      </c>
      <c r="AC192" t="s">
        <v>510</v>
      </c>
      <c r="AD192" t="s">
        <v>510</v>
      </c>
      <c r="AE192" t="s">
        <v>741</v>
      </c>
      <c r="AF192">
        <v>21</v>
      </c>
      <c r="AG192">
        <v>1</v>
      </c>
      <c r="AH192" t="s">
        <v>1049</v>
      </c>
      <c r="AI192" t="s">
        <v>510</v>
      </c>
      <c r="AJ192" t="s">
        <v>1053</v>
      </c>
      <c r="AK192" t="s">
        <v>1053</v>
      </c>
      <c r="AL192" t="s">
        <v>518</v>
      </c>
      <c r="AM192" t="s">
        <v>597</v>
      </c>
      <c r="AN192" t="s">
        <v>519</v>
      </c>
      <c r="AO192" t="s">
        <v>510</v>
      </c>
      <c r="AP192" t="s">
        <v>809</v>
      </c>
      <c r="AQ192" t="s">
        <v>598</v>
      </c>
      <c r="AR192" t="s">
        <v>520</v>
      </c>
      <c r="AS192" t="s">
        <v>510</v>
      </c>
      <c r="AT192" t="s">
        <v>510</v>
      </c>
      <c r="AU192" t="s">
        <v>510</v>
      </c>
      <c r="AV192" t="s">
        <v>599</v>
      </c>
      <c r="AW192" t="s">
        <v>510</v>
      </c>
      <c r="AX192">
        <v>0</v>
      </c>
      <c r="AY192" t="s">
        <v>510</v>
      </c>
      <c r="AZ192" t="s">
        <v>594</v>
      </c>
      <c r="BA192">
        <v>0</v>
      </c>
      <c r="BB192" t="s">
        <v>631</v>
      </c>
      <c r="BC192" t="s">
        <v>631</v>
      </c>
      <c r="BD192" t="s">
        <v>510</v>
      </c>
      <c r="BE192" t="s">
        <v>510</v>
      </c>
      <c r="BF192" t="s">
        <v>510</v>
      </c>
      <c r="BG192" t="s">
        <v>510</v>
      </c>
      <c r="BH192" t="s">
        <v>510</v>
      </c>
      <c r="BI192" t="s">
        <v>510</v>
      </c>
      <c r="BJ192" t="s">
        <v>510</v>
      </c>
      <c r="BK192" t="s">
        <v>510</v>
      </c>
      <c r="BL192" t="s">
        <v>510</v>
      </c>
      <c r="BM192" t="s">
        <v>510</v>
      </c>
      <c r="BN192" t="s">
        <v>510</v>
      </c>
      <c r="BO192" t="s">
        <v>510</v>
      </c>
      <c r="BP192" t="s">
        <v>510</v>
      </c>
      <c r="BQ192" t="s">
        <v>510</v>
      </c>
    </row>
    <row r="193" spans="1:69" x14ac:dyDescent="0.3">
      <c r="A193" t="s">
        <v>1054</v>
      </c>
      <c r="B193" t="s">
        <v>584</v>
      </c>
      <c r="C193" t="s">
        <v>585</v>
      </c>
      <c r="D193" t="s">
        <v>610</v>
      </c>
      <c r="E193" t="s">
        <v>510</v>
      </c>
      <c r="F193" t="s">
        <v>587</v>
      </c>
      <c r="G193" t="s">
        <v>569</v>
      </c>
      <c r="H193" s="455"/>
      <c r="I193" t="s">
        <v>510</v>
      </c>
      <c r="J193">
        <v>2522</v>
      </c>
      <c r="K193" t="s">
        <v>522</v>
      </c>
      <c r="L193" t="s">
        <v>531</v>
      </c>
      <c r="M193" t="s">
        <v>610</v>
      </c>
      <c r="N193" t="s">
        <v>611</v>
      </c>
      <c r="O193" t="s">
        <v>667</v>
      </c>
      <c r="P193" t="s">
        <v>668</v>
      </c>
      <c r="Q193" t="s">
        <v>591</v>
      </c>
      <c r="R193" t="s">
        <v>415</v>
      </c>
      <c r="S193" t="s">
        <v>593</v>
      </c>
      <c r="T193" t="s">
        <v>515</v>
      </c>
      <c r="U193" t="s">
        <v>377</v>
      </c>
      <c r="V193" t="s">
        <v>510</v>
      </c>
      <c r="W193" t="s">
        <v>391</v>
      </c>
      <c r="X193">
        <v>3</v>
      </c>
      <c r="Y193" t="s">
        <v>391</v>
      </c>
      <c r="AA193" t="s">
        <v>594</v>
      </c>
      <c r="AB193" t="s">
        <v>568</v>
      </c>
      <c r="AC193" t="s">
        <v>510</v>
      </c>
      <c r="AD193" t="s">
        <v>510</v>
      </c>
      <c r="AE193" t="s">
        <v>669</v>
      </c>
      <c r="AF193">
        <v>5.2083329999999999E-3</v>
      </c>
      <c r="AG193">
        <v>1</v>
      </c>
      <c r="AH193" t="s">
        <v>998</v>
      </c>
      <c r="AI193" t="s">
        <v>510</v>
      </c>
      <c r="AJ193" t="s">
        <v>730</v>
      </c>
      <c r="AK193" t="s">
        <v>730</v>
      </c>
      <c r="AL193" t="s">
        <v>518</v>
      </c>
      <c r="AM193" t="s">
        <v>597</v>
      </c>
      <c r="AN193" t="s">
        <v>1055</v>
      </c>
      <c r="AO193" t="s">
        <v>510</v>
      </c>
      <c r="AP193" t="s">
        <v>672</v>
      </c>
      <c r="AQ193" t="s">
        <v>598</v>
      </c>
      <c r="AR193" t="s">
        <v>520</v>
      </c>
      <c r="AS193" t="s">
        <v>510</v>
      </c>
      <c r="AT193" t="s">
        <v>510</v>
      </c>
      <c r="AU193" t="s">
        <v>510</v>
      </c>
      <c r="AV193" t="s">
        <v>599</v>
      </c>
      <c r="AW193" t="s">
        <v>510</v>
      </c>
      <c r="AX193">
        <v>0</v>
      </c>
      <c r="AY193" t="s">
        <v>510</v>
      </c>
      <c r="AZ193" t="s">
        <v>594</v>
      </c>
      <c r="BA193">
        <v>0</v>
      </c>
      <c r="BB193" t="s">
        <v>673</v>
      </c>
      <c r="BC193" t="s">
        <v>673</v>
      </c>
      <c r="BD193" t="s">
        <v>510</v>
      </c>
      <c r="BE193" t="s">
        <v>510</v>
      </c>
      <c r="BF193" t="s">
        <v>510</v>
      </c>
      <c r="BG193" t="s">
        <v>510</v>
      </c>
      <c r="BH193" t="s">
        <v>510</v>
      </c>
      <c r="BI193" t="s">
        <v>510</v>
      </c>
      <c r="BJ193" t="s">
        <v>510</v>
      </c>
      <c r="BK193" t="s">
        <v>510</v>
      </c>
      <c r="BL193" t="s">
        <v>510</v>
      </c>
      <c r="BM193" t="s">
        <v>510</v>
      </c>
      <c r="BN193" t="s">
        <v>510</v>
      </c>
      <c r="BO193" t="s">
        <v>510</v>
      </c>
      <c r="BP193" t="s">
        <v>510</v>
      </c>
      <c r="BQ193" t="s">
        <v>510</v>
      </c>
    </row>
    <row r="194" spans="1:69" x14ac:dyDescent="0.3">
      <c r="A194" t="s">
        <v>1056</v>
      </c>
      <c r="B194" t="s">
        <v>584</v>
      </c>
      <c r="C194" t="s">
        <v>585</v>
      </c>
      <c r="D194" t="s">
        <v>610</v>
      </c>
      <c r="E194" t="s">
        <v>510</v>
      </c>
      <c r="F194" t="s">
        <v>587</v>
      </c>
      <c r="G194" t="s">
        <v>569</v>
      </c>
      <c r="H194" s="455"/>
      <c r="I194" t="s">
        <v>510</v>
      </c>
      <c r="J194">
        <v>2522</v>
      </c>
      <c r="K194" t="s">
        <v>522</v>
      </c>
      <c r="L194" t="s">
        <v>512</v>
      </c>
      <c r="M194" t="s">
        <v>610</v>
      </c>
      <c r="N194" t="s">
        <v>611</v>
      </c>
      <c r="O194" t="s">
        <v>1018</v>
      </c>
      <c r="P194" t="s">
        <v>1019</v>
      </c>
      <c r="Q194" t="s">
        <v>513</v>
      </c>
      <c r="R194" t="s">
        <v>1020</v>
      </c>
      <c r="S194" t="s">
        <v>1021</v>
      </c>
      <c r="T194" t="s">
        <v>515</v>
      </c>
      <c r="U194" t="s">
        <v>1022</v>
      </c>
      <c r="V194" t="s">
        <v>510</v>
      </c>
      <c r="W194" t="s">
        <v>391</v>
      </c>
      <c r="X194">
        <v>3</v>
      </c>
      <c r="Y194" t="s">
        <v>391</v>
      </c>
      <c r="Z194">
        <v>3</v>
      </c>
      <c r="AA194" t="s">
        <v>594</v>
      </c>
      <c r="AB194" t="s">
        <v>568</v>
      </c>
      <c r="AC194" t="s">
        <v>510</v>
      </c>
      <c r="AD194" t="s">
        <v>510</v>
      </c>
      <c r="AE194" t="s">
        <v>1023</v>
      </c>
      <c r="AF194">
        <v>0.198333333</v>
      </c>
      <c r="AG194">
        <v>1</v>
      </c>
      <c r="AH194" t="s">
        <v>1024</v>
      </c>
      <c r="AI194" t="s">
        <v>510</v>
      </c>
      <c r="AJ194" t="s">
        <v>1053</v>
      </c>
      <c r="AK194" t="s">
        <v>1053</v>
      </c>
      <c r="AL194" t="s">
        <v>518</v>
      </c>
      <c r="AM194" t="s">
        <v>597</v>
      </c>
      <c r="AN194" t="s">
        <v>529</v>
      </c>
      <c r="AO194" t="s">
        <v>510</v>
      </c>
      <c r="AP194" t="s">
        <v>1025</v>
      </c>
      <c r="AQ194" t="s">
        <v>598</v>
      </c>
      <c r="AR194" t="s">
        <v>520</v>
      </c>
      <c r="AS194" t="s">
        <v>510</v>
      </c>
      <c r="AT194" t="s">
        <v>510</v>
      </c>
      <c r="AU194" t="s">
        <v>510</v>
      </c>
      <c r="AV194" t="s">
        <v>599</v>
      </c>
      <c r="AW194" t="s">
        <v>510</v>
      </c>
      <c r="AX194">
        <v>0</v>
      </c>
      <c r="AY194" t="s">
        <v>510</v>
      </c>
      <c r="AZ194" t="s">
        <v>594</v>
      </c>
      <c r="BA194">
        <v>0</v>
      </c>
      <c r="BB194" t="s">
        <v>1026</v>
      </c>
      <c r="BC194" t="s">
        <v>1026</v>
      </c>
      <c r="BD194" t="s">
        <v>510</v>
      </c>
      <c r="BE194" t="s">
        <v>510</v>
      </c>
      <c r="BF194" t="s">
        <v>510</v>
      </c>
      <c r="BG194" t="s">
        <v>510</v>
      </c>
      <c r="BH194" t="s">
        <v>510</v>
      </c>
      <c r="BI194" t="s">
        <v>510</v>
      </c>
      <c r="BJ194" t="s">
        <v>510</v>
      </c>
      <c r="BK194" t="s">
        <v>510</v>
      </c>
      <c r="BL194" t="s">
        <v>510</v>
      </c>
      <c r="BM194" t="s">
        <v>510</v>
      </c>
      <c r="BN194" t="s">
        <v>510</v>
      </c>
      <c r="BO194" t="s">
        <v>510</v>
      </c>
      <c r="BP194" t="s">
        <v>510</v>
      </c>
      <c r="BQ194" t="s">
        <v>510</v>
      </c>
    </row>
    <row r="195" spans="1:69" x14ac:dyDescent="0.3">
      <c r="A195" t="s">
        <v>1057</v>
      </c>
      <c r="B195" t="s">
        <v>584</v>
      </c>
      <c r="C195" t="s">
        <v>585</v>
      </c>
      <c r="D195" t="s">
        <v>586</v>
      </c>
      <c r="E195" t="s">
        <v>510</v>
      </c>
      <c r="F195" t="s">
        <v>587</v>
      </c>
      <c r="G195" t="s">
        <v>569</v>
      </c>
      <c r="H195" s="455"/>
      <c r="I195" t="s">
        <v>510</v>
      </c>
      <c r="J195">
        <v>2041</v>
      </c>
      <c r="K195" t="s">
        <v>511</v>
      </c>
      <c r="L195" t="s">
        <v>512</v>
      </c>
      <c r="M195" t="s">
        <v>586</v>
      </c>
      <c r="N195" t="s">
        <v>588</v>
      </c>
      <c r="O195" t="s">
        <v>602</v>
      </c>
      <c r="P195" t="s">
        <v>603</v>
      </c>
      <c r="Q195" t="s">
        <v>591</v>
      </c>
      <c r="R195" t="s">
        <v>514</v>
      </c>
      <c r="S195" t="s">
        <v>604</v>
      </c>
      <c r="T195" t="s">
        <v>515</v>
      </c>
      <c r="U195" t="s">
        <v>377</v>
      </c>
      <c r="V195" t="s">
        <v>510</v>
      </c>
      <c r="W195" t="s">
        <v>391</v>
      </c>
      <c r="X195">
        <v>3</v>
      </c>
      <c r="Y195" t="s">
        <v>391</v>
      </c>
      <c r="AA195" t="s">
        <v>594</v>
      </c>
      <c r="AB195" t="s">
        <v>568</v>
      </c>
      <c r="AC195" t="s">
        <v>510</v>
      </c>
      <c r="AD195" t="s">
        <v>510</v>
      </c>
      <c r="AE195" t="s">
        <v>1058</v>
      </c>
      <c r="AF195">
        <v>0.45322742399999999</v>
      </c>
      <c r="AG195">
        <v>1</v>
      </c>
      <c r="AH195" t="s">
        <v>606</v>
      </c>
      <c r="AI195" t="s">
        <v>510</v>
      </c>
      <c r="AJ195" t="s">
        <v>727</v>
      </c>
      <c r="AK195" t="s">
        <v>727</v>
      </c>
      <c r="AL195" t="s">
        <v>518</v>
      </c>
      <c r="AM195" t="s">
        <v>597</v>
      </c>
      <c r="AN195" t="s">
        <v>527</v>
      </c>
      <c r="AO195" t="s">
        <v>510</v>
      </c>
      <c r="AP195" t="s">
        <v>1059</v>
      </c>
      <c r="AQ195" t="s">
        <v>598</v>
      </c>
      <c r="AR195" t="s">
        <v>520</v>
      </c>
      <c r="AS195" t="s">
        <v>510</v>
      </c>
      <c r="AT195" t="s">
        <v>510</v>
      </c>
      <c r="AU195" t="s">
        <v>510</v>
      </c>
      <c r="AV195" t="s">
        <v>599</v>
      </c>
      <c r="AW195" t="s">
        <v>510</v>
      </c>
      <c r="AX195">
        <v>0</v>
      </c>
      <c r="AY195" t="s">
        <v>510</v>
      </c>
      <c r="AZ195" t="s">
        <v>594</v>
      </c>
      <c r="BA195">
        <v>0</v>
      </c>
      <c r="BB195" t="s">
        <v>600</v>
      </c>
      <c r="BC195" t="s">
        <v>631</v>
      </c>
      <c r="BD195" t="s">
        <v>510</v>
      </c>
      <c r="BE195" t="s">
        <v>510</v>
      </c>
      <c r="BF195" t="s">
        <v>510</v>
      </c>
      <c r="BG195" t="s">
        <v>510</v>
      </c>
      <c r="BH195" t="s">
        <v>510</v>
      </c>
      <c r="BI195" t="s">
        <v>510</v>
      </c>
      <c r="BJ195" t="s">
        <v>510</v>
      </c>
      <c r="BK195" t="s">
        <v>510</v>
      </c>
      <c r="BL195" t="s">
        <v>510</v>
      </c>
      <c r="BM195" t="s">
        <v>510</v>
      </c>
      <c r="BN195" t="s">
        <v>510</v>
      </c>
      <c r="BO195" t="s">
        <v>510</v>
      </c>
      <c r="BP195" t="s">
        <v>510</v>
      </c>
      <c r="BQ195" t="s">
        <v>510</v>
      </c>
    </row>
    <row r="196" spans="1:69" x14ac:dyDescent="0.3">
      <c r="A196" t="s">
        <v>1060</v>
      </c>
      <c r="B196" t="s">
        <v>584</v>
      </c>
      <c r="C196" t="s">
        <v>585</v>
      </c>
      <c r="D196" t="s">
        <v>586</v>
      </c>
      <c r="E196" t="s">
        <v>510</v>
      </c>
      <c r="F196" t="s">
        <v>587</v>
      </c>
      <c r="G196" t="s">
        <v>569</v>
      </c>
      <c r="H196" s="455"/>
      <c r="I196" t="s">
        <v>510</v>
      </c>
      <c r="J196">
        <v>2522</v>
      </c>
      <c r="K196" t="s">
        <v>522</v>
      </c>
      <c r="L196" t="s">
        <v>531</v>
      </c>
      <c r="M196" t="s">
        <v>586</v>
      </c>
      <c r="N196" t="s">
        <v>588</v>
      </c>
      <c r="O196" t="s">
        <v>667</v>
      </c>
      <c r="P196" t="s">
        <v>668</v>
      </c>
      <c r="Q196" t="s">
        <v>591</v>
      </c>
      <c r="R196" t="s">
        <v>415</v>
      </c>
      <c r="S196" t="s">
        <v>593</v>
      </c>
      <c r="T196" t="s">
        <v>515</v>
      </c>
      <c r="U196" t="s">
        <v>377</v>
      </c>
      <c r="V196" t="s">
        <v>510</v>
      </c>
      <c r="W196" t="s">
        <v>391</v>
      </c>
      <c r="X196">
        <v>3</v>
      </c>
      <c r="Y196" t="s">
        <v>391</v>
      </c>
      <c r="AA196" t="s">
        <v>594</v>
      </c>
      <c r="AB196" t="s">
        <v>568</v>
      </c>
      <c r="AC196" t="s">
        <v>510</v>
      </c>
      <c r="AD196" t="s">
        <v>510</v>
      </c>
      <c r="AE196" t="s">
        <v>669</v>
      </c>
      <c r="AF196">
        <v>5.2083329999999999E-3</v>
      </c>
      <c r="AG196">
        <v>1</v>
      </c>
      <c r="AH196" t="s">
        <v>998</v>
      </c>
      <c r="AI196" t="s">
        <v>510</v>
      </c>
      <c r="AJ196" t="s">
        <v>727</v>
      </c>
      <c r="AK196" t="s">
        <v>727</v>
      </c>
      <c r="AL196" t="s">
        <v>518</v>
      </c>
      <c r="AM196" t="s">
        <v>597</v>
      </c>
      <c r="AN196" t="s">
        <v>1029</v>
      </c>
      <c r="AO196" t="s">
        <v>510</v>
      </c>
      <c r="AP196" t="s">
        <v>672</v>
      </c>
      <c r="AQ196" t="s">
        <v>598</v>
      </c>
      <c r="AR196" t="s">
        <v>520</v>
      </c>
      <c r="AS196" t="s">
        <v>510</v>
      </c>
      <c r="AT196" t="s">
        <v>510</v>
      </c>
      <c r="AU196" t="s">
        <v>510</v>
      </c>
      <c r="AV196" t="s">
        <v>599</v>
      </c>
      <c r="AW196" t="s">
        <v>510</v>
      </c>
      <c r="AX196">
        <v>0</v>
      </c>
      <c r="AY196" t="s">
        <v>510</v>
      </c>
      <c r="AZ196" t="s">
        <v>594</v>
      </c>
      <c r="BA196">
        <v>0</v>
      </c>
      <c r="BB196" t="s">
        <v>673</v>
      </c>
      <c r="BC196" t="s">
        <v>673</v>
      </c>
      <c r="BD196" t="s">
        <v>510</v>
      </c>
      <c r="BE196" t="s">
        <v>510</v>
      </c>
      <c r="BF196" t="s">
        <v>510</v>
      </c>
      <c r="BG196" t="s">
        <v>510</v>
      </c>
      <c r="BH196" t="s">
        <v>510</v>
      </c>
      <c r="BI196" t="s">
        <v>510</v>
      </c>
      <c r="BJ196" t="s">
        <v>510</v>
      </c>
      <c r="BK196" t="s">
        <v>510</v>
      </c>
      <c r="BL196" t="s">
        <v>510</v>
      </c>
      <c r="BM196" t="s">
        <v>510</v>
      </c>
      <c r="BN196" t="s">
        <v>510</v>
      </c>
      <c r="BO196" t="s">
        <v>510</v>
      </c>
      <c r="BP196" t="s">
        <v>510</v>
      </c>
      <c r="BQ196" t="s">
        <v>510</v>
      </c>
    </row>
    <row r="197" spans="1:69" x14ac:dyDescent="0.3">
      <c r="A197" t="s">
        <v>1061</v>
      </c>
      <c r="B197" t="s">
        <v>584</v>
      </c>
      <c r="C197" t="s">
        <v>585</v>
      </c>
      <c r="D197" t="s">
        <v>586</v>
      </c>
      <c r="E197" t="s">
        <v>510</v>
      </c>
      <c r="F197" t="s">
        <v>587</v>
      </c>
      <c r="G197" t="s">
        <v>569</v>
      </c>
      <c r="H197" s="455"/>
      <c r="I197" t="s">
        <v>510</v>
      </c>
      <c r="J197">
        <v>2522</v>
      </c>
      <c r="K197" t="s">
        <v>522</v>
      </c>
      <c r="L197" t="s">
        <v>512</v>
      </c>
      <c r="M197" t="s">
        <v>586</v>
      </c>
      <c r="N197" t="s">
        <v>588</v>
      </c>
      <c r="O197" t="s">
        <v>1018</v>
      </c>
      <c r="P197" t="s">
        <v>1019</v>
      </c>
      <c r="Q197" t="s">
        <v>513</v>
      </c>
      <c r="R197" t="s">
        <v>1020</v>
      </c>
      <c r="S197" t="s">
        <v>1021</v>
      </c>
      <c r="T197" t="s">
        <v>515</v>
      </c>
      <c r="U197" t="s">
        <v>1022</v>
      </c>
      <c r="V197" t="s">
        <v>510</v>
      </c>
      <c r="W197" t="s">
        <v>391</v>
      </c>
      <c r="X197">
        <v>3</v>
      </c>
      <c r="Y197" t="s">
        <v>391</v>
      </c>
      <c r="Z197">
        <v>3</v>
      </c>
      <c r="AA197" t="s">
        <v>594</v>
      </c>
      <c r="AB197" t="s">
        <v>568</v>
      </c>
      <c r="AC197" t="s">
        <v>510</v>
      </c>
      <c r="AD197" t="s">
        <v>510</v>
      </c>
      <c r="AE197" t="s">
        <v>1023</v>
      </c>
      <c r="AF197">
        <v>0.198333333</v>
      </c>
      <c r="AG197">
        <v>1</v>
      </c>
      <c r="AH197" t="s">
        <v>1024</v>
      </c>
      <c r="AI197" t="s">
        <v>510</v>
      </c>
      <c r="AJ197" t="s">
        <v>727</v>
      </c>
      <c r="AK197" t="s">
        <v>727</v>
      </c>
      <c r="AL197" t="s">
        <v>518</v>
      </c>
      <c r="AM197" t="s">
        <v>597</v>
      </c>
      <c r="AN197" t="s">
        <v>530</v>
      </c>
      <c r="AO197" t="s">
        <v>510</v>
      </c>
      <c r="AP197" t="s">
        <v>1025</v>
      </c>
      <c r="AQ197" t="s">
        <v>598</v>
      </c>
      <c r="AR197" t="s">
        <v>520</v>
      </c>
      <c r="AS197" t="s">
        <v>510</v>
      </c>
      <c r="AT197" t="s">
        <v>510</v>
      </c>
      <c r="AU197" t="s">
        <v>510</v>
      </c>
      <c r="AV197" t="s">
        <v>599</v>
      </c>
      <c r="AW197" t="s">
        <v>510</v>
      </c>
      <c r="AX197">
        <v>0</v>
      </c>
      <c r="AY197" t="s">
        <v>510</v>
      </c>
      <c r="AZ197" t="s">
        <v>594</v>
      </c>
      <c r="BA197">
        <v>0</v>
      </c>
      <c r="BB197" t="s">
        <v>1026</v>
      </c>
      <c r="BC197" t="s">
        <v>1026</v>
      </c>
      <c r="BD197" t="s">
        <v>510</v>
      </c>
      <c r="BE197" t="s">
        <v>510</v>
      </c>
      <c r="BF197" t="s">
        <v>510</v>
      </c>
      <c r="BG197" t="s">
        <v>510</v>
      </c>
      <c r="BH197" t="s">
        <v>510</v>
      </c>
      <c r="BI197" t="s">
        <v>510</v>
      </c>
      <c r="BJ197" t="s">
        <v>510</v>
      </c>
      <c r="BK197" t="s">
        <v>510</v>
      </c>
      <c r="BL197" t="s">
        <v>510</v>
      </c>
      <c r="BM197" t="s">
        <v>510</v>
      </c>
      <c r="BN197" t="s">
        <v>510</v>
      </c>
      <c r="BO197" t="s">
        <v>510</v>
      </c>
      <c r="BP197" t="s">
        <v>510</v>
      </c>
      <c r="BQ197" t="s">
        <v>510</v>
      </c>
    </row>
    <row r="198" spans="1:69" x14ac:dyDescent="0.3">
      <c r="A198" t="s">
        <v>1062</v>
      </c>
      <c r="B198" t="s">
        <v>584</v>
      </c>
      <c r="C198" t="s">
        <v>585</v>
      </c>
      <c r="D198" t="s">
        <v>610</v>
      </c>
      <c r="E198" t="s">
        <v>510</v>
      </c>
      <c r="F198" t="s">
        <v>587</v>
      </c>
      <c r="G198" t="s">
        <v>569</v>
      </c>
      <c r="H198" s="455"/>
      <c r="I198" t="s">
        <v>510</v>
      </c>
      <c r="J198">
        <v>2522</v>
      </c>
      <c r="K198" t="s">
        <v>522</v>
      </c>
      <c r="L198" t="s">
        <v>512</v>
      </c>
      <c r="M198" t="s">
        <v>610</v>
      </c>
      <c r="N198" t="s">
        <v>611</v>
      </c>
      <c r="O198" t="s">
        <v>1018</v>
      </c>
      <c r="P198" t="s">
        <v>1019</v>
      </c>
      <c r="Q198" t="s">
        <v>513</v>
      </c>
      <c r="R198" t="s">
        <v>1020</v>
      </c>
      <c r="S198" t="s">
        <v>1021</v>
      </c>
      <c r="T198" t="s">
        <v>515</v>
      </c>
      <c r="U198" t="s">
        <v>1022</v>
      </c>
      <c r="V198" t="s">
        <v>510</v>
      </c>
      <c r="W198" t="s">
        <v>391</v>
      </c>
      <c r="X198">
        <v>3</v>
      </c>
      <c r="Y198" t="s">
        <v>391</v>
      </c>
      <c r="Z198">
        <v>3</v>
      </c>
      <c r="AA198" t="s">
        <v>594</v>
      </c>
      <c r="AB198" t="s">
        <v>568</v>
      </c>
      <c r="AC198" t="s">
        <v>510</v>
      </c>
      <c r="AD198" t="s">
        <v>510</v>
      </c>
      <c r="AE198" t="s">
        <v>1023</v>
      </c>
      <c r="AF198">
        <v>0.198333333</v>
      </c>
      <c r="AG198">
        <v>1</v>
      </c>
      <c r="AH198" t="s">
        <v>1024</v>
      </c>
      <c r="AI198" t="s">
        <v>510</v>
      </c>
      <c r="AJ198" t="s">
        <v>790</v>
      </c>
      <c r="AK198" t="s">
        <v>790</v>
      </c>
      <c r="AL198" t="s">
        <v>518</v>
      </c>
      <c r="AM198" t="s">
        <v>597</v>
      </c>
      <c r="AN198" t="s">
        <v>527</v>
      </c>
      <c r="AO198" t="s">
        <v>510</v>
      </c>
      <c r="AP198" t="s">
        <v>1025</v>
      </c>
      <c r="AQ198" t="s">
        <v>598</v>
      </c>
      <c r="AR198" t="s">
        <v>520</v>
      </c>
      <c r="AS198" t="s">
        <v>510</v>
      </c>
      <c r="AT198" t="s">
        <v>510</v>
      </c>
      <c r="AU198" t="s">
        <v>510</v>
      </c>
      <c r="AV198" t="s">
        <v>599</v>
      </c>
      <c r="AW198" t="s">
        <v>510</v>
      </c>
      <c r="AX198">
        <v>0</v>
      </c>
      <c r="AY198" t="s">
        <v>510</v>
      </c>
      <c r="AZ198" t="s">
        <v>594</v>
      </c>
      <c r="BA198">
        <v>0</v>
      </c>
      <c r="BB198" t="s">
        <v>1026</v>
      </c>
      <c r="BC198" t="s">
        <v>1026</v>
      </c>
      <c r="BD198" t="s">
        <v>510</v>
      </c>
      <c r="BE198" t="s">
        <v>510</v>
      </c>
      <c r="BF198" t="s">
        <v>510</v>
      </c>
      <c r="BG198" t="s">
        <v>510</v>
      </c>
      <c r="BH198" t="s">
        <v>510</v>
      </c>
      <c r="BI198" t="s">
        <v>510</v>
      </c>
      <c r="BJ198" t="s">
        <v>510</v>
      </c>
      <c r="BK198" t="s">
        <v>510</v>
      </c>
      <c r="BL198" t="s">
        <v>510</v>
      </c>
      <c r="BM198" t="s">
        <v>510</v>
      </c>
      <c r="BN198" t="s">
        <v>510</v>
      </c>
      <c r="BO198" t="s">
        <v>510</v>
      </c>
      <c r="BP198" t="s">
        <v>510</v>
      </c>
      <c r="BQ198" t="s">
        <v>510</v>
      </c>
    </row>
    <row r="199" spans="1:69" x14ac:dyDescent="0.3">
      <c r="A199" t="s">
        <v>1063</v>
      </c>
      <c r="B199" t="s">
        <v>584</v>
      </c>
      <c r="C199" t="s">
        <v>585</v>
      </c>
      <c r="D199" t="s">
        <v>586</v>
      </c>
      <c r="E199" t="s">
        <v>510</v>
      </c>
      <c r="F199" t="s">
        <v>587</v>
      </c>
      <c r="G199" t="s">
        <v>569</v>
      </c>
      <c r="H199" s="455"/>
      <c r="I199" t="s">
        <v>510</v>
      </c>
      <c r="J199">
        <v>2522</v>
      </c>
      <c r="K199" t="s">
        <v>522</v>
      </c>
      <c r="L199" t="s">
        <v>512</v>
      </c>
      <c r="M199" t="s">
        <v>586</v>
      </c>
      <c r="N199" t="s">
        <v>588</v>
      </c>
      <c r="O199" t="s">
        <v>1018</v>
      </c>
      <c r="P199" t="s">
        <v>1019</v>
      </c>
      <c r="Q199" t="s">
        <v>513</v>
      </c>
      <c r="R199" t="s">
        <v>1020</v>
      </c>
      <c r="S199" t="s">
        <v>1021</v>
      </c>
      <c r="T199" t="s">
        <v>515</v>
      </c>
      <c r="U199" t="s">
        <v>1022</v>
      </c>
      <c r="V199" t="s">
        <v>510</v>
      </c>
      <c r="W199" t="s">
        <v>391</v>
      </c>
      <c r="X199">
        <v>3</v>
      </c>
      <c r="Y199" t="s">
        <v>391</v>
      </c>
      <c r="Z199">
        <v>3</v>
      </c>
      <c r="AA199" t="s">
        <v>594</v>
      </c>
      <c r="AB199" t="s">
        <v>568</v>
      </c>
      <c r="AC199" t="s">
        <v>510</v>
      </c>
      <c r="AD199" t="s">
        <v>510</v>
      </c>
      <c r="AE199" t="s">
        <v>1023</v>
      </c>
      <c r="AF199">
        <v>0.198333333</v>
      </c>
      <c r="AG199">
        <v>1</v>
      </c>
      <c r="AH199" t="s">
        <v>1024</v>
      </c>
      <c r="AI199" t="s">
        <v>510</v>
      </c>
      <c r="AJ199" t="s">
        <v>808</v>
      </c>
      <c r="AK199" t="s">
        <v>808</v>
      </c>
      <c r="AL199" t="s">
        <v>518</v>
      </c>
      <c r="AM199" t="s">
        <v>597</v>
      </c>
      <c r="AN199" t="s">
        <v>529</v>
      </c>
      <c r="AO199" t="s">
        <v>510</v>
      </c>
      <c r="AP199" t="s">
        <v>1025</v>
      </c>
      <c r="AQ199" t="s">
        <v>598</v>
      </c>
      <c r="AR199" t="s">
        <v>520</v>
      </c>
      <c r="AS199" t="s">
        <v>510</v>
      </c>
      <c r="AT199" t="s">
        <v>510</v>
      </c>
      <c r="AU199" t="s">
        <v>510</v>
      </c>
      <c r="AV199" t="s">
        <v>599</v>
      </c>
      <c r="AW199" t="s">
        <v>510</v>
      </c>
      <c r="AX199">
        <v>0</v>
      </c>
      <c r="AY199" t="s">
        <v>510</v>
      </c>
      <c r="AZ199" t="s">
        <v>594</v>
      </c>
      <c r="BA199">
        <v>0</v>
      </c>
      <c r="BB199" t="s">
        <v>1026</v>
      </c>
      <c r="BC199" t="s">
        <v>1026</v>
      </c>
      <c r="BD199" t="s">
        <v>510</v>
      </c>
      <c r="BE199" t="s">
        <v>510</v>
      </c>
      <c r="BF199" t="s">
        <v>510</v>
      </c>
      <c r="BG199" t="s">
        <v>510</v>
      </c>
      <c r="BH199" t="s">
        <v>510</v>
      </c>
      <c r="BI199" t="s">
        <v>510</v>
      </c>
      <c r="BJ199" t="s">
        <v>510</v>
      </c>
      <c r="BK199" t="s">
        <v>510</v>
      </c>
      <c r="BL199" t="s">
        <v>510</v>
      </c>
      <c r="BM199" t="s">
        <v>510</v>
      </c>
      <c r="BN199" t="s">
        <v>510</v>
      </c>
      <c r="BO199" t="s">
        <v>510</v>
      </c>
      <c r="BP199" t="s">
        <v>510</v>
      </c>
      <c r="BQ199" t="s">
        <v>510</v>
      </c>
    </row>
    <row r="200" spans="1:69" x14ac:dyDescent="0.3">
      <c r="A200" t="s">
        <v>1064</v>
      </c>
      <c r="B200" t="s">
        <v>584</v>
      </c>
      <c r="C200" t="s">
        <v>585</v>
      </c>
      <c r="D200" t="s">
        <v>586</v>
      </c>
      <c r="E200" t="s">
        <v>510</v>
      </c>
      <c r="F200" t="s">
        <v>587</v>
      </c>
      <c r="G200" t="s">
        <v>569</v>
      </c>
      <c r="H200" s="455"/>
      <c r="I200" t="s">
        <v>510</v>
      </c>
      <c r="J200">
        <v>2522</v>
      </c>
      <c r="K200" t="s">
        <v>522</v>
      </c>
      <c r="L200" t="s">
        <v>512</v>
      </c>
      <c r="M200" t="s">
        <v>586</v>
      </c>
      <c r="N200" t="s">
        <v>588</v>
      </c>
      <c r="O200" t="s">
        <v>1018</v>
      </c>
      <c r="P200" t="s">
        <v>1019</v>
      </c>
      <c r="Q200" t="s">
        <v>513</v>
      </c>
      <c r="R200" t="s">
        <v>1020</v>
      </c>
      <c r="S200" t="s">
        <v>1021</v>
      </c>
      <c r="T200" t="s">
        <v>515</v>
      </c>
      <c r="U200" t="s">
        <v>1022</v>
      </c>
      <c r="V200" t="s">
        <v>510</v>
      </c>
      <c r="W200" t="s">
        <v>391</v>
      </c>
      <c r="X200">
        <v>3</v>
      </c>
      <c r="Y200" t="s">
        <v>391</v>
      </c>
      <c r="Z200">
        <v>3</v>
      </c>
      <c r="AA200" t="s">
        <v>594</v>
      </c>
      <c r="AB200" t="s">
        <v>568</v>
      </c>
      <c r="AC200" t="s">
        <v>510</v>
      </c>
      <c r="AD200" t="s">
        <v>510</v>
      </c>
      <c r="AE200" t="s">
        <v>1023</v>
      </c>
      <c r="AF200">
        <v>0.198333333</v>
      </c>
      <c r="AG200">
        <v>1</v>
      </c>
      <c r="AH200" t="s">
        <v>1024</v>
      </c>
      <c r="AI200" t="s">
        <v>510</v>
      </c>
      <c r="AJ200" t="s">
        <v>847</v>
      </c>
      <c r="AK200" t="s">
        <v>847</v>
      </c>
      <c r="AL200" t="s">
        <v>518</v>
      </c>
      <c r="AM200" t="s">
        <v>597</v>
      </c>
      <c r="AN200" t="s">
        <v>529</v>
      </c>
      <c r="AO200" t="s">
        <v>510</v>
      </c>
      <c r="AP200" t="s">
        <v>1025</v>
      </c>
      <c r="AQ200" t="s">
        <v>598</v>
      </c>
      <c r="AR200" t="s">
        <v>520</v>
      </c>
      <c r="AS200" t="s">
        <v>510</v>
      </c>
      <c r="AT200" t="s">
        <v>510</v>
      </c>
      <c r="AU200" t="s">
        <v>510</v>
      </c>
      <c r="AV200" t="s">
        <v>599</v>
      </c>
      <c r="AW200" t="s">
        <v>510</v>
      </c>
      <c r="AX200">
        <v>0</v>
      </c>
      <c r="AY200" t="s">
        <v>510</v>
      </c>
      <c r="AZ200" t="s">
        <v>594</v>
      </c>
      <c r="BA200">
        <v>0</v>
      </c>
      <c r="BB200" t="s">
        <v>1026</v>
      </c>
      <c r="BC200" t="s">
        <v>1026</v>
      </c>
      <c r="BD200" t="s">
        <v>510</v>
      </c>
      <c r="BE200" t="s">
        <v>510</v>
      </c>
      <c r="BF200" t="s">
        <v>510</v>
      </c>
      <c r="BG200" t="s">
        <v>510</v>
      </c>
      <c r="BH200" t="s">
        <v>510</v>
      </c>
      <c r="BI200" t="s">
        <v>510</v>
      </c>
      <c r="BJ200" t="s">
        <v>510</v>
      </c>
      <c r="BK200" t="s">
        <v>510</v>
      </c>
      <c r="BL200" t="s">
        <v>510</v>
      </c>
      <c r="BM200" t="s">
        <v>510</v>
      </c>
      <c r="BN200" t="s">
        <v>510</v>
      </c>
      <c r="BO200" t="s">
        <v>510</v>
      </c>
      <c r="BP200" t="s">
        <v>510</v>
      </c>
      <c r="BQ200" t="s">
        <v>510</v>
      </c>
    </row>
    <row r="201" spans="1:69" x14ac:dyDescent="0.3">
      <c r="A201" t="s">
        <v>1065</v>
      </c>
      <c r="B201" t="s">
        <v>584</v>
      </c>
      <c r="C201" t="s">
        <v>585</v>
      </c>
      <c r="D201" t="s">
        <v>610</v>
      </c>
      <c r="E201" t="s">
        <v>510</v>
      </c>
      <c r="F201" t="s">
        <v>587</v>
      </c>
      <c r="G201" t="s">
        <v>569</v>
      </c>
      <c r="H201" s="455"/>
      <c r="I201" t="s">
        <v>510</v>
      </c>
      <c r="J201">
        <v>2522</v>
      </c>
      <c r="K201" t="s">
        <v>522</v>
      </c>
      <c r="L201" t="s">
        <v>512</v>
      </c>
      <c r="M201" t="s">
        <v>610</v>
      </c>
      <c r="N201" t="s">
        <v>611</v>
      </c>
      <c r="O201" t="s">
        <v>1018</v>
      </c>
      <c r="P201" t="s">
        <v>1019</v>
      </c>
      <c r="Q201" t="s">
        <v>513</v>
      </c>
      <c r="R201" t="s">
        <v>1020</v>
      </c>
      <c r="S201" t="s">
        <v>1021</v>
      </c>
      <c r="T201" t="s">
        <v>515</v>
      </c>
      <c r="U201" t="s">
        <v>1022</v>
      </c>
      <c r="V201" t="s">
        <v>510</v>
      </c>
      <c r="W201" t="s">
        <v>391</v>
      </c>
      <c r="X201">
        <v>3</v>
      </c>
      <c r="Y201" t="s">
        <v>391</v>
      </c>
      <c r="Z201">
        <v>3</v>
      </c>
      <c r="AA201" t="s">
        <v>594</v>
      </c>
      <c r="AB201" t="s">
        <v>568</v>
      </c>
      <c r="AC201" t="s">
        <v>510</v>
      </c>
      <c r="AD201" t="s">
        <v>510</v>
      </c>
      <c r="AE201" t="s">
        <v>1023</v>
      </c>
      <c r="AF201">
        <v>0.198333333</v>
      </c>
      <c r="AG201">
        <v>1</v>
      </c>
      <c r="AH201" t="s">
        <v>1024</v>
      </c>
      <c r="AI201" t="s">
        <v>510</v>
      </c>
      <c r="AJ201" t="s">
        <v>814</v>
      </c>
      <c r="AK201" t="s">
        <v>814</v>
      </c>
      <c r="AL201" t="s">
        <v>518</v>
      </c>
      <c r="AM201" t="s">
        <v>597</v>
      </c>
      <c r="AN201" t="s">
        <v>524</v>
      </c>
      <c r="AO201" t="s">
        <v>510</v>
      </c>
      <c r="AP201" t="s">
        <v>1025</v>
      </c>
      <c r="AQ201" t="s">
        <v>598</v>
      </c>
      <c r="AR201" t="s">
        <v>520</v>
      </c>
      <c r="AS201" t="s">
        <v>510</v>
      </c>
      <c r="AT201" t="s">
        <v>510</v>
      </c>
      <c r="AU201" t="s">
        <v>510</v>
      </c>
      <c r="AV201" t="s">
        <v>599</v>
      </c>
      <c r="AW201" t="s">
        <v>510</v>
      </c>
      <c r="AX201">
        <v>0</v>
      </c>
      <c r="AY201" t="s">
        <v>510</v>
      </c>
      <c r="AZ201" t="s">
        <v>594</v>
      </c>
      <c r="BA201">
        <v>0</v>
      </c>
      <c r="BB201" t="s">
        <v>1026</v>
      </c>
      <c r="BC201" t="s">
        <v>1026</v>
      </c>
      <c r="BD201" t="s">
        <v>510</v>
      </c>
      <c r="BE201" t="s">
        <v>510</v>
      </c>
      <c r="BF201" t="s">
        <v>510</v>
      </c>
      <c r="BG201" t="s">
        <v>510</v>
      </c>
      <c r="BH201" t="s">
        <v>510</v>
      </c>
      <c r="BI201" t="s">
        <v>510</v>
      </c>
      <c r="BJ201" t="s">
        <v>510</v>
      </c>
      <c r="BK201" t="s">
        <v>510</v>
      </c>
      <c r="BL201" t="s">
        <v>510</v>
      </c>
      <c r="BM201" t="s">
        <v>510</v>
      </c>
      <c r="BN201" t="s">
        <v>510</v>
      </c>
      <c r="BO201" t="s">
        <v>510</v>
      </c>
      <c r="BP201" t="s">
        <v>510</v>
      </c>
      <c r="BQ201" t="s">
        <v>510</v>
      </c>
    </row>
    <row r="202" spans="1:69" x14ac:dyDescent="0.3">
      <c r="A202" t="s">
        <v>1066</v>
      </c>
      <c r="B202" t="s">
        <v>584</v>
      </c>
      <c r="C202" t="s">
        <v>585</v>
      </c>
      <c r="D202" t="s">
        <v>610</v>
      </c>
      <c r="E202" t="s">
        <v>510</v>
      </c>
      <c r="F202" t="s">
        <v>587</v>
      </c>
      <c r="G202" t="s">
        <v>569</v>
      </c>
      <c r="H202" s="455"/>
      <c r="I202" t="s">
        <v>510</v>
      </c>
      <c r="J202">
        <v>2522</v>
      </c>
      <c r="K202" t="s">
        <v>522</v>
      </c>
      <c r="L202" t="s">
        <v>512</v>
      </c>
      <c r="M202" t="s">
        <v>610</v>
      </c>
      <c r="N202" t="s">
        <v>611</v>
      </c>
      <c r="O202" t="s">
        <v>1018</v>
      </c>
      <c r="P202" t="s">
        <v>1019</v>
      </c>
      <c r="Q202" t="s">
        <v>513</v>
      </c>
      <c r="R202" t="s">
        <v>1020</v>
      </c>
      <c r="S202" t="s">
        <v>1021</v>
      </c>
      <c r="T202" t="s">
        <v>515</v>
      </c>
      <c r="U202" t="s">
        <v>1022</v>
      </c>
      <c r="V202" t="s">
        <v>510</v>
      </c>
      <c r="W202" t="s">
        <v>391</v>
      </c>
      <c r="X202">
        <v>3</v>
      </c>
      <c r="Y202" t="s">
        <v>391</v>
      </c>
      <c r="Z202">
        <v>3</v>
      </c>
      <c r="AA202" t="s">
        <v>594</v>
      </c>
      <c r="AB202" t="s">
        <v>568</v>
      </c>
      <c r="AC202" t="s">
        <v>510</v>
      </c>
      <c r="AD202" t="s">
        <v>510</v>
      </c>
      <c r="AE202" t="s">
        <v>1023</v>
      </c>
      <c r="AF202">
        <v>0.198333333</v>
      </c>
      <c r="AG202">
        <v>1</v>
      </c>
      <c r="AH202" t="s">
        <v>1024</v>
      </c>
      <c r="AI202" t="s">
        <v>510</v>
      </c>
      <c r="AJ202" t="s">
        <v>857</v>
      </c>
      <c r="AK202" t="s">
        <v>857</v>
      </c>
      <c r="AL202" t="s">
        <v>518</v>
      </c>
      <c r="AM202" t="s">
        <v>597</v>
      </c>
      <c r="AN202" t="s">
        <v>527</v>
      </c>
      <c r="AO202" t="s">
        <v>510</v>
      </c>
      <c r="AP202" t="s">
        <v>1025</v>
      </c>
      <c r="AQ202" t="s">
        <v>598</v>
      </c>
      <c r="AR202" t="s">
        <v>520</v>
      </c>
      <c r="AS202" t="s">
        <v>510</v>
      </c>
      <c r="AT202" t="s">
        <v>510</v>
      </c>
      <c r="AU202" t="s">
        <v>510</v>
      </c>
      <c r="AV202" t="s">
        <v>599</v>
      </c>
      <c r="AW202" t="s">
        <v>510</v>
      </c>
      <c r="AX202">
        <v>0</v>
      </c>
      <c r="AY202" t="s">
        <v>510</v>
      </c>
      <c r="AZ202" t="s">
        <v>594</v>
      </c>
      <c r="BA202">
        <v>0</v>
      </c>
      <c r="BB202" t="s">
        <v>1026</v>
      </c>
      <c r="BC202" t="s">
        <v>1026</v>
      </c>
      <c r="BD202" t="s">
        <v>510</v>
      </c>
      <c r="BE202" t="s">
        <v>510</v>
      </c>
      <c r="BF202" t="s">
        <v>510</v>
      </c>
      <c r="BG202" t="s">
        <v>510</v>
      </c>
      <c r="BH202" t="s">
        <v>510</v>
      </c>
      <c r="BI202" t="s">
        <v>510</v>
      </c>
      <c r="BJ202" t="s">
        <v>510</v>
      </c>
      <c r="BK202" t="s">
        <v>510</v>
      </c>
      <c r="BL202" t="s">
        <v>510</v>
      </c>
      <c r="BM202" t="s">
        <v>510</v>
      </c>
      <c r="BN202" t="s">
        <v>510</v>
      </c>
      <c r="BO202" t="s">
        <v>510</v>
      </c>
      <c r="BP202" t="s">
        <v>510</v>
      </c>
      <c r="BQ202" t="s">
        <v>510</v>
      </c>
    </row>
    <row r="203" spans="1:69" x14ac:dyDescent="0.3">
      <c r="A203" t="s">
        <v>1067</v>
      </c>
      <c r="B203" t="s">
        <v>584</v>
      </c>
      <c r="C203" t="s">
        <v>585</v>
      </c>
      <c r="D203" t="s">
        <v>586</v>
      </c>
      <c r="E203" t="s">
        <v>510</v>
      </c>
      <c r="F203" t="s">
        <v>587</v>
      </c>
      <c r="G203" t="s">
        <v>569</v>
      </c>
      <c r="H203" s="455"/>
      <c r="I203" t="s">
        <v>510</v>
      </c>
      <c r="J203">
        <v>2522</v>
      </c>
      <c r="K203" t="s">
        <v>522</v>
      </c>
      <c r="L203" t="s">
        <v>512</v>
      </c>
      <c r="M203" t="s">
        <v>586</v>
      </c>
      <c r="N203" t="s">
        <v>588</v>
      </c>
      <c r="O203" t="s">
        <v>1018</v>
      </c>
      <c r="P203" t="s">
        <v>1019</v>
      </c>
      <c r="Q203" t="s">
        <v>513</v>
      </c>
      <c r="R203" t="s">
        <v>1020</v>
      </c>
      <c r="S203" t="s">
        <v>1021</v>
      </c>
      <c r="T203" t="s">
        <v>515</v>
      </c>
      <c r="U203" t="s">
        <v>1022</v>
      </c>
      <c r="V203" t="s">
        <v>510</v>
      </c>
      <c r="W203" t="s">
        <v>391</v>
      </c>
      <c r="X203">
        <v>3</v>
      </c>
      <c r="Y203" t="s">
        <v>391</v>
      </c>
      <c r="Z203">
        <v>3</v>
      </c>
      <c r="AA203" t="s">
        <v>594</v>
      </c>
      <c r="AB203" t="s">
        <v>568</v>
      </c>
      <c r="AC203" t="s">
        <v>510</v>
      </c>
      <c r="AD203" t="s">
        <v>510</v>
      </c>
      <c r="AE203" t="s">
        <v>1023</v>
      </c>
      <c r="AF203">
        <v>0.198333333</v>
      </c>
      <c r="AG203">
        <v>1</v>
      </c>
      <c r="AH203" t="s">
        <v>1024</v>
      </c>
      <c r="AI203" t="s">
        <v>510</v>
      </c>
      <c r="AJ203" t="s">
        <v>1042</v>
      </c>
      <c r="AK203" t="s">
        <v>1042</v>
      </c>
      <c r="AL203" t="s">
        <v>518</v>
      </c>
      <c r="AM203" t="s">
        <v>597</v>
      </c>
      <c r="AN203" t="s">
        <v>529</v>
      </c>
      <c r="AO203" t="s">
        <v>510</v>
      </c>
      <c r="AP203" t="s">
        <v>1025</v>
      </c>
      <c r="AQ203" t="s">
        <v>598</v>
      </c>
      <c r="AR203" t="s">
        <v>520</v>
      </c>
      <c r="AS203" t="s">
        <v>510</v>
      </c>
      <c r="AT203" t="s">
        <v>510</v>
      </c>
      <c r="AU203" t="s">
        <v>510</v>
      </c>
      <c r="AV203" t="s">
        <v>599</v>
      </c>
      <c r="AW203" t="s">
        <v>510</v>
      </c>
      <c r="AX203">
        <v>0</v>
      </c>
      <c r="AY203" t="s">
        <v>510</v>
      </c>
      <c r="AZ203" t="s">
        <v>594</v>
      </c>
      <c r="BA203">
        <v>0</v>
      </c>
      <c r="BB203" t="s">
        <v>1026</v>
      </c>
      <c r="BC203" t="s">
        <v>1026</v>
      </c>
      <c r="BD203" t="s">
        <v>510</v>
      </c>
      <c r="BE203" t="s">
        <v>510</v>
      </c>
      <c r="BF203" t="s">
        <v>510</v>
      </c>
      <c r="BG203" t="s">
        <v>510</v>
      </c>
      <c r="BH203" t="s">
        <v>510</v>
      </c>
      <c r="BI203" t="s">
        <v>510</v>
      </c>
      <c r="BJ203" t="s">
        <v>510</v>
      </c>
      <c r="BK203" t="s">
        <v>510</v>
      </c>
      <c r="BL203" t="s">
        <v>510</v>
      </c>
      <c r="BM203" t="s">
        <v>510</v>
      </c>
      <c r="BN203" t="s">
        <v>510</v>
      </c>
      <c r="BO203" t="s">
        <v>510</v>
      </c>
      <c r="BP203" t="s">
        <v>510</v>
      </c>
      <c r="BQ203" t="s">
        <v>510</v>
      </c>
    </row>
    <row r="204" spans="1:69" x14ac:dyDescent="0.3">
      <c r="A204" t="s">
        <v>1068</v>
      </c>
      <c r="B204" t="s">
        <v>584</v>
      </c>
      <c r="C204" t="s">
        <v>585</v>
      </c>
      <c r="D204" t="s">
        <v>586</v>
      </c>
      <c r="E204" t="s">
        <v>510</v>
      </c>
      <c r="F204" t="s">
        <v>587</v>
      </c>
      <c r="G204" t="s">
        <v>569</v>
      </c>
      <c r="H204" s="455"/>
      <c r="I204" t="s">
        <v>510</v>
      </c>
      <c r="J204">
        <v>2041</v>
      </c>
      <c r="K204" t="s">
        <v>511</v>
      </c>
      <c r="L204" t="s">
        <v>512</v>
      </c>
      <c r="M204" t="s">
        <v>586</v>
      </c>
      <c r="N204" t="s">
        <v>588</v>
      </c>
      <c r="O204" t="s">
        <v>1047</v>
      </c>
      <c r="P204" t="s">
        <v>1048</v>
      </c>
      <c r="Q204" t="s">
        <v>591</v>
      </c>
      <c r="R204" t="s">
        <v>514</v>
      </c>
      <c r="S204" t="s">
        <v>604</v>
      </c>
      <c r="T204" t="s">
        <v>515</v>
      </c>
      <c r="U204" t="s">
        <v>377</v>
      </c>
      <c r="V204" t="s">
        <v>510</v>
      </c>
      <c r="W204" t="s">
        <v>395</v>
      </c>
      <c r="X204">
        <v>8</v>
      </c>
      <c r="Y204" t="s">
        <v>395</v>
      </c>
      <c r="AA204" t="s">
        <v>594</v>
      </c>
      <c r="AB204" t="s">
        <v>227</v>
      </c>
      <c r="AC204" t="s">
        <v>510</v>
      </c>
      <c r="AD204" t="s">
        <v>510</v>
      </c>
      <c r="AE204" t="s">
        <v>741</v>
      </c>
      <c r="AF204">
        <v>21</v>
      </c>
      <c r="AG204">
        <v>1</v>
      </c>
      <c r="AH204" t="s">
        <v>1069</v>
      </c>
      <c r="AI204" t="s">
        <v>510</v>
      </c>
      <c r="AJ204" t="s">
        <v>1070</v>
      </c>
      <c r="AK204" t="s">
        <v>1070</v>
      </c>
      <c r="AL204" t="s">
        <v>518</v>
      </c>
      <c r="AM204" t="s">
        <v>597</v>
      </c>
      <c r="AN204" t="s">
        <v>519</v>
      </c>
      <c r="AO204" t="s">
        <v>510</v>
      </c>
      <c r="AP204" t="s">
        <v>742</v>
      </c>
      <c r="AQ204" t="s">
        <v>598</v>
      </c>
      <c r="AR204" t="s">
        <v>520</v>
      </c>
      <c r="AS204" t="s">
        <v>510</v>
      </c>
      <c r="AT204" t="s">
        <v>510</v>
      </c>
      <c r="AU204" t="s">
        <v>510</v>
      </c>
      <c r="AV204" t="s">
        <v>630</v>
      </c>
      <c r="AW204" t="s">
        <v>510</v>
      </c>
      <c r="AX204">
        <v>0</v>
      </c>
      <c r="AY204" t="s">
        <v>510</v>
      </c>
      <c r="AZ204" t="s">
        <v>594</v>
      </c>
      <c r="BA204">
        <v>0</v>
      </c>
      <c r="BB204" t="s">
        <v>631</v>
      </c>
      <c r="BC204" t="s">
        <v>631</v>
      </c>
      <c r="BD204" t="s">
        <v>510</v>
      </c>
      <c r="BE204" t="s">
        <v>510</v>
      </c>
      <c r="BF204" t="s">
        <v>510</v>
      </c>
      <c r="BG204" t="s">
        <v>510</v>
      </c>
      <c r="BH204" t="s">
        <v>510</v>
      </c>
      <c r="BI204" t="s">
        <v>510</v>
      </c>
      <c r="BJ204" t="s">
        <v>510</v>
      </c>
      <c r="BK204" t="s">
        <v>510</v>
      </c>
      <c r="BL204" t="s">
        <v>510</v>
      </c>
      <c r="BM204" t="s">
        <v>510</v>
      </c>
      <c r="BN204" t="s">
        <v>510</v>
      </c>
      <c r="BO204" t="s">
        <v>510</v>
      </c>
      <c r="BP204" t="s">
        <v>510</v>
      </c>
      <c r="BQ204" t="s">
        <v>510</v>
      </c>
    </row>
    <row r="205" spans="1:69" x14ac:dyDescent="0.3">
      <c r="A205" t="s">
        <v>1071</v>
      </c>
      <c r="B205" t="s">
        <v>584</v>
      </c>
      <c r="C205" t="s">
        <v>585</v>
      </c>
      <c r="D205" t="s">
        <v>586</v>
      </c>
      <c r="E205" t="s">
        <v>510</v>
      </c>
      <c r="F205" t="s">
        <v>587</v>
      </c>
      <c r="G205" t="s">
        <v>569</v>
      </c>
      <c r="H205" s="455"/>
      <c r="I205" t="s">
        <v>510</v>
      </c>
      <c r="J205">
        <v>2522</v>
      </c>
      <c r="K205" t="s">
        <v>522</v>
      </c>
      <c r="L205" t="s">
        <v>531</v>
      </c>
      <c r="M205" t="s">
        <v>586</v>
      </c>
      <c r="N205" t="s">
        <v>588</v>
      </c>
      <c r="O205" t="s">
        <v>667</v>
      </c>
      <c r="P205" t="s">
        <v>668</v>
      </c>
      <c r="Q205" t="s">
        <v>591</v>
      </c>
      <c r="R205" t="s">
        <v>415</v>
      </c>
      <c r="S205" t="s">
        <v>593</v>
      </c>
      <c r="T205" t="s">
        <v>515</v>
      </c>
      <c r="U205" t="s">
        <v>377</v>
      </c>
      <c r="V205" t="s">
        <v>510</v>
      </c>
      <c r="W205" t="s">
        <v>395</v>
      </c>
      <c r="X205">
        <v>8</v>
      </c>
      <c r="Y205" t="s">
        <v>395</v>
      </c>
      <c r="AA205" t="s">
        <v>594</v>
      </c>
      <c r="AB205" t="s">
        <v>227</v>
      </c>
      <c r="AC205" t="s">
        <v>510</v>
      </c>
      <c r="AD205" t="s">
        <v>510</v>
      </c>
      <c r="AE205" t="s">
        <v>669</v>
      </c>
      <c r="AF205">
        <v>5.2083329999999999E-3</v>
      </c>
      <c r="AG205">
        <v>1</v>
      </c>
      <c r="AH205" t="s">
        <v>1072</v>
      </c>
      <c r="AI205" t="s">
        <v>510</v>
      </c>
      <c r="AJ205" t="s">
        <v>727</v>
      </c>
      <c r="AK205" t="s">
        <v>727</v>
      </c>
      <c r="AL205" t="s">
        <v>518</v>
      </c>
      <c r="AM205" t="s">
        <v>597</v>
      </c>
      <c r="AN205" t="s">
        <v>1038</v>
      </c>
      <c r="AO205" t="s">
        <v>510</v>
      </c>
      <c r="AP205" t="s">
        <v>672</v>
      </c>
      <c r="AQ205" t="s">
        <v>598</v>
      </c>
      <c r="AR205" t="s">
        <v>520</v>
      </c>
      <c r="AS205" t="s">
        <v>510</v>
      </c>
      <c r="AT205" t="s">
        <v>510</v>
      </c>
      <c r="AU205" t="s">
        <v>510</v>
      </c>
      <c r="AV205" t="s">
        <v>630</v>
      </c>
      <c r="AW205" t="s">
        <v>510</v>
      </c>
      <c r="AX205">
        <v>0</v>
      </c>
      <c r="AY205" t="s">
        <v>510</v>
      </c>
      <c r="AZ205" t="s">
        <v>594</v>
      </c>
      <c r="BA205">
        <v>0</v>
      </c>
      <c r="BB205" t="s">
        <v>673</v>
      </c>
      <c r="BC205" t="s">
        <v>673</v>
      </c>
      <c r="BD205" t="s">
        <v>510</v>
      </c>
      <c r="BE205" t="s">
        <v>510</v>
      </c>
      <c r="BF205" t="s">
        <v>510</v>
      </c>
      <c r="BG205" t="s">
        <v>510</v>
      </c>
      <c r="BH205" t="s">
        <v>510</v>
      </c>
      <c r="BI205" t="s">
        <v>510</v>
      </c>
      <c r="BJ205" t="s">
        <v>510</v>
      </c>
      <c r="BK205" t="s">
        <v>510</v>
      </c>
      <c r="BL205" t="s">
        <v>510</v>
      </c>
      <c r="BM205" t="s">
        <v>510</v>
      </c>
      <c r="BN205" t="s">
        <v>510</v>
      </c>
      <c r="BO205" t="s">
        <v>510</v>
      </c>
      <c r="BP205" t="s">
        <v>510</v>
      </c>
      <c r="BQ205" t="s">
        <v>510</v>
      </c>
    </row>
    <row r="206" spans="1:69" x14ac:dyDescent="0.3">
      <c r="A206" t="s">
        <v>1073</v>
      </c>
      <c r="B206" t="s">
        <v>584</v>
      </c>
      <c r="C206" t="s">
        <v>585</v>
      </c>
      <c r="D206" t="s">
        <v>610</v>
      </c>
      <c r="E206" t="s">
        <v>510</v>
      </c>
      <c r="F206" t="s">
        <v>587</v>
      </c>
      <c r="G206" t="s">
        <v>569</v>
      </c>
      <c r="H206" s="455"/>
      <c r="I206" t="s">
        <v>510</v>
      </c>
      <c r="J206">
        <v>2522</v>
      </c>
      <c r="K206" t="s">
        <v>522</v>
      </c>
      <c r="L206" t="s">
        <v>531</v>
      </c>
      <c r="M206" t="s">
        <v>610</v>
      </c>
      <c r="N206" t="s">
        <v>611</v>
      </c>
      <c r="O206" t="s">
        <v>667</v>
      </c>
      <c r="P206" t="s">
        <v>668</v>
      </c>
      <c r="Q206" t="s">
        <v>591</v>
      </c>
      <c r="R206" t="s">
        <v>415</v>
      </c>
      <c r="S206" t="s">
        <v>593</v>
      </c>
      <c r="T206" t="s">
        <v>515</v>
      </c>
      <c r="U206" t="s">
        <v>377</v>
      </c>
      <c r="V206" t="s">
        <v>510</v>
      </c>
      <c r="W206" t="s">
        <v>395</v>
      </c>
      <c r="X206">
        <v>8</v>
      </c>
      <c r="Y206" t="s">
        <v>395</v>
      </c>
      <c r="AA206" t="s">
        <v>594</v>
      </c>
      <c r="AB206" t="s">
        <v>227</v>
      </c>
      <c r="AC206" t="s">
        <v>510</v>
      </c>
      <c r="AD206" t="s">
        <v>510</v>
      </c>
      <c r="AE206" t="s">
        <v>669</v>
      </c>
      <c r="AF206">
        <v>5.2083329999999999E-3</v>
      </c>
      <c r="AG206">
        <v>1</v>
      </c>
      <c r="AH206" t="s">
        <v>1072</v>
      </c>
      <c r="AI206" t="s">
        <v>510</v>
      </c>
      <c r="AJ206" t="s">
        <v>730</v>
      </c>
      <c r="AK206" t="s">
        <v>730</v>
      </c>
      <c r="AL206" t="s">
        <v>518</v>
      </c>
      <c r="AM206" t="s">
        <v>597</v>
      </c>
      <c r="AN206" t="s">
        <v>1074</v>
      </c>
      <c r="AO206" t="s">
        <v>510</v>
      </c>
      <c r="AP206" t="s">
        <v>672</v>
      </c>
      <c r="AQ206" t="s">
        <v>598</v>
      </c>
      <c r="AR206" t="s">
        <v>520</v>
      </c>
      <c r="AS206" t="s">
        <v>510</v>
      </c>
      <c r="AT206" t="s">
        <v>510</v>
      </c>
      <c r="AU206" t="s">
        <v>510</v>
      </c>
      <c r="AV206" t="s">
        <v>630</v>
      </c>
      <c r="AW206" t="s">
        <v>510</v>
      </c>
      <c r="AX206">
        <v>0</v>
      </c>
      <c r="AY206" t="s">
        <v>510</v>
      </c>
      <c r="AZ206" t="s">
        <v>594</v>
      </c>
      <c r="BA206">
        <v>0</v>
      </c>
      <c r="BB206" t="s">
        <v>673</v>
      </c>
      <c r="BC206" t="s">
        <v>673</v>
      </c>
      <c r="BD206" t="s">
        <v>510</v>
      </c>
      <c r="BE206" t="s">
        <v>510</v>
      </c>
      <c r="BF206" t="s">
        <v>510</v>
      </c>
      <c r="BG206" t="s">
        <v>510</v>
      </c>
      <c r="BH206" t="s">
        <v>510</v>
      </c>
      <c r="BI206" t="s">
        <v>510</v>
      </c>
      <c r="BJ206" t="s">
        <v>510</v>
      </c>
      <c r="BK206" t="s">
        <v>510</v>
      </c>
      <c r="BL206" t="s">
        <v>510</v>
      </c>
      <c r="BM206" t="s">
        <v>510</v>
      </c>
      <c r="BN206" t="s">
        <v>510</v>
      </c>
      <c r="BO206" t="s">
        <v>510</v>
      </c>
      <c r="BP206" t="s">
        <v>510</v>
      </c>
      <c r="BQ206" t="s">
        <v>510</v>
      </c>
    </row>
    <row r="207" spans="1:69" x14ac:dyDescent="0.3">
      <c r="A207" t="s">
        <v>1075</v>
      </c>
      <c r="B207" t="s">
        <v>584</v>
      </c>
      <c r="C207" t="s">
        <v>585</v>
      </c>
      <c r="D207" t="s">
        <v>586</v>
      </c>
      <c r="E207" t="s">
        <v>510</v>
      </c>
      <c r="F207" t="s">
        <v>587</v>
      </c>
      <c r="G207" t="s">
        <v>569</v>
      </c>
      <c r="H207" s="455"/>
      <c r="I207" t="s">
        <v>510</v>
      </c>
      <c r="J207">
        <v>2041</v>
      </c>
      <c r="K207" t="s">
        <v>511</v>
      </c>
      <c r="L207" t="s">
        <v>512</v>
      </c>
      <c r="M207" t="s">
        <v>586</v>
      </c>
      <c r="N207" t="s">
        <v>588</v>
      </c>
      <c r="O207" t="s">
        <v>602</v>
      </c>
      <c r="P207" t="s">
        <v>603</v>
      </c>
      <c r="Q207" t="s">
        <v>591</v>
      </c>
      <c r="R207" t="s">
        <v>514</v>
      </c>
      <c r="S207" t="s">
        <v>604</v>
      </c>
      <c r="T207" t="s">
        <v>515</v>
      </c>
      <c r="U207" t="s">
        <v>377</v>
      </c>
      <c r="V207" t="s">
        <v>510</v>
      </c>
      <c r="W207" t="s">
        <v>392</v>
      </c>
      <c r="X207">
        <v>4</v>
      </c>
      <c r="Y207" t="s">
        <v>392</v>
      </c>
      <c r="AA207" t="s">
        <v>594</v>
      </c>
      <c r="AB207" t="s">
        <v>225</v>
      </c>
      <c r="AC207" t="s">
        <v>510</v>
      </c>
      <c r="AD207" t="s">
        <v>510</v>
      </c>
      <c r="AE207" t="s">
        <v>1076</v>
      </c>
      <c r="AF207">
        <v>15.164783140000001</v>
      </c>
      <c r="AG207">
        <v>1</v>
      </c>
      <c r="AH207" t="s">
        <v>655</v>
      </c>
      <c r="AI207" t="s">
        <v>510</v>
      </c>
      <c r="AJ207" t="s">
        <v>681</v>
      </c>
      <c r="AK207" t="s">
        <v>681</v>
      </c>
      <c r="AL207" t="s">
        <v>518</v>
      </c>
      <c r="AM207" t="s">
        <v>597</v>
      </c>
      <c r="AN207" t="s">
        <v>529</v>
      </c>
      <c r="AO207" t="s">
        <v>510</v>
      </c>
      <c r="AP207" t="s">
        <v>1077</v>
      </c>
      <c r="AQ207" t="s">
        <v>598</v>
      </c>
      <c r="AR207" t="s">
        <v>520</v>
      </c>
      <c r="AS207" t="s">
        <v>510</v>
      </c>
      <c r="AT207" t="s">
        <v>510</v>
      </c>
      <c r="AU207" t="s">
        <v>510</v>
      </c>
      <c r="AV207" t="s">
        <v>658</v>
      </c>
      <c r="AW207" t="s">
        <v>510</v>
      </c>
      <c r="AX207">
        <v>0</v>
      </c>
      <c r="AY207" t="s">
        <v>510</v>
      </c>
      <c r="AZ207" t="s">
        <v>594</v>
      </c>
      <c r="BA207">
        <v>0</v>
      </c>
      <c r="BB207" t="s">
        <v>631</v>
      </c>
      <c r="BC207" t="s">
        <v>600</v>
      </c>
      <c r="BD207" t="s">
        <v>510</v>
      </c>
      <c r="BE207" t="s">
        <v>510</v>
      </c>
      <c r="BF207" t="s">
        <v>510</v>
      </c>
      <c r="BG207" t="s">
        <v>510</v>
      </c>
      <c r="BH207" t="s">
        <v>510</v>
      </c>
      <c r="BI207" t="s">
        <v>510</v>
      </c>
      <c r="BJ207" t="s">
        <v>510</v>
      </c>
      <c r="BK207" t="s">
        <v>510</v>
      </c>
      <c r="BL207" t="s">
        <v>510</v>
      </c>
      <c r="BM207" t="s">
        <v>510</v>
      </c>
      <c r="BN207" t="s">
        <v>510</v>
      </c>
      <c r="BO207" t="s">
        <v>510</v>
      </c>
      <c r="BP207" t="s">
        <v>510</v>
      </c>
      <c r="BQ207" t="s">
        <v>510</v>
      </c>
    </row>
    <row r="208" spans="1:69" x14ac:dyDescent="0.3">
      <c r="A208" t="s">
        <v>1078</v>
      </c>
      <c r="B208" t="s">
        <v>584</v>
      </c>
      <c r="C208" t="s">
        <v>585</v>
      </c>
      <c r="D208" t="s">
        <v>586</v>
      </c>
      <c r="E208" t="s">
        <v>510</v>
      </c>
      <c r="F208" t="s">
        <v>587</v>
      </c>
      <c r="G208" t="s">
        <v>569</v>
      </c>
      <c r="H208" s="455"/>
      <c r="I208" t="s">
        <v>510</v>
      </c>
      <c r="J208">
        <v>2041</v>
      </c>
      <c r="K208" t="s">
        <v>511</v>
      </c>
      <c r="L208" t="s">
        <v>512</v>
      </c>
      <c r="M208" t="s">
        <v>586</v>
      </c>
      <c r="N208" t="s">
        <v>588</v>
      </c>
      <c r="O208" t="s">
        <v>602</v>
      </c>
      <c r="P208" t="s">
        <v>603</v>
      </c>
      <c r="Q208" t="s">
        <v>591</v>
      </c>
      <c r="R208" t="s">
        <v>514</v>
      </c>
      <c r="S208" t="s">
        <v>604</v>
      </c>
      <c r="T208" t="s">
        <v>515</v>
      </c>
      <c r="U208" t="s">
        <v>377</v>
      </c>
      <c r="V208" t="s">
        <v>510</v>
      </c>
      <c r="W208" t="s">
        <v>392</v>
      </c>
      <c r="X208">
        <v>4</v>
      </c>
      <c r="Y208" t="s">
        <v>392</v>
      </c>
      <c r="AA208" t="s">
        <v>594</v>
      </c>
      <c r="AB208" t="s">
        <v>225</v>
      </c>
      <c r="AC208" t="s">
        <v>510</v>
      </c>
      <c r="AD208" t="s">
        <v>510</v>
      </c>
      <c r="AE208" t="s">
        <v>744</v>
      </c>
      <c r="AF208">
        <v>0.5</v>
      </c>
      <c r="AG208">
        <v>1</v>
      </c>
      <c r="AH208" t="s">
        <v>655</v>
      </c>
      <c r="AI208" t="s">
        <v>510</v>
      </c>
      <c r="AJ208" t="s">
        <v>727</v>
      </c>
      <c r="AK208" t="s">
        <v>727</v>
      </c>
      <c r="AL208" t="s">
        <v>518</v>
      </c>
      <c r="AM208" t="s">
        <v>597</v>
      </c>
      <c r="AN208" t="s">
        <v>524</v>
      </c>
      <c r="AO208" t="s">
        <v>510</v>
      </c>
      <c r="AP208" t="s">
        <v>745</v>
      </c>
      <c r="AQ208" t="s">
        <v>598</v>
      </c>
      <c r="AR208" t="s">
        <v>520</v>
      </c>
      <c r="AS208" t="s">
        <v>510</v>
      </c>
      <c r="AT208" t="s">
        <v>510</v>
      </c>
      <c r="AU208" t="s">
        <v>510</v>
      </c>
      <c r="AV208" t="s">
        <v>658</v>
      </c>
      <c r="AW208" t="s">
        <v>510</v>
      </c>
      <c r="AX208">
        <v>0</v>
      </c>
      <c r="AY208" t="s">
        <v>510</v>
      </c>
      <c r="AZ208" t="s">
        <v>594</v>
      </c>
      <c r="BA208">
        <v>0</v>
      </c>
      <c r="BB208" t="s">
        <v>600</v>
      </c>
      <c r="BC208" t="s">
        <v>631</v>
      </c>
      <c r="BD208" t="s">
        <v>510</v>
      </c>
      <c r="BE208" t="s">
        <v>510</v>
      </c>
      <c r="BF208" t="s">
        <v>510</v>
      </c>
      <c r="BG208" t="s">
        <v>510</v>
      </c>
      <c r="BH208" t="s">
        <v>510</v>
      </c>
      <c r="BI208" t="s">
        <v>510</v>
      </c>
      <c r="BJ208" t="s">
        <v>510</v>
      </c>
      <c r="BK208" t="s">
        <v>510</v>
      </c>
      <c r="BL208" t="s">
        <v>510</v>
      </c>
      <c r="BM208" t="s">
        <v>510</v>
      </c>
      <c r="BN208" t="s">
        <v>510</v>
      </c>
      <c r="BO208" t="s">
        <v>510</v>
      </c>
      <c r="BP208" t="s">
        <v>510</v>
      </c>
      <c r="BQ208" t="s">
        <v>510</v>
      </c>
    </row>
    <row r="209" spans="1:69" x14ac:dyDescent="0.3">
      <c r="A209" t="s">
        <v>1079</v>
      </c>
      <c r="B209" t="s">
        <v>584</v>
      </c>
      <c r="C209" t="s">
        <v>585</v>
      </c>
      <c r="D209" t="s">
        <v>586</v>
      </c>
      <c r="E209" t="s">
        <v>510</v>
      </c>
      <c r="F209" t="s">
        <v>587</v>
      </c>
      <c r="G209" t="s">
        <v>569</v>
      </c>
      <c r="H209" s="455"/>
      <c r="I209" t="s">
        <v>510</v>
      </c>
      <c r="J209">
        <v>2522</v>
      </c>
      <c r="K209" t="s">
        <v>522</v>
      </c>
      <c r="L209" t="s">
        <v>531</v>
      </c>
      <c r="M209" t="s">
        <v>586</v>
      </c>
      <c r="N209" t="s">
        <v>588</v>
      </c>
      <c r="O209" t="s">
        <v>667</v>
      </c>
      <c r="P209" t="s">
        <v>668</v>
      </c>
      <c r="Q209" t="s">
        <v>591</v>
      </c>
      <c r="R209" t="s">
        <v>415</v>
      </c>
      <c r="S209" t="s">
        <v>593</v>
      </c>
      <c r="T209" t="s">
        <v>515</v>
      </c>
      <c r="U209" t="s">
        <v>377</v>
      </c>
      <c r="V209" t="s">
        <v>510</v>
      </c>
      <c r="W209" t="s">
        <v>392</v>
      </c>
      <c r="X209">
        <v>4</v>
      </c>
      <c r="Y209" t="s">
        <v>392</v>
      </c>
      <c r="AA209" t="s">
        <v>594</v>
      </c>
      <c r="AB209" t="s">
        <v>225</v>
      </c>
      <c r="AC209" t="s">
        <v>510</v>
      </c>
      <c r="AD209" t="s">
        <v>510</v>
      </c>
      <c r="AE209" t="s">
        <v>669</v>
      </c>
      <c r="AF209">
        <v>5.2083329999999999E-3</v>
      </c>
      <c r="AG209">
        <v>1</v>
      </c>
      <c r="AH209" t="s">
        <v>670</v>
      </c>
      <c r="AI209" t="s">
        <v>510</v>
      </c>
      <c r="AJ209" t="s">
        <v>681</v>
      </c>
      <c r="AK209" t="s">
        <v>681</v>
      </c>
      <c r="AL209" t="s">
        <v>518</v>
      </c>
      <c r="AM209" t="s">
        <v>597</v>
      </c>
      <c r="AN209" t="s">
        <v>1055</v>
      </c>
      <c r="AO209" t="s">
        <v>510</v>
      </c>
      <c r="AP209" t="s">
        <v>672</v>
      </c>
      <c r="AQ209" t="s">
        <v>598</v>
      </c>
      <c r="AR209" t="s">
        <v>520</v>
      </c>
      <c r="AS209" t="s">
        <v>510</v>
      </c>
      <c r="AT209" t="s">
        <v>510</v>
      </c>
      <c r="AU209" t="s">
        <v>510</v>
      </c>
      <c r="AV209" t="s">
        <v>658</v>
      </c>
      <c r="AW209" t="s">
        <v>510</v>
      </c>
      <c r="AX209">
        <v>0</v>
      </c>
      <c r="AY209" t="s">
        <v>510</v>
      </c>
      <c r="AZ209" t="s">
        <v>594</v>
      </c>
      <c r="BA209">
        <v>0</v>
      </c>
      <c r="BB209" t="s">
        <v>673</v>
      </c>
      <c r="BC209" t="s">
        <v>673</v>
      </c>
      <c r="BD209" t="s">
        <v>510</v>
      </c>
      <c r="BE209" t="s">
        <v>510</v>
      </c>
      <c r="BF209" t="s">
        <v>510</v>
      </c>
      <c r="BG209" t="s">
        <v>510</v>
      </c>
      <c r="BH209" t="s">
        <v>510</v>
      </c>
      <c r="BI209" t="s">
        <v>510</v>
      </c>
      <c r="BJ209" t="s">
        <v>510</v>
      </c>
      <c r="BK209" t="s">
        <v>510</v>
      </c>
      <c r="BL209" t="s">
        <v>510</v>
      </c>
      <c r="BM209" t="s">
        <v>510</v>
      </c>
      <c r="BN209" t="s">
        <v>510</v>
      </c>
      <c r="BO209" t="s">
        <v>510</v>
      </c>
      <c r="BP209" t="s">
        <v>510</v>
      </c>
      <c r="BQ209" t="s">
        <v>510</v>
      </c>
    </row>
    <row r="210" spans="1:69" x14ac:dyDescent="0.3">
      <c r="A210" t="s">
        <v>1080</v>
      </c>
      <c r="B210" t="s">
        <v>584</v>
      </c>
      <c r="C210" t="s">
        <v>585</v>
      </c>
      <c r="D210" t="s">
        <v>610</v>
      </c>
      <c r="E210" t="s">
        <v>510</v>
      </c>
      <c r="F210" t="s">
        <v>587</v>
      </c>
      <c r="G210" t="s">
        <v>569</v>
      </c>
      <c r="H210" s="455"/>
      <c r="I210" t="s">
        <v>510</v>
      </c>
      <c r="J210">
        <v>2041</v>
      </c>
      <c r="K210" t="s">
        <v>511</v>
      </c>
      <c r="L210" t="s">
        <v>512</v>
      </c>
      <c r="M210" t="s">
        <v>610</v>
      </c>
      <c r="N210" t="s">
        <v>611</v>
      </c>
      <c r="O210" t="s">
        <v>602</v>
      </c>
      <c r="P210" t="s">
        <v>603</v>
      </c>
      <c r="Q210" t="s">
        <v>591</v>
      </c>
      <c r="R210" t="s">
        <v>514</v>
      </c>
      <c r="S210" t="s">
        <v>604</v>
      </c>
      <c r="T210" t="s">
        <v>515</v>
      </c>
      <c r="U210" t="s">
        <v>377</v>
      </c>
      <c r="V210" t="s">
        <v>510</v>
      </c>
      <c r="W210" t="s">
        <v>392</v>
      </c>
      <c r="X210">
        <v>4</v>
      </c>
      <c r="Y210" t="s">
        <v>392</v>
      </c>
      <c r="AA210" t="s">
        <v>594</v>
      </c>
      <c r="AB210" t="s">
        <v>225</v>
      </c>
      <c r="AC210" t="s">
        <v>510</v>
      </c>
      <c r="AD210" t="s">
        <v>510</v>
      </c>
      <c r="AE210" t="s">
        <v>744</v>
      </c>
      <c r="AF210">
        <v>0.5</v>
      </c>
      <c r="AG210">
        <v>1</v>
      </c>
      <c r="AH210" t="s">
        <v>655</v>
      </c>
      <c r="AI210" t="s">
        <v>510</v>
      </c>
      <c r="AJ210" t="s">
        <v>730</v>
      </c>
      <c r="AK210" t="s">
        <v>730</v>
      </c>
      <c r="AL210" t="s">
        <v>518</v>
      </c>
      <c r="AM210" t="s">
        <v>597</v>
      </c>
      <c r="AN210" t="s">
        <v>524</v>
      </c>
      <c r="AO210" t="s">
        <v>510</v>
      </c>
      <c r="AP210" t="s">
        <v>745</v>
      </c>
      <c r="AQ210" t="s">
        <v>598</v>
      </c>
      <c r="AR210" t="s">
        <v>520</v>
      </c>
      <c r="AS210" t="s">
        <v>510</v>
      </c>
      <c r="AT210" t="s">
        <v>510</v>
      </c>
      <c r="AU210" t="s">
        <v>510</v>
      </c>
      <c r="AV210" t="s">
        <v>658</v>
      </c>
      <c r="AW210" t="s">
        <v>510</v>
      </c>
      <c r="AX210">
        <v>0</v>
      </c>
      <c r="AY210" t="s">
        <v>510</v>
      </c>
      <c r="AZ210" t="s">
        <v>594</v>
      </c>
      <c r="BA210">
        <v>0</v>
      </c>
      <c r="BB210" t="s">
        <v>600</v>
      </c>
      <c r="BC210" t="s">
        <v>631</v>
      </c>
      <c r="BD210" t="s">
        <v>510</v>
      </c>
      <c r="BE210" t="s">
        <v>510</v>
      </c>
      <c r="BF210" t="s">
        <v>510</v>
      </c>
      <c r="BG210" t="s">
        <v>510</v>
      </c>
      <c r="BH210" t="s">
        <v>510</v>
      </c>
      <c r="BI210" t="s">
        <v>510</v>
      </c>
      <c r="BJ210" t="s">
        <v>510</v>
      </c>
      <c r="BK210" t="s">
        <v>510</v>
      </c>
      <c r="BL210" t="s">
        <v>510</v>
      </c>
      <c r="BM210" t="s">
        <v>510</v>
      </c>
      <c r="BN210" t="s">
        <v>510</v>
      </c>
      <c r="BO210" t="s">
        <v>510</v>
      </c>
      <c r="BP210" t="s">
        <v>510</v>
      </c>
      <c r="BQ210" t="s">
        <v>510</v>
      </c>
    </row>
    <row r="211" spans="1:69" x14ac:dyDescent="0.3">
      <c r="A211" t="s">
        <v>1081</v>
      </c>
      <c r="B211" t="s">
        <v>584</v>
      </c>
      <c r="C211" t="s">
        <v>585</v>
      </c>
      <c r="D211" t="s">
        <v>610</v>
      </c>
      <c r="E211" t="s">
        <v>510</v>
      </c>
      <c r="F211" t="s">
        <v>587</v>
      </c>
      <c r="G211" t="s">
        <v>569</v>
      </c>
      <c r="H211" s="455"/>
      <c r="I211" t="s">
        <v>510</v>
      </c>
      <c r="J211">
        <v>2522</v>
      </c>
      <c r="K211" t="s">
        <v>522</v>
      </c>
      <c r="L211" t="s">
        <v>531</v>
      </c>
      <c r="M211" t="s">
        <v>610</v>
      </c>
      <c r="N211" t="s">
        <v>611</v>
      </c>
      <c r="O211" t="s">
        <v>667</v>
      </c>
      <c r="P211" t="s">
        <v>668</v>
      </c>
      <c r="Q211" t="s">
        <v>591</v>
      </c>
      <c r="R211" t="s">
        <v>415</v>
      </c>
      <c r="S211" t="s">
        <v>593</v>
      </c>
      <c r="T211" t="s">
        <v>515</v>
      </c>
      <c r="U211" t="s">
        <v>377</v>
      </c>
      <c r="V211" t="s">
        <v>510</v>
      </c>
      <c r="W211" t="s">
        <v>392</v>
      </c>
      <c r="X211">
        <v>4</v>
      </c>
      <c r="Y211" t="s">
        <v>392</v>
      </c>
      <c r="AA211" t="s">
        <v>594</v>
      </c>
      <c r="AB211" t="s">
        <v>225</v>
      </c>
      <c r="AC211" t="s">
        <v>510</v>
      </c>
      <c r="AD211" t="s">
        <v>510</v>
      </c>
      <c r="AE211" t="s">
        <v>669</v>
      </c>
      <c r="AF211">
        <v>5.2083329999999999E-3</v>
      </c>
      <c r="AG211">
        <v>1</v>
      </c>
      <c r="AH211" t="s">
        <v>670</v>
      </c>
      <c r="AI211" t="s">
        <v>510</v>
      </c>
      <c r="AJ211" t="s">
        <v>683</v>
      </c>
      <c r="AK211" t="s">
        <v>683</v>
      </c>
      <c r="AL211" t="s">
        <v>518</v>
      </c>
      <c r="AM211" t="s">
        <v>597</v>
      </c>
      <c r="AN211" t="s">
        <v>1082</v>
      </c>
      <c r="AO211" t="s">
        <v>510</v>
      </c>
      <c r="AP211" t="s">
        <v>672</v>
      </c>
      <c r="AQ211" t="s">
        <v>598</v>
      </c>
      <c r="AR211" t="s">
        <v>520</v>
      </c>
      <c r="AS211" t="s">
        <v>510</v>
      </c>
      <c r="AT211" t="s">
        <v>510</v>
      </c>
      <c r="AU211" t="s">
        <v>510</v>
      </c>
      <c r="AV211" t="s">
        <v>658</v>
      </c>
      <c r="AW211" t="s">
        <v>510</v>
      </c>
      <c r="AX211">
        <v>0</v>
      </c>
      <c r="AY211" t="s">
        <v>510</v>
      </c>
      <c r="AZ211" t="s">
        <v>594</v>
      </c>
      <c r="BA211">
        <v>0</v>
      </c>
      <c r="BB211" t="s">
        <v>673</v>
      </c>
      <c r="BC211" t="s">
        <v>673</v>
      </c>
      <c r="BD211" t="s">
        <v>510</v>
      </c>
      <c r="BE211" t="s">
        <v>510</v>
      </c>
      <c r="BF211" t="s">
        <v>510</v>
      </c>
      <c r="BG211" t="s">
        <v>510</v>
      </c>
      <c r="BH211" t="s">
        <v>510</v>
      </c>
      <c r="BI211" t="s">
        <v>510</v>
      </c>
      <c r="BJ211" t="s">
        <v>510</v>
      </c>
      <c r="BK211" t="s">
        <v>510</v>
      </c>
      <c r="BL211" t="s">
        <v>510</v>
      </c>
      <c r="BM211" t="s">
        <v>510</v>
      </c>
      <c r="BN211" t="s">
        <v>510</v>
      </c>
      <c r="BO211" t="s">
        <v>510</v>
      </c>
      <c r="BP211" t="s">
        <v>510</v>
      </c>
      <c r="BQ211" t="s">
        <v>510</v>
      </c>
    </row>
    <row r="212" spans="1:69" x14ac:dyDescent="0.3">
      <c r="A212" t="s">
        <v>1083</v>
      </c>
      <c r="B212" t="s">
        <v>584</v>
      </c>
      <c r="C212" t="s">
        <v>585</v>
      </c>
      <c r="D212" t="s">
        <v>586</v>
      </c>
      <c r="E212" t="s">
        <v>510</v>
      </c>
      <c r="F212" t="s">
        <v>587</v>
      </c>
      <c r="G212" t="s">
        <v>569</v>
      </c>
      <c r="H212" s="455"/>
      <c r="I212" t="s">
        <v>510</v>
      </c>
      <c r="J212">
        <v>2041</v>
      </c>
      <c r="K212" t="s">
        <v>511</v>
      </c>
      <c r="L212" t="s">
        <v>512</v>
      </c>
      <c r="M212" t="s">
        <v>586</v>
      </c>
      <c r="N212" t="s">
        <v>588</v>
      </c>
      <c r="O212" t="s">
        <v>602</v>
      </c>
      <c r="P212" t="s">
        <v>603</v>
      </c>
      <c r="Q212" t="s">
        <v>591</v>
      </c>
      <c r="R212" t="s">
        <v>514</v>
      </c>
      <c r="S212" t="s">
        <v>604</v>
      </c>
      <c r="T212" t="s">
        <v>515</v>
      </c>
      <c r="U212" t="s">
        <v>377</v>
      </c>
      <c r="V212" t="s">
        <v>510</v>
      </c>
      <c r="W212" t="s">
        <v>392</v>
      </c>
      <c r="X212">
        <v>4</v>
      </c>
      <c r="Y212" t="s">
        <v>392</v>
      </c>
      <c r="AA212" t="s">
        <v>594</v>
      </c>
      <c r="AB212" t="s">
        <v>225</v>
      </c>
      <c r="AC212" t="s">
        <v>510</v>
      </c>
      <c r="AD212" t="s">
        <v>510</v>
      </c>
      <c r="AE212" t="s">
        <v>1084</v>
      </c>
      <c r="AF212">
        <v>2.4874999999999998</v>
      </c>
      <c r="AG212">
        <v>1</v>
      </c>
      <c r="AH212" t="s">
        <v>655</v>
      </c>
      <c r="AI212" t="s">
        <v>510</v>
      </c>
      <c r="AJ212" t="s">
        <v>681</v>
      </c>
      <c r="AK212" t="s">
        <v>681</v>
      </c>
      <c r="AL212" t="s">
        <v>518</v>
      </c>
      <c r="AM212" t="s">
        <v>597</v>
      </c>
      <c r="AN212" t="s">
        <v>527</v>
      </c>
      <c r="AO212" t="s">
        <v>510</v>
      </c>
      <c r="AP212" t="s">
        <v>1085</v>
      </c>
      <c r="AQ212" t="s">
        <v>598</v>
      </c>
      <c r="AR212" t="s">
        <v>520</v>
      </c>
      <c r="AS212" t="s">
        <v>510</v>
      </c>
      <c r="AT212" t="s">
        <v>510</v>
      </c>
      <c r="AU212" t="s">
        <v>510</v>
      </c>
      <c r="AV212" t="s">
        <v>658</v>
      </c>
      <c r="AW212" t="s">
        <v>510</v>
      </c>
      <c r="AX212">
        <v>0</v>
      </c>
      <c r="AY212" t="s">
        <v>510</v>
      </c>
      <c r="AZ212" t="s">
        <v>594</v>
      </c>
      <c r="BA212">
        <v>0</v>
      </c>
      <c r="BB212" t="s">
        <v>600</v>
      </c>
      <c r="BC212" t="s">
        <v>631</v>
      </c>
      <c r="BD212" t="s">
        <v>510</v>
      </c>
      <c r="BE212" t="s">
        <v>510</v>
      </c>
      <c r="BF212" t="s">
        <v>510</v>
      </c>
      <c r="BG212" t="s">
        <v>510</v>
      </c>
      <c r="BH212" t="s">
        <v>510</v>
      </c>
      <c r="BI212" t="s">
        <v>510</v>
      </c>
      <c r="BJ212" t="s">
        <v>510</v>
      </c>
      <c r="BK212" t="s">
        <v>510</v>
      </c>
      <c r="BL212" t="s">
        <v>510</v>
      </c>
      <c r="BM212" t="s">
        <v>510</v>
      </c>
      <c r="BN212" t="s">
        <v>510</v>
      </c>
      <c r="BO212" t="s">
        <v>510</v>
      </c>
      <c r="BP212" t="s">
        <v>510</v>
      </c>
      <c r="BQ212" t="s">
        <v>510</v>
      </c>
    </row>
    <row r="213" spans="1:69" x14ac:dyDescent="0.3">
      <c r="A213" t="s">
        <v>1086</v>
      </c>
      <c r="B213" t="s">
        <v>584</v>
      </c>
      <c r="C213" t="s">
        <v>585</v>
      </c>
      <c r="D213" t="s">
        <v>610</v>
      </c>
      <c r="E213" t="s">
        <v>510</v>
      </c>
      <c r="F213" t="s">
        <v>587</v>
      </c>
      <c r="G213" t="s">
        <v>569</v>
      </c>
      <c r="H213" s="455"/>
      <c r="I213" t="s">
        <v>510</v>
      </c>
      <c r="J213">
        <v>2041</v>
      </c>
      <c r="K213" t="s">
        <v>511</v>
      </c>
      <c r="L213" t="s">
        <v>512</v>
      </c>
      <c r="M213" t="s">
        <v>610</v>
      </c>
      <c r="N213" t="s">
        <v>611</v>
      </c>
      <c r="O213" t="s">
        <v>602</v>
      </c>
      <c r="P213" t="s">
        <v>603</v>
      </c>
      <c r="Q213" t="s">
        <v>591</v>
      </c>
      <c r="R213" t="s">
        <v>514</v>
      </c>
      <c r="S213" t="s">
        <v>604</v>
      </c>
      <c r="T213" t="s">
        <v>515</v>
      </c>
      <c r="U213" t="s">
        <v>377</v>
      </c>
      <c r="V213" t="s">
        <v>510</v>
      </c>
      <c r="W213" t="s">
        <v>392</v>
      </c>
      <c r="X213">
        <v>4</v>
      </c>
      <c r="Y213" t="s">
        <v>392</v>
      </c>
      <c r="AA213" t="s">
        <v>594</v>
      </c>
      <c r="AB213" t="s">
        <v>225</v>
      </c>
      <c r="AC213" t="s">
        <v>510</v>
      </c>
      <c r="AD213" t="s">
        <v>510</v>
      </c>
      <c r="AE213" t="s">
        <v>1087</v>
      </c>
      <c r="AF213">
        <v>3.5708333329999999</v>
      </c>
      <c r="AG213">
        <v>1</v>
      </c>
      <c r="AH213" t="s">
        <v>655</v>
      </c>
      <c r="AI213" t="s">
        <v>510</v>
      </c>
      <c r="AJ213" t="s">
        <v>683</v>
      </c>
      <c r="AK213" t="s">
        <v>683</v>
      </c>
      <c r="AL213" t="s">
        <v>518</v>
      </c>
      <c r="AM213" t="s">
        <v>597</v>
      </c>
      <c r="AN213" t="s">
        <v>527</v>
      </c>
      <c r="AO213" t="s">
        <v>510</v>
      </c>
      <c r="AP213" t="s">
        <v>1088</v>
      </c>
      <c r="AQ213" t="s">
        <v>598</v>
      </c>
      <c r="AR213" t="s">
        <v>520</v>
      </c>
      <c r="AS213" t="s">
        <v>510</v>
      </c>
      <c r="AT213" t="s">
        <v>510</v>
      </c>
      <c r="AU213" t="s">
        <v>510</v>
      </c>
      <c r="AV213" t="s">
        <v>658</v>
      </c>
      <c r="AW213" t="s">
        <v>510</v>
      </c>
      <c r="AX213">
        <v>0</v>
      </c>
      <c r="AY213" t="s">
        <v>510</v>
      </c>
      <c r="AZ213" t="s">
        <v>594</v>
      </c>
      <c r="BA213">
        <v>0</v>
      </c>
      <c r="BB213" t="s">
        <v>600</v>
      </c>
      <c r="BC213" t="s">
        <v>631</v>
      </c>
      <c r="BD213" t="s">
        <v>510</v>
      </c>
      <c r="BE213" t="s">
        <v>510</v>
      </c>
      <c r="BF213" t="s">
        <v>510</v>
      </c>
      <c r="BG213" t="s">
        <v>510</v>
      </c>
      <c r="BH213" t="s">
        <v>510</v>
      </c>
      <c r="BI213" t="s">
        <v>510</v>
      </c>
      <c r="BJ213" t="s">
        <v>510</v>
      </c>
      <c r="BK213" t="s">
        <v>510</v>
      </c>
      <c r="BL213" t="s">
        <v>510</v>
      </c>
      <c r="BM213" t="s">
        <v>510</v>
      </c>
      <c r="BN213" t="s">
        <v>510</v>
      </c>
      <c r="BO213" t="s">
        <v>510</v>
      </c>
      <c r="BP213" t="s">
        <v>510</v>
      </c>
      <c r="BQ213" t="s">
        <v>510</v>
      </c>
    </row>
    <row r="214" spans="1:69" x14ac:dyDescent="0.3">
      <c r="A214" t="s">
        <v>1089</v>
      </c>
      <c r="B214" t="s">
        <v>584</v>
      </c>
      <c r="C214" t="s">
        <v>585</v>
      </c>
      <c r="D214" t="s">
        <v>586</v>
      </c>
      <c r="E214" t="s">
        <v>510</v>
      </c>
      <c r="F214" t="s">
        <v>587</v>
      </c>
      <c r="G214" t="s">
        <v>569</v>
      </c>
      <c r="H214" s="455"/>
      <c r="I214" t="s">
        <v>510</v>
      </c>
      <c r="J214">
        <v>2522</v>
      </c>
      <c r="K214" t="s">
        <v>522</v>
      </c>
      <c r="L214" t="s">
        <v>531</v>
      </c>
      <c r="M214" t="s">
        <v>586</v>
      </c>
      <c r="N214" t="s">
        <v>588</v>
      </c>
      <c r="O214" t="s">
        <v>667</v>
      </c>
      <c r="P214" t="s">
        <v>668</v>
      </c>
      <c r="Q214" t="s">
        <v>591</v>
      </c>
      <c r="R214" t="s">
        <v>415</v>
      </c>
      <c r="S214" t="s">
        <v>593</v>
      </c>
      <c r="T214" t="s">
        <v>515</v>
      </c>
      <c r="U214" t="s">
        <v>377</v>
      </c>
      <c r="V214" t="s">
        <v>510</v>
      </c>
      <c r="W214" t="s">
        <v>392</v>
      </c>
      <c r="X214">
        <v>4</v>
      </c>
      <c r="Y214" t="s">
        <v>392</v>
      </c>
      <c r="AA214" t="s">
        <v>594</v>
      </c>
      <c r="AB214" t="s">
        <v>225</v>
      </c>
      <c r="AC214" t="s">
        <v>510</v>
      </c>
      <c r="AD214" t="s">
        <v>510</v>
      </c>
      <c r="AE214" t="s">
        <v>669</v>
      </c>
      <c r="AF214">
        <v>5.2083329999999999E-3</v>
      </c>
      <c r="AG214">
        <v>1</v>
      </c>
      <c r="AH214" t="s">
        <v>670</v>
      </c>
      <c r="AI214" t="s">
        <v>510</v>
      </c>
      <c r="AJ214" t="s">
        <v>681</v>
      </c>
      <c r="AK214" t="s">
        <v>681</v>
      </c>
      <c r="AL214" t="s">
        <v>518</v>
      </c>
      <c r="AM214" t="s">
        <v>597</v>
      </c>
      <c r="AN214" t="s">
        <v>1074</v>
      </c>
      <c r="AO214" t="s">
        <v>510</v>
      </c>
      <c r="AP214" t="s">
        <v>672</v>
      </c>
      <c r="AQ214" t="s">
        <v>598</v>
      </c>
      <c r="AR214" t="s">
        <v>520</v>
      </c>
      <c r="AS214" t="s">
        <v>510</v>
      </c>
      <c r="AT214" t="s">
        <v>510</v>
      </c>
      <c r="AU214" t="s">
        <v>510</v>
      </c>
      <c r="AV214" t="s">
        <v>658</v>
      </c>
      <c r="AW214" t="s">
        <v>510</v>
      </c>
      <c r="AX214">
        <v>0</v>
      </c>
      <c r="AY214" t="s">
        <v>510</v>
      </c>
      <c r="AZ214" t="s">
        <v>594</v>
      </c>
      <c r="BA214">
        <v>0</v>
      </c>
      <c r="BB214" t="s">
        <v>673</v>
      </c>
      <c r="BC214" t="s">
        <v>673</v>
      </c>
      <c r="BD214" t="s">
        <v>510</v>
      </c>
      <c r="BE214" t="s">
        <v>510</v>
      </c>
      <c r="BF214" t="s">
        <v>510</v>
      </c>
      <c r="BG214" t="s">
        <v>510</v>
      </c>
      <c r="BH214" t="s">
        <v>510</v>
      </c>
      <c r="BI214" t="s">
        <v>510</v>
      </c>
      <c r="BJ214" t="s">
        <v>510</v>
      </c>
      <c r="BK214" t="s">
        <v>510</v>
      </c>
      <c r="BL214" t="s">
        <v>510</v>
      </c>
      <c r="BM214" t="s">
        <v>510</v>
      </c>
      <c r="BN214" t="s">
        <v>510</v>
      </c>
      <c r="BO214" t="s">
        <v>510</v>
      </c>
      <c r="BP214" t="s">
        <v>510</v>
      </c>
      <c r="BQ214" t="s">
        <v>510</v>
      </c>
    </row>
    <row r="215" spans="1:69" x14ac:dyDescent="0.3">
      <c r="A215" t="s">
        <v>1090</v>
      </c>
      <c r="B215" t="s">
        <v>584</v>
      </c>
      <c r="C215" t="s">
        <v>585</v>
      </c>
      <c r="D215" t="s">
        <v>586</v>
      </c>
      <c r="E215" t="s">
        <v>510</v>
      </c>
      <c r="F215" t="s">
        <v>587</v>
      </c>
      <c r="G215" t="s">
        <v>569</v>
      </c>
      <c r="H215" s="455"/>
      <c r="I215" t="s">
        <v>510</v>
      </c>
      <c r="J215">
        <v>2522</v>
      </c>
      <c r="K215" t="s">
        <v>522</v>
      </c>
      <c r="L215" t="s">
        <v>531</v>
      </c>
      <c r="M215" t="s">
        <v>586</v>
      </c>
      <c r="N215" t="s">
        <v>588</v>
      </c>
      <c r="O215" t="s">
        <v>667</v>
      </c>
      <c r="P215" t="s">
        <v>668</v>
      </c>
      <c r="Q215" t="s">
        <v>591</v>
      </c>
      <c r="R215" t="s">
        <v>415</v>
      </c>
      <c r="S215" t="s">
        <v>593</v>
      </c>
      <c r="T215" t="s">
        <v>515</v>
      </c>
      <c r="U215" t="s">
        <v>377</v>
      </c>
      <c r="V215" t="s">
        <v>510</v>
      </c>
      <c r="W215" t="s">
        <v>392</v>
      </c>
      <c r="X215">
        <v>4</v>
      </c>
      <c r="Y215" t="s">
        <v>392</v>
      </c>
      <c r="AA215" t="s">
        <v>594</v>
      </c>
      <c r="AB215" t="s">
        <v>225</v>
      </c>
      <c r="AC215" t="s">
        <v>510</v>
      </c>
      <c r="AD215" t="s">
        <v>510</v>
      </c>
      <c r="AE215" t="s">
        <v>669</v>
      </c>
      <c r="AF215">
        <v>5.2083329999999999E-3</v>
      </c>
      <c r="AG215">
        <v>1</v>
      </c>
      <c r="AH215" t="s">
        <v>670</v>
      </c>
      <c r="AI215" t="s">
        <v>510</v>
      </c>
      <c r="AJ215" t="s">
        <v>661</v>
      </c>
      <c r="AK215" t="s">
        <v>661</v>
      </c>
      <c r="AL215" t="s">
        <v>518</v>
      </c>
      <c r="AM215" t="s">
        <v>597</v>
      </c>
      <c r="AN215" t="s">
        <v>1082</v>
      </c>
      <c r="AO215" t="s">
        <v>510</v>
      </c>
      <c r="AP215" t="s">
        <v>672</v>
      </c>
      <c r="AQ215" t="s">
        <v>598</v>
      </c>
      <c r="AR215" t="s">
        <v>520</v>
      </c>
      <c r="AS215" t="s">
        <v>510</v>
      </c>
      <c r="AT215" t="s">
        <v>510</v>
      </c>
      <c r="AU215" t="s">
        <v>510</v>
      </c>
      <c r="AV215" t="s">
        <v>658</v>
      </c>
      <c r="AW215" t="s">
        <v>510</v>
      </c>
      <c r="AX215">
        <v>0</v>
      </c>
      <c r="AY215" t="s">
        <v>510</v>
      </c>
      <c r="AZ215" t="s">
        <v>594</v>
      </c>
      <c r="BA215">
        <v>0</v>
      </c>
      <c r="BB215" t="s">
        <v>673</v>
      </c>
      <c r="BC215" t="s">
        <v>673</v>
      </c>
      <c r="BD215" t="s">
        <v>510</v>
      </c>
      <c r="BE215" t="s">
        <v>510</v>
      </c>
      <c r="BF215" t="s">
        <v>510</v>
      </c>
      <c r="BG215" t="s">
        <v>510</v>
      </c>
      <c r="BH215" t="s">
        <v>510</v>
      </c>
      <c r="BI215" t="s">
        <v>510</v>
      </c>
      <c r="BJ215" t="s">
        <v>510</v>
      </c>
      <c r="BK215" t="s">
        <v>510</v>
      </c>
      <c r="BL215" t="s">
        <v>510</v>
      </c>
      <c r="BM215" t="s">
        <v>510</v>
      </c>
      <c r="BN215" t="s">
        <v>510</v>
      </c>
      <c r="BO215" t="s">
        <v>510</v>
      </c>
      <c r="BP215" t="s">
        <v>510</v>
      </c>
      <c r="BQ215" t="s">
        <v>510</v>
      </c>
    </row>
    <row r="216" spans="1:69" x14ac:dyDescent="0.3">
      <c r="A216" t="s">
        <v>1091</v>
      </c>
      <c r="B216" t="s">
        <v>584</v>
      </c>
      <c r="C216" t="s">
        <v>585</v>
      </c>
      <c r="D216" t="s">
        <v>586</v>
      </c>
      <c r="E216" t="s">
        <v>510</v>
      </c>
      <c r="F216" t="s">
        <v>587</v>
      </c>
      <c r="G216" t="s">
        <v>569</v>
      </c>
      <c r="H216" s="455"/>
      <c r="I216" t="s">
        <v>510</v>
      </c>
      <c r="J216">
        <v>2522</v>
      </c>
      <c r="K216" t="s">
        <v>522</v>
      </c>
      <c r="L216" t="s">
        <v>512</v>
      </c>
      <c r="M216" t="s">
        <v>586</v>
      </c>
      <c r="N216" t="s">
        <v>588</v>
      </c>
      <c r="O216" t="s">
        <v>1018</v>
      </c>
      <c r="P216" t="s">
        <v>1019</v>
      </c>
      <c r="Q216" t="s">
        <v>513</v>
      </c>
      <c r="R216" t="s">
        <v>1020</v>
      </c>
      <c r="S216" t="s">
        <v>1021</v>
      </c>
      <c r="T216" t="s">
        <v>515</v>
      </c>
      <c r="U216" t="s">
        <v>1022</v>
      </c>
      <c r="V216" t="s">
        <v>510</v>
      </c>
      <c r="W216" t="s">
        <v>392</v>
      </c>
      <c r="X216">
        <v>4</v>
      </c>
      <c r="Y216" t="s">
        <v>392</v>
      </c>
      <c r="Z216">
        <v>4</v>
      </c>
      <c r="AA216" t="s">
        <v>594</v>
      </c>
      <c r="AB216" t="s">
        <v>225</v>
      </c>
      <c r="AC216" t="s">
        <v>510</v>
      </c>
      <c r="AD216" t="s">
        <v>510</v>
      </c>
      <c r="AE216" t="s">
        <v>1023</v>
      </c>
      <c r="AF216">
        <v>0.198333333</v>
      </c>
      <c r="AG216">
        <v>1</v>
      </c>
      <c r="AH216" t="s">
        <v>1092</v>
      </c>
      <c r="AI216" t="s">
        <v>510</v>
      </c>
      <c r="AJ216" t="s">
        <v>661</v>
      </c>
      <c r="AK216" t="s">
        <v>661</v>
      </c>
      <c r="AL216" t="s">
        <v>518</v>
      </c>
      <c r="AM216" t="s">
        <v>597</v>
      </c>
      <c r="AN216" t="s">
        <v>530</v>
      </c>
      <c r="AO216" t="s">
        <v>510</v>
      </c>
      <c r="AP216" t="s">
        <v>1093</v>
      </c>
      <c r="AQ216" t="s">
        <v>598</v>
      </c>
      <c r="AR216" t="s">
        <v>520</v>
      </c>
      <c r="AS216" t="s">
        <v>510</v>
      </c>
      <c r="AT216" t="s">
        <v>510</v>
      </c>
      <c r="AU216" t="s">
        <v>510</v>
      </c>
      <c r="AV216" t="s">
        <v>658</v>
      </c>
      <c r="AW216" t="s">
        <v>510</v>
      </c>
      <c r="AX216">
        <v>0</v>
      </c>
      <c r="AY216" t="s">
        <v>510</v>
      </c>
      <c r="AZ216" t="s">
        <v>594</v>
      </c>
      <c r="BA216">
        <v>0</v>
      </c>
      <c r="BB216" t="s">
        <v>1026</v>
      </c>
      <c r="BC216" t="s">
        <v>1026</v>
      </c>
      <c r="BD216" t="s">
        <v>510</v>
      </c>
      <c r="BE216" t="s">
        <v>510</v>
      </c>
      <c r="BF216" t="s">
        <v>510</v>
      </c>
      <c r="BG216" t="s">
        <v>510</v>
      </c>
      <c r="BH216" t="s">
        <v>510</v>
      </c>
      <c r="BI216" t="s">
        <v>510</v>
      </c>
      <c r="BJ216" t="s">
        <v>510</v>
      </c>
      <c r="BK216" t="s">
        <v>510</v>
      </c>
      <c r="BL216" t="s">
        <v>510</v>
      </c>
      <c r="BM216" t="s">
        <v>510</v>
      </c>
      <c r="BN216" t="s">
        <v>510</v>
      </c>
      <c r="BO216" t="s">
        <v>510</v>
      </c>
      <c r="BP216" t="s">
        <v>510</v>
      </c>
      <c r="BQ216" t="s">
        <v>510</v>
      </c>
    </row>
    <row r="217" spans="1:69" x14ac:dyDescent="0.3">
      <c r="A217" t="s">
        <v>1094</v>
      </c>
      <c r="B217" t="s">
        <v>584</v>
      </c>
      <c r="C217" t="s">
        <v>585</v>
      </c>
      <c r="D217" t="s">
        <v>610</v>
      </c>
      <c r="E217" t="s">
        <v>510</v>
      </c>
      <c r="F217" t="s">
        <v>587</v>
      </c>
      <c r="G217" t="s">
        <v>569</v>
      </c>
      <c r="H217" s="455"/>
      <c r="I217" t="s">
        <v>510</v>
      </c>
      <c r="J217">
        <v>2522</v>
      </c>
      <c r="K217" t="s">
        <v>522</v>
      </c>
      <c r="L217" t="s">
        <v>531</v>
      </c>
      <c r="M217" t="s">
        <v>610</v>
      </c>
      <c r="N217" t="s">
        <v>611</v>
      </c>
      <c r="O217" t="s">
        <v>667</v>
      </c>
      <c r="P217" t="s">
        <v>668</v>
      </c>
      <c r="Q217" t="s">
        <v>591</v>
      </c>
      <c r="R217" t="s">
        <v>415</v>
      </c>
      <c r="S217" t="s">
        <v>593</v>
      </c>
      <c r="T217" t="s">
        <v>515</v>
      </c>
      <c r="U217" t="s">
        <v>377</v>
      </c>
      <c r="V217" t="s">
        <v>510</v>
      </c>
      <c r="W217" t="s">
        <v>392</v>
      </c>
      <c r="X217">
        <v>4</v>
      </c>
      <c r="Y217" t="s">
        <v>392</v>
      </c>
      <c r="AA217" t="s">
        <v>594</v>
      </c>
      <c r="AB217" t="s">
        <v>225</v>
      </c>
      <c r="AC217" t="s">
        <v>510</v>
      </c>
      <c r="AD217" t="s">
        <v>510</v>
      </c>
      <c r="AE217" t="s">
        <v>669</v>
      </c>
      <c r="AF217">
        <v>5.2083329999999999E-3</v>
      </c>
      <c r="AG217">
        <v>1</v>
      </c>
      <c r="AH217" t="s">
        <v>670</v>
      </c>
      <c r="AI217" t="s">
        <v>510</v>
      </c>
      <c r="AJ217" t="s">
        <v>656</v>
      </c>
      <c r="AK217" t="s">
        <v>656</v>
      </c>
      <c r="AL217" t="s">
        <v>518</v>
      </c>
      <c r="AM217" t="s">
        <v>597</v>
      </c>
      <c r="AN217" t="s">
        <v>1095</v>
      </c>
      <c r="AO217" t="s">
        <v>510</v>
      </c>
      <c r="AP217" t="s">
        <v>672</v>
      </c>
      <c r="AQ217" t="s">
        <v>598</v>
      </c>
      <c r="AR217" t="s">
        <v>520</v>
      </c>
      <c r="AS217" t="s">
        <v>510</v>
      </c>
      <c r="AT217" t="s">
        <v>510</v>
      </c>
      <c r="AU217" t="s">
        <v>510</v>
      </c>
      <c r="AV217" t="s">
        <v>658</v>
      </c>
      <c r="AW217" t="s">
        <v>510</v>
      </c>
      <c r="AX217">
        <v>0</v>
      </c>
      <c r="AY217" t="s">
        <v>510</v>
      </c>
      <c r="AZ217" t="s">
        <v>594</v>
      </c>
      <c r="BA217">
        <v>0</v>
      </c>
      <c r="BB217" t="s">
        <v>673</v>
      </c>
      <c r="BC217" t="s">
        <v>673</v>
      </c>
      <c r="BD217" t="s">
        <v>510</v>
      </c>
      <c r="BE217" t="s">
        <v>510</v>
      </c>
      <c r="BF217" t="s">
        <v>510</v>
      </c>
      <c r="BG217" t="s">
        <v>510</v>
      </c>
      <c r="BH217" t="s">
        <v>510</v>
      </c>
      <c r="BI217" t="s">
        <v>510</v>
      </c>
      <c r="BJ217" t="s">
        <v>510</v>
      </c>
      <c r="BK217" t="s">
        <v>510</v>
      </c>
      <c r="BL217" t="s">
        <v>510</v>
      </c>
      <c r="BM217" t="s">
        <v>510</v>
      </c>
      <c r="BN217" t="s">
        <v>510</v>
      </c>
      <c r="BO217" t="s">
        <v>510</v>
      </c>
      <c r="BP217" t="s">
        <v>510</v>
      </c>
      <c r="BQ217" t="s">
        <v>510</v>
      </c>
    </row>
    <row r="218" spans="1:69" x14ac:dyDescent="0.3">
      <c r="A218" t="s">
        <v>1096</v>
      </c>
      <c r="B218" t="s">
        <v>584</v>
      </c>
      <c r="C218" t="s">
        <v>585</v>
      </c>
      <c r="D218" t="s">
        <v>610</v>
      </c>
      <c r="E218" t="s">
        <v>510</v>
      </c>
      <c r="F218" t="s">
        <v>587</v>
      </c>
      <c r="G218" t="s">
        <v>569</v>
      </c>
      <c r="H218" s="455"/>
      <c r="I218" t="s">
        <v>510</v>
      </c>
      <c r="J218">
        <v>2522</v>
      </c>
      <c r="K218" t="s">
        <v>522</v>
      </c>
      <c r="L218" t="s">
        <v>512</v>
      </c>
      <c r="M218" t="s">
        <v>610</v>
      </c>
      <c r="N218" t="s">
        <v>611</v>
      </c>
      <c r="O218" t="s">
        <v>1018</v>
      </c>
      <c r="P218" t="s">
        <v>1019</v>
      </c>
      <c r="Q218" t="s">
        <v>513</v>
      </c>
      <c r="R218" t="s">
        <v>1020</v>
      </c>
      <c r="S218" t="s">
        <v>1021</v>
      </c>
      <c r="T218" t="s">
        <v>515</v>
      </c>
      <c r="U218" t="s">
        <v>1022</v>
      </c>
      <c r="V218" t="s">
        <v>510</v>
      </c>
      <c r="W218" t="s">
        <v>392</v>
      </c>
      <c r="X218">
        <v>4</v>
      </c>
      <c r="Y218" t="s">
        <v>392</v>
      </c>
      <c r="Z218">
        <v>4</v>
      </c>
      <c r="AA218" t="s">
        <v>594</v>
      </c>
      <c r="AB218" t="s">
        <v>225</v>
      </c>
      <c r="AC218" t="s">
        <v>510</v>
      </c>
      <c r="AD218" t="s">
        <v>510</v>
      </c>
      <c r="AE218" t="s">
        <v>1023</v>
      </c>
      <c r="AF218">
        <v>0.198333333</v>
      </c>
      <c r="AG218">
        <v>1</v>
      </c>
      <c r="AH218" t="s">
        <v>1092</v>
      </c>
      <c r="AI218" t="s">
        <v>510</v>
      </c>
      <c r="AJ218" t="s">
        <v>683</v>
      </c>
      <c r="AK218" t="s">
        <v>683</v>
      </c>
      <c r="AL218" t="s">
        <v>518</v>
      </c>
      <c r="AM218" t="s">
        <v>597</v>
      </c>
      <c r="AN218" t="s">
        <v>396</v>
      </c>
      <c r="AO218" t="s">
        <v>510</v>
      </c>
      <c r="AP218" t="s">
        <v>1093</v>
      </c>
      <c r="AQ218" t="s">
        <v>598</v>
      </c>
      <c r="AR218" t="s">
        <v>520</v>
      </c>
      <c r="AS218" t="s">
        <v>510</v>
      </c>
      <c r="AT218" t="s">
        <v>510</v>
      </c>
      <c r="AU218" t="s">
        <v>510</v>
      </c>
      <c r="AV218" t="s">
        <v>658</v>
      </c>
      <c r="AW218" t="s">
        <v>510</v>
      </c>
      <c r="AX218">
        <v>0</v>
      </c>
      <c r="AY218" t="s">
        <v>510</v>
      </c>
      <c r="AZ218" t="s">
        <v>594</v>
      </c>
      <c r="BA218">
        <v>0</v>
      </c>
      <c r="BB218" t="s">
        <v>1026</v>
      </c>
      <c r="BC218" t="s">
        <v>1026</v>
      </c>
      <c r="BD218" t="s">
        <v>510</v>
      </c>
      <c r="BE218" t="s">
        <v>510</v>
      </c>
      <c r="BF218" t="s">
        <v>510</v>
      </c>
      <c r="BG218" t="s">
        <v>510</v>
      </c>
      <c r="BH218" t="s">
        <v>510</v>
      </c>
      <c r="BI218" t="s">
        <v>510</v>
      </c>
      <c r="BJ218" t="s">
        <v>510</v>
      </c>
      <c r="BK218" t="s">
        <v>510</v>
      </c>
      <c r="BL218" t="s">
        <v>510</v>
      </c>
      <c r="BM218" t="s">
        <v>510</v>
      </c>
      <c r="BN218" t="s">
        <v>510</v>
      </c>
      <c r="BO218" t="s">
        <v>510</v>
      </c>
      <c r="BP218" t="s">
        <v>510</v>
      </c>
      <c r="BQ218" t="s">
        <v>510</v>
      </c>
    </row>
    <row r="219" spans="1:69" x14ac:dyDescent="0.3">
      <c r="A219" t="s">
        <v>1097</v>
      </c>
      <c r="B219" t="s">
        <v>584</v>
      </c>
      <c r="C219" t="s">
        <v>585</v>
      </c>
      <c r="D219" t="s">
        <v>610</v>
      </c>
      <c r="E219" t="s">
        <v>510</v>
      </c>
      <c r="F219" t="s">
        <v>587</v>
      </c>
      <c r="G219" t="s">
        <v>569</v>
      </c>
      <c r="H219" s="455"/>
      <c r="I219" t="s">
        <v>510</v>
      </c>
      <c r="J219">
        <v>2522</v>
      </c>
      <c r="K219" t="s">
        <v>522</v>
      </c>
      <c r="L219" t="s">
        <v>531</v>
      </c>
      <c r="M219" t="s">
        <v>610</v>
      </c>
      <c r="N219" t="s">
        <v>611</v>
      </c>
      <c r="O219" t="s">
        <v>667</v>
      </c>
      <c r="P219" t="s">
        <v>668</v>
      </c>
      <c r="Q219" t="s">
        <v>591</v>
      </c>
      <c r="R219" t="s">
        <v>415</v>
      </c>
      <c r="S219" t="s">
        <v>593</v>
      </c>
      <c r="T219" t="s">
        <v>515</v>
      </c>
      <c r="U219" t="s">
        <v>377</v>
      </c>
      <c r="V219" t="s">
        <v>510</v>
      </c>
      <c r="W219" t="s">
        <v>392</v>
      </c>
      <c r="X219">
        <v>4</v>
      </c>
      <c r="Y219" t="s">
        <v>392</v>
      </c>
      <c r="AA219" t="s">
        <v>594</v>
      </c>
      <c r="AB219" t="s">
        <v>225</v>
      </c>
      <c r="AC219" t="s">
        <v>510</v>
      </c>
      <c r="AD219" t="s">
        <v>510</v>
      </c>
      <c r="AE219" t="s">
        <v>669</v>
      </c>
      <c r="AF219">
        <v>5.2083329999999999E-3</v>
      </c>
      <c r="AG219">
        <v>1</v>
      </c>
      <c r="AH219" t="s">
        <v>670</v>
      </c>
      <c r="AI219" t="s">
        <v>510</v>
      </c>
      <c r="AJ219" t="s">
        <v>683</v>
      </c>
      <c r="AK219" t="s">
        <v>683</v>
      </c>
      <c r="AL219" t="s">
        <v>518</v>
      </c>
      <c r="AM219" t="s">
        <v>597</v>
      </c>
      <c r="AN219" t="s">
        <v>1098</v>
      </c>
      <c r="AO219" t="s">
        <v>510</v>
      </c>
      <c r="AP219" t="s">
        <v>672</v>
      </c>
      <c r="AQ219" t="s">
        <v>598</v>
      </c>
      <c r="AR219" t="s">
        <v>520</v>
      </c>
      <c r="AS219" t="s">
        <v>510</v>
      </c>
      <c r="AT219" t="s">
        <v>510</v>
      </c>
      <c r="AU219" t="s">
        <v>510</v>
      </c>
      <c r="AV219" t="s">
        <v>658</v>
      </c>
      <c r="AW219" t="s">
        <v>510</v>
      </c>
      <c r="AX219">
        <v>0</v>
      </c>
      <c r="AY219" t="s">
        <v>510</v>
      </c>
      <c r="AZ219" t="s">
        <v>594</v>
      </c>
      <c r="BA219">
        <v>0</v>
      </c>
      <c r="BB219" t="s">
        <v>673</v>
      </c>
      <c r="BC219" t="s">
        <v>673</v>
      </c>
      <c r="BD219" t="s">
        <v>510</v>
      </c>
      <c r="BE219" t="s">
        <v>510</v>
      </c>
      <c r="BF219" t="s">
        <v>510</v>
      </c>
      <c r="BG219" t="s">
        <v>510</v>
      </c>
      <c r="BH219" t="s">
        <v>510</v>
      </c>
      <c r="BI219" t="s">
        <v>510</v>
      </c>
      <c r="BJ219" t="s">
        <v>510</v>
      </c>
      <c r="BK219" t="s">
        <v>510</v>
      </c>
      <c r="BL219" t="s">
        <v>510</v>
      </c>
      <c r="BM219" t="s">
        <v>510</v>
      </c>
      <c r="BN219" t="s">
        <v>510</v>
      </c>
      <c r="BO219" t="s">
        <v>510</v>
      </c>
      <c r="BP219" t="s">
        <v>510</v>
      </c>
      <c r="BQ219" t="s">
        <v>510</v>
      </c>
    </row>
    <row r="220" spans="1:69" x14ac:dyDescent="0.3">
      <c r="A220" t="s">
        <v>1099</v>
      </c>
      <c r="B220" t="s">
        <v>584</v>
      </c>
      <c r="C220" t="s">
        <v>585</v>
      </c>
      <c r="D220" t="s">
        <v>610</v>
      </c>
      <c r="E220" t="s">
        <v>510</v>
      </c>
      <c r="F220" t="s">
        <v>587</v>
      </c>
      <c r="G220" t="s">
        <v>569</v>
      </c>
      <c r="H220" s="455"/>
      <c r="I220" t="s">
        <v>510</v>
      </c>
      <c r="J220">
        <v>2041</v>
      </c>
      <c r="K220" t="s">
        <v>511</v>
      </c>
      <c r="L220" t="s">
        <v>512</v>
      </c>
      <c r="M220" t="s">
        <v>610</v>
      </c>
      <c r="N220" t="s">
        <v>611</v>
      </c>
      <c r="O220" t="s">
        <v>602</v>
      </c>
      <c r="P220" t="s">
        <v>603</v>
      </c>
      <c r="Q220" t="s">
        <v>591</v>
      </c>
      <c r="R220" t="s">
        <v>514</v>
      </c>
      <c r="S220" t="s">
        <v>604</v>
      </c>
      <c r="T220" t="s">
        <v>515</v>
      </c>
      <c r="U220" t="s">
        <v>377</v>
      </c>
      <c r="V220" t="s">
        <v>510</v>
      </c>
      <c r="W220" t="s">
        <v>392</v>
      </c>
      <c r="X220">
        <v>4</v>
      </c>
      <c r="Y220" t="s">
        <v>392</v>
      </c>
      <c r="AA220" t="s">
        <v>594</v>
      </c>
      <c r="AB220" t="s">
        <v>225</v>
      </c>
      <c r="AC220" t="s">
        <v>510</v>
      </c>
      <c r="AD220" t="s">
        <v>510</v>
      </c>
      <c r="AE220" t="s">
        <v>744</v>
      </c>
      <c r="AF220">
        <v>0.5</v>
      </c>
      <c r="AG220">
        <v>1</v>
      </c>
      <c r="AH220" t="s">
        <v>655</v>
      </c>
      <c r="AI220" t="s">
        <v>510</v>
      </c>
      <c r="AJ220" t="s">
        <v>656</v>
      </c>
      <c r="AK220" t="s">
        <v>656</v>
      </c>
      <c r="AL220" t="s">
        <v>518</v>
      </c>
      <c r="AM220" t="s">
        <v>597</v>
      </c>
      <c r="AN220" t="s">
        <v>524</v>
      </c>
      <c r="AO220" t="s">
        <v>510</v>
      </c>
      <c r="AP220" t="s">
        <v>745</v>
      </c>
      <c r="AQ220" t="s">
        <v>598</v>
      </c>
      <c r="AR220" t="s">
        <v>520</v>
      </c>
      <c r="AS220" t="s">
        <v>510</v>
      </c>
      <c r="AT220" t="s">
        <v>510</v>
      </c>
      <c r="AU220" t="s">
        <v>510</v>
      </c>
      <c r="AV220" t="s">
        <v>658</v>
      </c>
      <c r="AW220" t="s">
        <v>510</v>
      </c>
      <c r="AX220">
        <v>0</v>
      </c>
      <c r="AY220" t="s">
        <v>510</v>
      </c>
      <c r="AZ220" t="s">
        <v>594</v>
      </c>
      <c r="BA220">
        <v>0</v>
      </c>
      <c r="BB220" t="s">
        <v>600</v>
      </c>
      <c r="BC220" t="s">
        <v>631</v>
      </c>
      <c r="BD220" t="s">
        <v>510</v>
      </c>
      <c r="BE220" t="s">
        <v>510</v>
      </c>
      <c r="BF220" t="s">
        <v>510</v>
      </c>
      <c r="BG220" t="s">
        <v>510</v>
      </c>
      <c r="BH220" t="s">
        <v>510</v>
      </c>
      <c r="BI220" t="s">
        <v>510</v>
      </c>
      <c r="BJ220" t="s">
        <v>510</v>
      </c>
      <c r="BK220" t="s">
        <v>510</v>
      </c>
      <c r="BL220" t="s">
        <v>510</v>
      </c>
      <c r="BM220" t="s">
        <v>510</v>
      </c>
      <c r="BN220" t="s">
        <v>510</v>
      </c>
      <c r="BO220" t="s">
        <v>510</v>
      </c>
      <c r="BP220" t="s">
        <v>510</v>
      </c>
      <c r="BQ220" t="s">
        <v>510</v>
      </c>
    </row>
    <row r="221" spans="1:69" x14ac:dyDescent="0.3">
      <c r="A221" t="s">
        <v>1100</v>
      </c>
      <c r="B221" t="s">
        <v>584</v>
      </c>
      <c r="C221" t="s">
        <v>585</v>
      </c>
      <c r="D221" t="s">
        <v>586</v>
      </c>
      <c r="E221" t="s">
        <v>510</v>
      </c>
      <c r="F221" t="s">
        <v>587</v>
      </c>
      <c r="G221" t="s">
        <v>569</v>
      </c>
      <c r="H221" s="455"/>
      <c r="I221" t="s">
        <v>510</v>
      </c>
      <c r="J221">
        <v>2041</v>
      </c>
      <c r="K221" t="s">
        <v>511</v>
      </c>
      <c r="L221" t="s">
        <v>512</v>
      </c>
      <c r="M221" t="s">
        <v>586</v>
      </c>
      <c r="N221" t="s">
        <v>588</v>
      </c>
      <c r="O221" t="s">
        <v>602</v>
      </c>
      <c r="P221" t="s">
        <v>603</v>
      </c>
      <c r="Q221" t="s">
        <v>591</v>
      </c>
      <c r="R221" t="s">
        <v>514</v>
      </c>
      <c r="S221" t="s">
        <v>604</v>
      </c>
      <c r="T221" t="s">
        <v>515</v>
      </c>
      <c r="U221" t="s">
        <v>377</v>
      </c>
      <c r="V221" t="s">
        <v>510</v>
      </c>
      <c r="W221" t="s">
        <v>392</v>
      </c>
      <c r="X221">
        <v>4</v>
      </c>
      <c r="Y221" t="s">
        <v>392</v>
      </c>
      <c r="AA221" t="s">
        <v>594</v>
      </c>
      <c r="AB221" t="s">
        <v>225</v>
      </c>
      <c r="AC221" t="s">
        <v>510</v>
      </c>
      <c r="AD221" t="s">
        <v>510</v>
      </c>
      <c r="AE221" t="s">
        <v>744</v>
      </c>
      <c r="AF221">
        <v>0.5</v>
      </c>
      <c r="AG221">
        <v>1</v>
      </c>
      <c r="AH221" t="s">
        <v>655</v>
      </c>
      <c r="AI221" t="s">
        <v>510</v>
      </c>
      <c r="AJ221" t="s">
        <v>661</v>
      </c>
      <c r="AK221" t="s">
        <v>661</v>
      </c>
      <c r="AL221" t="s">
        <v>518</v>
      </c>
      <c r="AM221" t="s">
        <v>597</v>
      </c>
      <c r="AN221" t="s">
        <v>524</v>
      </c>
      <c r="AO221" t="s">
        <v>510</v>
      </c>
      <c r="AP221" t="s">
        <v>745</v>
      </c>
      <c r="AQ221" t="s">
        <v>598</v>
      </c>
      <c r="AR221" t="s">
        <v>520</v>
      </c>
      <c r="AS221" t="s">
        <v>510</v>
      </c>
      <c r="AT221" t="s">
        <v>510</v>
      </c>
      <c r="AU221" t="s">
        <v>510</v>
      </c>
      <c r="AV221" t="s">
        <v>658</v>
      </c>
      <c r="AW221" t="s">
        <v>510</v>
      </c>
      <c r="AX221">
        <v>0</v>
      </c>
      <c r="AY221" t="s">
        <v>510</v>
      </c>
      <c r="AZ221" t="s">
        <v>594</v>
      </c>
      <c r="BA221">
        <v>0</v>
      </c>
      <c r="BB221" t="s">
        <v>600</v>
      </c>
      <c r="BC221" t="s">
        <v>631</v>
      </c>
      <c r="BD221" t="s">
        <v>510</v>
      </c>
      <c r="BE221" t="s">
        <v>510</v>
      </c>
      <c r="BF221" t="s">
        <v>510</v>
      </c>
      <c r="BG221" t="s">
        <v>510</v>
      </c>
      <c r="BH221" t="s">
        <v>510</v>
      </c>
      <c r="BI221" t="s">
        <v>510</v>
      </c>
      <c r="BJ221" t="s">
        <v>510</v>
      </c>
      <c r="BK221" t="s">
        <v>510</v>
      </c>
      <c r="BL221" t="s">
        <v>510</v>
      </c>
      <c r="BM221" t="s">
        <v>510</v>
      </c>
      <c r="BN221" t="s">
        <v>510</v>
      </c>
      <c r="BO221" t="s">
        <v>510</v>
      </c>
      <c r="BP221" t="s">
        <v>510</v>
      </c>
      <c r="BQ221" t="s">
        <v>510</v>
      </c>
    </row>
    <row r="222" spans="1:69" x14ac:dyDescent="0.3">
      <c r="A222" t="s">
        <v>1101</v>
      </c>
      <c r="B222" t="s">
        <v>584</v>
      </c>
      <c r="C222" t="s">
        <v>585</v>
      </c>
      <c r="D222" t="s">
        <v>610</v>
      </c>
      <c r="E222" t="s">
        <v>510</v>
      </c>
      <c r="F222" t="s">
        <v>587</v>
      </c>
      <c r="G222" t="s">
        <v>569</v>
      </c>
      <c r="H222" s="455"/>
      <c r="I222" t="s">
        <v>510</v>
      </c>
      <c r="J222">
        <v>2522</v>
      </c>
      <c r="K222" t="s">
        <v>522</v>
      </c>
      <c r="L222" t="s">
        <v>531</v>
      </c>
      <c r="M222" t="s">
        <v>610</v>
      </c>
      <c r="N222" t="s">
        <v>611</v>
      </c>
      <c r="O222" t="s">
        <v>667</v>
      </c>
      <c r="P222" t="s">
        <v>668</v>
      </c>
      <c r="Q222" t="s">
        <v>591</v>
      </c>
      <c r="R222" t="s">
        <v>415</v>
      </c>
      <c r="S222" t="s">
        <v>593</v>
      </c>
      <c r="T222" t="s">
        <v>515</v>
      </c>
      <c r="U222" t="s">
        <v>377</v>
      </c>
      <c r="V222" t="s">
        <v>510</v>
      </c>
      <c r="W222" t="s">
        <v>392</v>
      </c>
      <c r="X222">
        <v>4</v>
      </c>
      <c r="Y222" t="s">
        <v>392</v>
      </c>
      <c r="AA222" t="s">
        <v>594</v>
      </c>
      <c r="AB222" t="s">
        <v>225</v>
      </c>
      <c r="AC222" t="s">
        <v>510</v>
      </c>
      <c r="AD222" t="s">
        <v>510</v>
      </c>
      <c r="AE222" t="s">
        <v>669</v>
      </c>
      <c r="AF222">
        <v>5.2083329999999999E-3</v>
      </c>
      <c r="AG222">
        <v>1</v>
      </c>
      <c r="AH222" t="s">
        <v>670</v>
      </c>
      <c r="AI222" t="s">
        <v>510</v>
      </c>
      <c r="AJ222" t="s">
        <v>656</v>
      </c>
      <c r="AK222" t="s">
        <v>656</v>
      </c>
      <c r="AL222" t="s">
        <v>518</v>
      </c>
      <c r="AM222" t="s">
        <v>597</v>
      </c>
      <c r="AN222" t="s">
        <v>1102</v>
      </c>
      <c r="AO222" t="s">
        <v>510</v>
      </c>
      <c r="AP222" t="s">
        <v>672</v>
      </c>
      <c r="AQ222" t="s">
        <v>598</v>
      </c>
      <c r="AR222" t="s">
        <v>520</v>
      </c>
      <c r="AS222" t="s">
        <v>510</v>
      </c>
      <c r="AT222" t="s">
        <v>510</v>
      </c>
      <c r="AU222" t="s">
        <v>510</v>
      </c>
      <c r="AV222" t="s">
        <v>658</v>
      </c>
      <c r="AW222" t="s">
        <v>510</v>
      </c>
      <c r="AX222">
        <v>0</v>
      </c>
      <c r="AY222" t="s">
        <v>510</v>
      </c>
      <c r="AZ222" t="s">
        <v>594</v>
      </c>
      <c r="BA222">
        <v>0</v>
      </c>
      <c r="BB222" t="s">
        <v>673</v>
      </c>
      <c r="BC222" t="s">
        <v>673</v>
      </c>
      <c r="BD222" t="s">
        <v>510</v>
      </c>
      <c r="BE222" t="s">
        <v>510</v>
      </c>
      <c r="BF222" t="s">
        <v>510</v>
      </c>
      <c r="BG222" t="s">
        <v>510</v>
      </c>
      <c r="BH222" t="s">
        <v>510</v>
      </c>
      <c r="BI222" t="s">
        <v>510</v>
      </c>
      <c r="BJ222" t="s">
        <v>510</v>
      </c>
      <c r="BK222" t="s">
        <v>510</v>
      </c>
      <c r="BL222" t="s">
        <v>510</v>
      </c>
      <c r="BM222" t="s">
        <v>510</v>
      </c>
      <c r="BN222" t="s">
        <v>510</v>
      </c>
      <c r="BO222" t="s">
        <v>510</v>
      </c>
      <c r="BP222" t="s">
        <v>510</v>
      </c>
      <c r="BQ222" t="s">
        <v>510</v>
      </c>
    </row>
    <row r="223" spans="1:69" x14ac:dyDescent="0.3">
      <c r="A223" t="s">
        <v>1103</v>
      </c>
      <c r="B223" t="s">
        <v>584</v>
      </c>
      <c r="C223" t="s">
        <v>585</v>
      </c>
      <c r="D223" t="s">
        <v>610</v>
      </c>
      <c r="E223" t="s">
        <v>510</v>
      </c>
      <c r="F223" t="s">
        <v>587</v>
      </c>
      <c r="G223" t="s">
        <v>569</v>
      </c>
      <c r="H223" s="455"/>
      <c r="I223" t="s">
        <v>510</v>
      </c>
      <c r="J223">
        <v>2522</v>
      </c>
      <c r="K223" t="s">
        <v>522</v>
      </c>
      <c r="L223" t="s">
        <v>512</v>
      </c>
      <c r="M223" t="s">
        <v>610</v>
      </c>
      <c r="N223" t="s">
        <v>611</v>
      </c>
      <c r="O223" t="s">
        <v>1018</v>
      </c>
      <c r="P223" t="s">
        <v>1019</v>
      </c>
      <c r="Q223" t="s">
        <v>513</v>
      </c>
      <c r="R223" t="s">
        <v>1020</v>
      </c>
      <c r="S223" t="s">
        <v>1021</v>
      </c>
      <c r="T223" t="s">
        <v>515</v>
      </c>
      <c r="U223" t="s">
        <v>1022</v>
      </c>
      <c r="V223" t="s">
        <v>510</v>
      </c>
      <c r="W223" t="s">
        <v>392</v>
      </c>
      <c r="X223">
        <v>4</v>
      </c>
      <c r="Y223" t="s">
        <v>392</v>
      </c>
      <c r="Z223">
        <v>4</v>
      </c>
      <c r="AA223" t="s">
        <v>594</v>
      </c>
      <c r="AB223" t="s">
        <v>225</v>
      </c>
      <c r="AC223" t="s">
        <v>510</v>
      </c>
      <c r="AD223" t="s">
        <v>510</v>
      </c>
      <c r="AE223" t="s">
        <v>1023</v>
      </c>
      <c r="AF223">
        <v>0.198333333</v>
      </c>
      <c r="AG223">
        <v>1</v>
      </c>
      <c r="AH223" t="s">
        <v>1092</v>
      </c>
      <c r="AI223" t="s">
        <v>510</v>
      </c>
      <c r="AJ223" t="s">
        <v>656</v>
      </c>
      <c r="AK223" t="s">
        <v>656</v>
      </c>
      <c r="AL223" t="s">
        <v>518</v>
      </c>
      <c r="AM223" t="s">
        <v>597</v>
      </c>
      <c r="AN223" t="s">
        <v>530</v>
      </c>
      <c r="AO223" t="s">
        <v>510</v>
      </c>
      <c r="AP223" t="s">
        <v>1093</v>
      </c>
      <c r="AQ223" t="s">
        <v>598</v>
      </c>
      <c r="AR223" t="s">
        <v>520</v>
      </c>
      <c r="AS223" t="s">
        <v>510</v>
      </c>
      <c r="AT223" t="s">
        <v>510</v>
      </c>
      <c r="AU223" t="s">
        <v>510</v>
      </c>
      <c r="AV223" t="s">
        <v>658</v>
      </c>
      <c r="AW223" t="s">
        <v>510</v>
      </c>
      <c r="AX223">
        <v>0</v>
      </c>
      <c r="AY223" t="s">
        <v>510</v>
      </c>
      <c r="AZ223" t="s">
        <v>594</v>
      </c>
      <c r="BA223">
        <v>0</v>
      </c>
      <c r="BB223" t="s">
        <v>1026</v>
      </c>
      <c r="BC223" t="s">
        <v>1026</v>
      </c>
      <c r="BD223" t="s">
        <v>510</v>
      </c>
      <c r="BE223" t="s">
        <v>510</v>
      </c>
      <c r="BF223" t="s">
        <v>510</v>
      </c>
      <c r="BG223" t="s">
        <v>510</v>
      </c>
      <c r="BH223" t="s">
        <v>510</v>
      </c>
      <c r="BI223" t="s">
        <v>510</v>
      </c>
      <c r="BJ223" t="s">
        <v>510</v>
      </c>
      <c r="BK223" t="s">
        <v>510</v>
      </c>
      <c r="BL223" t="s">
        <v>510</v>
      </c>
      <c r="BM223" t="s">
        <v>510</v>
      </c>
      <c r="BN223" t="s">
        <v>510</v>
      </c>
      <c r="BO223" t="s">
        <v>510</v>
      </c>
      <c r="BP223" t="s">
        <v>510</v>
      </c>
      <c r="BQ223" t="s">
        <v>510</v>
      </c>
    </row>
    <row r="224" spans="1:69" x14ac:dyDescent="0.3">
      <c r="A224" t="s">
        <v>1104</v>
      </c>
      <c r="B224" t="s">
        <v>584</v>
      </c>
      <c r="C224" t="s">
        <v>585</v>
      </c>
      <c r="D224" t="s">
        <v>586</v>
      </c>
      <c r="E224" t="s">
        <v>510</v>
      </c>
      <c r="F224" t="s">
        <v>587</v>
      </c>
      <c r="G224" t="s">
        <v>569</v>
      </c>
      <c r="H224" s="455"/>
      <c r="I224" t="s">
        <v>510</v>
      </c>
      <c r="J224">
        <v>2522</v>
      </c>
      <c r="K224" t="s">
        <v>522</v>
      </c>
      <c r="L224" t="s">
        <v>531</v>
      </c>
      <c r="M224" t="s">
        <v>586</v>
      </c>
      <c r="N224" t="s">
        <v>588</v>
      </c>
      <c r="O224" t="s">
        <v>667</v>
      </c>
      <c r="P224" t="s">
        <v>668</v>
      </c>
      <c r="Q224" t="s">
        <v>591</v>
      </c>
      <c r="R224" t="s">
        <v>415</v>
      </c>
      <c r="S224" t="s">
        <v>593</v>
      </c>
      <c r="T224" t="s">
        <v>515</v>
      </c>
      <c r="U224" t="s">
        <v>377</v>
      </c>
      <c r="V224" t="s">
        <v>510</v>
      </c>
      <c r="W224" t="s">
        <v>392</v>
      </c>
      <c r="X224">
        <v>4</v>
      </c>
      <c r="Y224" t="s">
        <v>392</v>
      </c>
      <c r="AA224" t="s">
        <v>594</v>
      </c>
      <c r="AB224" t="s">
        <v>225</v>
      </c>
      <c r="AC224" t="s">
        <v>510</v>
      </c>
      <c r="AD224" t="s">
        <v>510</v>
      </c>
      <c r="AE224" t="s">
        <v>669</v>
      </c>
      <c r="AF224">
        <v>5.2083329999999999E-3</v>
      </c>
      <c r="AG224">
        <v>1</v>
      </c>
      <c r="AH224" t="s">
        <v>670</v>
      </c>
      <c r="AI224" t="s">
        <v>510</v>
      </c>
      <c r="AJ224" t="s">
        <v>661</v>
      </c>
      <c r="AK224" t="s">
        <v>661</v>
      </c>
      <c r="AL224" t="s">
        <v>518</v>
      </c>
      <c r="AM224" t="s">
        <v>597</v>
      </c>
      <c r="AN224" t="s">
        <v>1095</v>
      </c>
      <c r="AO224" t="s">
        <v>510</v>
      </c>
      <c r="AP224" t="s">
        <v>672</v>
      </c>
      <c r="AQ224" t="s">
        <v>598</v>
      </c>
      <c r="AR224" t="s">
        <v>520</v>
      </c>
      <c r="AS224" t="s">
        <v>510</v>
      </c>
      <c r="AT224" t="s">
        <v>510</v>
      </c>
      <c r="AU224" t="s">
        <v>510</v>
      </c>
      <c r="AV224" t="s">
        <v>658</v>
      </c>
      <c r="AW224" t="s">
        <v>510</v>
      </c>
      <c r="AX224">
        <v>0</v>
      </c>
      <c r="AY224" t="s">
        <v>510</v>
      </c>
      <c r="AZ224" t="s">
        <v>594</v>
      </c>
      <c r="BA224">
        <v>0</v>
      </c>
      <c r="BB224" t="s">
        <v>673</v>
      </c>
      <c r="BC224" t="s">
        <v>673</v>
      </c>
      <c r="BD224" t="s">
        <v>510</v>
      </c>
      <c r="BE224" t="s">
        <v>510</v>
      </c>
      <c r="BF224" t="s">
        <v>510</v>
      </c>
      <c r="BG224" t="s">
        <v>510</v>
      </c>
      <c r="BH224" t="s">
        <v>510</v>
      </c>
      <c r="BI224" t="s">
        <v>510</v>
      </c>
      <c r="BJ224" t="s">
        <v>510</v>
      </c>
      <c r="BK224" t="s">
        <v>510</v>
      </c>
      <c r="BL224" t="s">
        <v>510</v>
      </c>
      <c r="BM224" t="s">
        <v>510</v>
      </c>
      <c r="BN224" t="s">
        <v>510</v>
      </c>
      <c r="BO224" t="s">
        <v>510</v>
      </c>
      <c r="BP224" t="s">
        <v>510</v>
      </c>
      <c r="BQ224" t="s">
        <v>510</v>
      </c>
    </row>
    <row r="225" spans="1:69" x14ac:dyDescent="0.3">
      <c r="A225" t="s">
        <v>1105</v>
      </c>
      <c r="B225" t="s">
        <v>584</v>
      </c>
      <c r="C225" t="s">
        <v>585</v>
      </c>
      <c r="D225" t="s">
        <v>586</v>
      </c>
      <c r="E225" t="s">
        <v>510</v>
      </c>
      <c r="F225" t="s">
        <v>587</v>
      </c>
      <c r="G225" t="s">
        <v>569</v>
      </c>
      <c r="H225" s="455"/>
      <c r="I225" t="s">
        <v>510</v>
      </c>
      <c r="J225">
        <v>2522</v>
      </c>
      <c r="K225" t="s">
        <v>522</v>
      </c>
      <c r="L225" t="s">
        <v>512</v>
      </c>
      <c r="M225" t="s">
        <v>586</v>
      </c>
      <c r="N225" t="s">
        <v>588</v>
      </c>
      <c r="O225" t="s">
        <v>1018</v>
      </c>
      <c r="P225" t="s">
        <v>1019</v>
      </c>
      <c r="Q225" t="s">
        <v>513</v>
      </c>
      <c r="R225" t="s">
        <v>1020</v>
      </c>
      <c r="S225" t="s">
        <v>1021</v>
      </c>
      <c r="T225" t="s">
        <v>515</v>
      </c>
      <c r="U225" t="s">
        <v>1022</v>
      </c>
      <c r="V225" t="s">
        <v>510</v>
      </c>
      <c r="W225" t="s">
        <v>392</v>
      </c>
      <c r="X225">
        <v>4</v>
      </c>
      <c r="Y225" t="s">
        <v>392</v>
      </c>
      <c r="Z225">
        <v>4</v>
      </c>
      <c r="AA225" t="s">
        <v>594</v>
      </c>
      <c r="AB225" t="s">
        <v>225</v>
      </c>
      <c r="AC225" t="s">
        <v>510</v>
      </c>
      <c r="AD225" t="s">
        <v>510</v>
      </c>
      <c r="AE225" t="s">
        <v>1023</v>
      </c>
      <c r="AF225">
        <v>0.198333333</v>
      </c>
      <c r="AG225">
        <v>1</v>
      </c>
      <c r="AH225" t="s">
        <v>1092</v>
      </c>
      <c r="AI225" t="s">
        <v>510</v>
      </c>
      <c r="AJ225" t="s">
        <v>661</v>
      </c>
      <c r="AK225" t="s">
        <v>661</v>
      </c>
      <c r="AL225" t="s">
        <v>518</v>
      </c>
      <c r="AM225" t="s">
        <v>597</v>
      </c>
      <c r="AN225" t="s">
        <v>530</v>
      </c>
      <c r="AO225" t="s">
        <v>510</v>
      </c>
      <c r="AP225" t="s">
        <v>1093</v>
      </c>
      <c r="AQ225" t="s">
        <v>598</v>
      </c>
      <c r="AR225" t="s">
        <v>520</v>
      </c>
      <c r="AS225" t="s">
        <v>510</v>
      </c>
      <c r="AT225" t="s">
        <v>510</v>
      </c>
      <c r="AU225" t="s">
        <v>510</v>
      </c>
      <c r="AV225" t="s">
        <v>658</v>
      </c>
      <c r="AW225" t="s">
        <v>510</v>
      </c>
      <c r="AX225">
        <v>0</v>
      </c>
      <c r="AY225" t="s">
        <v>510</v>
      </c>
      <c r="AZ225" t="s">
        <v>594</v>
      </c>
      <c r="BA225">
        <v>0</v>
      </c>
      <c r="BB225" t="s">
        <v>1026</v>
      </c>
      <c r="BC225" t="s">
        <v>1026</v>
      </c>
      <c r="BD225" t="s">
        <v>510</v>
      </c>
      <c r="BE225" t="s">
        <v>510</v>
      </c>
      <c r="BF225" t="s">
        <v>510</v>
      </c>
      <c r="BG225" t="s">
        <v>510</v>
      </c>
      <c r="BH225" t="s">
        <v>510</v>
      </c>
      <c r="BI225" t="s">
        <v>510</v>
      </c>
      <c r="BJ225" t="s">
        <v>510</v>
      </c>
      <c r="BK225" t="s">
        <v>510</v>
      </c>
      <c r="BL225" t="s">
        <v>510</v>
      </c>
      <c r="BM225" t="s">
        <v>510</v>
      </c>
      <c r="BN225" t="s">
        <v>510</v>
      </c>
      <c r="BO225" t="s">
        <v>510</v>
      </c>
      <c r="BP225" t="s">
        <v>510</v>
      </c>
      <c r="BQ225" t="s">
        <v>510</v>
      </c>
    </row>
    <row r="226" spans="1:69" x14ac:dyDescent="0.3">
      <c r="A226" t="s">
        <v>1106</v>
      </c>
      <c r="B226" t="s">
        <v>584</v>
      </c>
      <c r="C226" t="s">
        <v>585</v>
      </c>
      <c r="D226" t="s">
        <v>610</v>
      </c>
      <c r="E226" t="s">
        <v>510</v>
      </c>
      <c r="F226" t="s">
        <v>587</v>
      </c>
      <c r="G226" t="s">
        <v>569</v>
      </c>
      <c r="H226" s="455"/>
      <c r="I226" t="s">
        <v>510</v>
      </c>
      <c r="J226">
        <v>2041</v>
      </c>
      <c r="K226" t="s">
        <v>511</v>
      </c>
      <c r="L226" t="s">
        <v>512</v>
      </c>
      <c r="M226" t="s">
        <v>610</v>
      </c>
      <c r="N226" t="s">
        <v>611</v>
      </c>
      <c r="O226" t="s">
        <v>602</v>
      </c>
      <c r="P226" t="s">
        <v>603</v>
      </c>
      <c r="Q226" t="s">
        <v>591</v>
      </c>
      <c r="R226" t="s">
        <v>514</v>
      </c>
      <c r="S226" t="s">
        <v>604</v>
      </c>
      <c r="T226" t="s">
        <v>515</v>
      </c>
      <c r="U226" t="s">
        <v>377</v>
      </c>
      <c r="V226" t="s">
        <v>510</v>
      </c>
      <c r="W226" t="s">
        <v>392</v>
      </c>
      <c r="X226">
        <v>4</v>
      </c>
      <c r="Y226" t="s">
        <v>392</v>
      </c>
      <c r="AA226" t="s">
        <v>594</v>
      </c>
      <c r="AB226" t="s">
        <v>225</v>
      </c>
      <c r="AC226" t="s">
        <v>510</v>
      </c>
      <c r="AD226" t="s">
        <v>510</v>
      </c>
      <c r="AE226" t="s">
        <v>744</v>
      </c>
      <c r="AF226">
        <v>0.5</v>
      </c>
      <c r="AG226">
        <v>1</v>
      </c>
      <c r="AH226" t="s">
        <v>655</v>
      </c>
      <c r="AI226" t="s">
        <v>510</v>
      </c>
      <c r="AJ226" t="s">
        <v>683</v>
      </c>
      <c r="AK226" t="s">
        <v>683</v>
      </c>
      <c r="AL226" t="s">
        <v>518</v>
      </c>
      <c r="AM226" t="s">
        <v>597</v>
      </c>
      <c r="AN226" t="s">
        <v>524</v>
      </c>
      <c r="AO226" t="s">
        <v>510</v>
      </c>
      <c r="AP226" t="s">
        <v>745</v>
      </c>
      <c r="AQ226" t="s">
        <v>598</v>
      </c>
      <c r="AR226" t="s">
        <v>520</v>
      </c>
      <c r="AS226" t="s">
        <v>510</v>
      </c>
      <c r="AT226" t="s">
        <v>510</v>
      </c>
      <c r="AU226" t="s">
        <v>510</v>
      </c>
      <c r="AV226" t="s">
        <v>658</v>
      </c>
      <c r="AW226" t="s">
        <v>510</v>
      </c>
      <c r="AX226">
        <v>0</v>
      </c>
      <c r="AY226" t="s">
        <v>510</v>
      </c>
      <c r="AZ226" t="s">
        <v>594</v>
      </c>
      <c r="BA226">
        <v>0</v>
      </c>
      <c r="BB226" t="s">
        <v>600</v>
      </c>
      <c r="BC226" t="s">
        <v>631</v>
      </c>
      <c r="BD226" t="s">
        <v>510</v>
      </c>
      <c r="BE226" t="s">
        <v>510</v>
      </c>
      <c r="BF226" t="s">
        <v>510</v>
      </c>
      <c r="BG226" t="s">
        <v>510</v>
      </c>
      <c r="BH226" t="s">
        <v>510</v>
      </c>
      <c r="BI226" t="s">
        <v>510</v>
      </c>
      <c r="BJ226" t="s">
        <v>510</v>
      </c>
      <c r="BK226" t="s">
        <v>510</v>
      </c>
      <c r="BL226" t="s">
        <v>510</v>
      </c>
      <c r="BM226" t="s">
        <v>510</v>
      </c>
      <c r="BN226" t="s">
        <v>510</v>
      </c>
      <c r="BO226" t="s">
        <v>510</v>
      </c>
      <c r="BP226" t="s">
        <v>510</v>
      </c>
      <c r="BQ226" t="s">
        <v>510</v>
      </c>
    </row>
    <row r="227" spans="1:69" x14ac:dyDescent="0.3">
      <c r="A227" t="s">
        <v>1107</v>
      </c>
      <c r="B227" t="s">
        <v>584</v>
      </c>
      <c r="C227" t="s">
        <v>585</v>
      </c>
      <c r="D227" t="s">
        <v>586</v>
      </c>
      <c r="E227" t="s">
        <v>510</v>
      </c>
      <c r="F227" t="s">
        <v>587</v>
      </c>
      <c r="G227" t="s">
        <v>569</v>
      </c>
      <c r="H227" s="455"/>
      <c r="I227" t="s">
        <v>510</v>
      </c>
      <c r="J227">
        <v>2041</v>
      </c>
      <c r="K227" t="s">
        <v>511</v>
      </c>
      <c r="L227" t="s">
        <v>512</v>
      </c>
      <c r="M227" t="s">
        <v>586</v>
      </c>
      <c r="N227" t="s">
        <v>588</v>
      </c>
      <c r="O227" t="s">
        <v>602</v>
      </c>
      <c r="P227" t="s">
        <v>603</v>
      </c>
      <c r="Q227" t="s">
        <v>591</v>
      </c>
      <c r="R227" t="s">
        <v>514</v>
      </c>
      <c r="S227" t="s">
        <v>604</v>
      </c>
      <c r="T227" t="s">
        <v>515</v>
      </c>
      <c r="U227" t="s">
        <v>377</v>
      </c>
      <c r="V227" t="s">
        <v>510</v>
      </c>
      <c r="W227" t="s">
        <v>392</v>
      </c>
      <c r="X227">
        <v>4</v>
      </c>
      <c r="Y227" t="s">
        <v>392</v>
      </c>
      <c r="AA227" t="s">
        <v>594</v>
      </c>
      <c r="AB227" t="s">
        <v>225</v>
      </c>
      <c r="AC227" t="s">
        <v>510</v>
      </c>
      <c r="AD227" t="s">
        <v>510</v>
      </c>
      <c r="AE227" t="s">
        <v>744</v>
      </c>
      <c r="AF227">
        <v>0.5</v>
      </c>
      <c r="AG227">
        <v>1</v>
      </c>
      <c r="AH227" t="s">
        <v>655</v>
      </c>
      <c r="AI227" t="s">
        <v>510</v>
      </c>
      <c r="AJ227" t="s">
        <v>681</v>
      </c>
      <c r="AK227" t="s">
        <v>681</v>
      </c>
      <c r="AL227" t="s">
        <v>518</v>
      </c>
      <c r="AM227" t="s">
        <v>597</v>
      </c>
      <c r="AN227" t="s">
        <v>524</v>
      </c>
      <c r="AO227" t="s">
        <v>510</v>
      </c>
      <c r="AP227" t="s">
        <v>745</v>
      </c>
      <c r="AQ227" t="s">
        <v>598</v>
      </c>
      <c r="AR227" t="s">
        <v>520</v>
      </c>
      <c r="AS227" t="s">
        <v>510</v>
      </c>
      <c r="AT227" t="s">
        <v>510</v>
      </c>
      <c r="AU227" t="s">
        <v>510</v>
      </c>
      <c r="AV227" t="s">
        <v>658</v>
      </c>
      <c r="AW227" t="s">
        <v>510</v>
      </c>
      <c r="AX227">
        <v>0</v>
      </c>
      <c r="AY227" t="s">
        <v>510</v>
      </c>
      <c r="AZ227" t="s">
        <v>594</v>
      </c>
      <c r="BA227">
        <v>0</v>
      </c>
      <c r="BB227" t="s">
        <v>600</v>
      </c>
      <c r="BC227" t="s">
        <v>631</v>
      </c>
      <c r="BD227" t="s">
        <v>510</v>
      </c>
      <c r="BE227" t="s">
        <v>510</v>
      </c>
      <c r="BF227" t="s">
        <v>510</v>
      </c>
      <c r="BG227" t="s">
        <v>510</v>
      </c>
      <c r="BH227" t="s">
        <v>510</v>
      </c>
      <c r="BI227" t="s">
        <v>510</v>
      </c>
      <c r="BJ227" t="s">
        <v>510</v>
      </c>
      <c r="BK227" t="s">
        <v>510</v>
      </c>
      <c r="BL227" t="s">
        <v>510</v>
      </c>
      <c r="BM227" t="s">
        <v>510</v>
      </c>
      <c r="BN227" t="s">
        <v>510</v>
      </c>
      <c r="BO227" t="s">
        <v>510</v>
      </c>
      <c r="BP227" t="s">
        <v>510</v>
      </c>
      <c r="BQ227" t="s">
        <v>510</v>
      </c>
    </row>
    <row r="228" spans="1:69" x14ac:dyDescent="0.3">
      <c r="A228" t="s">
        <v>1108</v>
      </c>
      <c r="B228" t="s">
        <v>584</v>
      </c>
      <c r="C228" t="s">
        <v>585</v>
      </c>
      <c r="D228" t="s">
        <v>610</v>
      </c>
      <c r="E228" t="s">
        <v>510</v>
      </c>
      <c r="F228" t="s">
        <v>587</v>
      </c>
      <c r="G228" t="s">
        <v>569</v>
      </c>
      <c r="H228" s="455"/>
      <c r="I228" t="s">
        <v>510</v>
      </c>
      <c r="J228">
        <v>2522</v>
      </c>
      <c r="K228" t="s">
        <v>522</v>
      </c>
      <c r="L228" t="s">
        <v>531</v>
      </c>
      <c r="M228" t="s">
        <v>610</v>
      </c>
      <c r="N228" t="s">
        <v>611</v>
      </c>
      <c r="O228" t="s">
        <v>667</v>
      </c>
      <c r="P228" t="s">
        <v>668</v>
      </c>
      <c r="Q228" t="s">
        <v>591</v>
      </c>
      <c r="R228" t="s">
        <v>415</v>
      </c>
      <c r="S228" t="s">
        <v>593</v>
      </c>
      <c r="T228" t="s">
        <v>515</v>
      </c>
      <c r="U228" t="s">
        <v>377</v>
      </c>
      <c r="V228" t="s">
        <v>510</v>
      </c>
      <c r="W228" t="s">
        <v>392</v>
      </c>
      <c r="X228">
        <v>4</v>
      </c>
      <c r="Y228" t="s">
        <v>392</v>
      </c>
      <c r="AA228" t="s">
        <v>594</v>
      </c>
      <c r="AB228" t="s">
        <v>225</v>
      </c>
      <c r="AC228" t="s">
        <v>510</v>
      </c>
      <c r="AD228" t="s">
        <v>510</v>
      </c>
      <c r="AE228" t="s">
        <v>669</v>
      </c>
      <c r="AF228">
        <v>5.2083329999999999E-3</v>
      </c>
      <c r="AG228">
        <v>1</v>
      </c>
      <c r="AH228" t="s">
        <v>670</v>
      </c>
      <c r="AI228" t="s">
        <v>510</v>
      </c>
      <c r="AJ228" t="s">
        <v>683</v>
      </c>
      <c r="AK228" t="s">
        <v>683</v>
      </c>
      <c r="AL228" t="s">
        <v>518</v>
      </c>
      <c r="AM228" t="s">
        <v>597</v>
      </c>
      <c r="AN228" t="s">
        <v>1109</v>
      </c>
      <c r="AO228" t="s">
        <v>510</v>
      </c>
      <c r="AP228" t="s">
        <v>672</v>
      </c>
      <c r="AQ228" t="s">
        <v>598</v>
      </c>
      <c r="AR228" t="s">
        <v>520</v>
      </c>
      <c r="AS228" t="s">
        <v>510</v>
      </c>
      <c r="AT228" t="s">
        <v>510</v>
      </c>
      <c r="AU228" t="s">
        <v>510</v>
      </c>
      <c r="AV228" t="s">
        <v>658</v>
      </c>
      <c r="AW228" t="s">
        <v>510</v>
      </c>
      <c r="AX228">
        <v>0</v>
      </c>
      <c r="AY228" t="s">
        <v>510</v>
      </c>
      <c r="AZ228" t="s">
        <v>594</v>
      </c>
      <c r="BA228">
        <v>0</v>
      </c>
      <c r="BB228" t="s">
        <v>673</v>
      </c>
      <c r="BC228" t="s">
        <v>673</v>
      </c>
      <c r="BD228" t="s">
        <v>510</v>
      </c>
      <c r="BE228" t="s">
        <v>510</v>
      </c>
      <c r="BF228" t="s">
        <v>510</v>
      </c>
      <c r="BG228" t="s">
        <v>510</v>
      </c>
      <c r="BH228" t="s">
        <v>510</v>
      </c>
      <c r="BI228" t="s">
        <v>510</v>
      </c>
      <c r="BJ228" t="s">
        <v>510</v>
      </c>
      <c r="BK228" t="s">
        <v>510</v>
      </c>
      <c r="BL228" t="s">
        <v>510</v>
      </c>
      <c r="BM228" t="s">
        <v>510</v>
      </c>
      <c r="BN228" t="s">
        <v>510</v>
      </c>
      <c r="BO228" t="s">
        <v>510</v>
      </c>
      <c r="BP228" t="s">
        <v>510</v>
      </c>
      <c r="BQ228" t="s">
        <v>510</v>
      </c>
    </row>
    <row r="229" spans="1:69" x14ac:dyDescent="0.3">
      <c r="A229" t="s">
        <v>1110</v>
      </c>
      <c r="B229" t="s">
        <v>584</v>
      </c>
      <c r="C229" t="s">
        <v>585</v>
      </c>
      <c r="D229" t="s">
        <v>586</v>
      </c>
      <c r="E229" t="s">
        <v>510</v>
      </c>
      <c r="F229" t="s">
        <v>587</v>
      </c>
      <c r="G229" t="s">
        <v>569</v>
      </c>
      <c r="H229" s="455"/>
      <c r="I229" t="s">
        <v>510</v>
      </c>
      <c r="J229">
        <v>2522</v>
      </c>
      <c r="K229" t="s">
        <v>522</v>
      </c>
      <c r="L229" t="s">
        <v>531</v>
      </c>
      <c r="M229" t="s">
        <v>586</v>
      </c>
      <c r="N229" t="s">
        <v>588</v>
      </c>
      <c r="O229" t="s">
        <v>667</v>
      </c>
      <c r="P229" t="s">
        <v>668</v>
      </c>
      <c r="Q229" t="s">
        <v>591</v>
      </c>
      <c r="R229" t="s">
        <v>415</v>
      </c>
      <c r="S229" t="s">
        <v>593</v>
      </c>
      <c r="T229" t="s">
        <v>515</v>
      </c>
      <c r="U229" t="s">
        <v>377</v>
      </c>
      <c r="V229" t="s">
        <v>510</v>
      </c>
      <c r="W229" t="s">
        <v>392</v>
      </c>
      <c r="X229">
        <v>4</v>
      </c>
      <c r="Y229" t="s">
        <v>392</v>
      </c>
      <c r="AA229" t="s">
        <v>594</v>
      </c>
      <c r="AB229" t="s">
        <v>225</v>
      </c>
      <c r="AC229" t="s">
        <v>510</v>
      </c>
      <c r="AD229" t="s">
        <v>510</v>
      </c>
      <c r="AE229" t="s">
        <v>669</v>
      </c>
      <c r="AF229">
        <v>5.2083329999999999E-3</v>
      </c>
      <c r="AG229">
        <v>1</v>
      </c>
      <c r="AH229" t="s">
        <v>670</v>
      </c>
      <c r="AI229" t="s">
        <v>510</v>
      </c>
      <c r="AJ229" t="s">
        <v>681</v>
      </c>
      <c r="AK229" t="s">
        <v>681</v>
      </c>
      <c r="AL229" t="s">
        <v>518</v>
      </c>
      <c r="AM229" t="s">
        <v>597</v>
      </c>
      <c r="AN229" t="s">
        <v>1098</v>
      </c>
      <c r="AO229" t="s">
        <v>510</v>
      </c>
      <c r="AP229" t="s">
        <v>672</v>
      </c>
      <c r="AQ229" t="s">
        <v>598</v>
      </c>
      <c r="AR229" t="s">
        <v>520</v>
      </c>
      <c r="AS229" t="s">
        <v>510</v>
      </c>
      <c r="AT229" t="s">
        <v>510</v>
      </c>
      <c r="AU229" t="s">
        <v>510</v>
      </c>
      <c r="AV229" t="s">
        <v>658</v>
      </c>
      <c r="AW229" t="s">
        <v>510</v>
      </c>
      <c r="AX229">
        <v>0</v>
      </c>
      <c r="AY229" t="s">
        <v>510</v>
      </c>
      <c r="AZ229" t="s">
        <v>594</v>
      </c>
      <c r="BA229">
        <v>0</v>
      </c>
      <c r="BB229" t="s">
        <v>673</v>
      </c>
      <c r="BC229" t="s">
        <v>673</v>
      </c>
      <c r="BD229" t="s">
        <v>510</v>
      </c>
      <c r="BE229" t="s">
        <v>510</v>
      </c>
      <c r="BF229" t="s">
        <v>510</v>
      </c>
      <c r="BG229" t="s">
        <v>510</v>
      </c>
      <c r="BH229" t="s">
        <v>510</v>
      </c>
      <c r="BI229" t="s">
        <v>510</v>
      </c>
      <c r="BJ229" t="s">
        <v>510</v>
      </c>
      <c r="BK229" t="s">
        <v>510</v>
      </c>
      <c r="BL229" t="s">
        <v>510</v>
      </c>
      <c r="BM229" t="s">
        <v>510</v>
      </c>
      <c r="BN229" t="s">
        <v>510</v>
      </c>
      <c r="BO229" t="s">
        <v>510</v>
      </c>
      <c r="BP229" t="s">
        <v>510</v>
      </c>
      <c r="BQ229" t="s">
        <v>510</v>
      </c>
    </row>
    <row r="230" spans="1:69" x14ac:dyDescent="0.3">
      <c r="A230" t="s">
        <v>1111</v>
      </c>
      <c r="B230" t="s">
        <v>584</v>
      </c>
      <c r="C230" t="s">
        <v>585</v>
      </c>
      <c r="D230" t="s">
        <v>610</v>
      </c>
      <c r="E230" t="s">
        <v>510</v>
      </c>
      <c r="F230" t="s">
        <v>587</v>
      </c>
      <c r="G230" t="s">
        <v>569</v>
      </c>
      <c r="H230" s="455"/>
      <c r="I230" t="s">
        <v>510</v>
      </c>
      <c r="J230">
        <v>2522</v>
      </c>
      <c r="K230" t="s">
        <v>522</v>
      </c>
      <c r="L230" t="s">
        <v>512</v>
      </c>
      <c r="M230" t="s">
        <v>610</v>
      </c>
      <c r="N230" t="s">
        <v>611</v>
      </c>
      <c r="O230" t="s">
        <v>1018</v>
      </c>
      <c r="P230" t="s">
        <v>1019</v>
      </c>
      <c r="Q230" t="s">
        <v>513</v>
      </c>
      <c r="R230" t="s">
        <v>1020</v>
      </c>
      <c r="S230" t="s">
        <v>1021</v>
      </c>
      <c r="T230" t="s">
        <v>515</v>
      </c>
      <c r="U230" t="s">
        <v>1022</v>
      </c>
      <c r="V230" t="s">
        <v>510</v>
      </c>
      <c r="W230" t="s">
        <v>392</v>
      </c>
      <c r="X230">
        <v>4</v>
      </c>
      <c r="Y230" t="s">
        <v>392</v>
      </c>
      <c r="Z230">
        <v>4</v>
      </c>
      <c r="AA230" t="s">
        <v>594</v>
      </c>
      <c r="AB230" t="s">
        <v>225</v>
      </c>
      <c r="AC230" t="s">
        <v>510</v>
      </c>
      <c r="AD230" t="s">
        <v>510</v>
      </c>
      <c r="AE230" t="s">
        <v>1023</v>
      </c>
      <c r="AF230">
        <v>0.198333333</v>
      </c>
      <c r="AG230">
        <v>1</v>
      </c>
      <c r="AH230" t="s">
        <v>1092</v>
      </c>
      <c r="AI230" t="s">
        <v>510</v>
      </c>
      <c r="AJ230" t="s">
        <v>683</v>
      </c>
      <c r="AK230" t="s">
        <v>683</v>
      </c>
      <c r="AL230" t="s">
        <v>518</v>
      </c>
      <c r="AM230" t="s">
        <v>597</v>
      </c>
      <c r="AN230" t="s">
        <v>396</v>
      </c>
      <c r="AO230" t="s">
        <v>510</v>
      </c>
      <c r="AP230" t="s">
        <v>1093</v>
      </c>
      <c r="AQ230" t="s">
        <v>598</v>
      </c>
      <c r="AR230" t="s">
        <v>520</v>
      </c>
      <c r="AS230" t="s">
        <v>510</v>
      </c>
      <c r="AT230" t="s">
        <v>510</v>
      </c>
      <c r="AU230" t="s">
        <v>510</v>
      </c>
      <c r="AV230" t="s">
        <v>658</v>
      </c>
      <c r="AW230" t="s">
        <v>510</v>
      </c>
      <c r="AX230">
        <v>0</v>
      </c>
      <c r="AY230" t="s">
        <v>510</v>
      </c>
      <c r="AZ230" t="s">
        <v>594</v>
      </c>
      <c r="BA230">
        <v>0</v>
      </c>
      <c r="BB230" t="s">
        <v>1026</v>
      </c>
      <c r="BC230" t="s">
        <v>1026</v>
      </c>
      <c r="BD230" t="s">
        <v>510</v>
      </c>
      <c r="BE230" t="s">
        <v>510</v>
      </c>
      <c r="BF230" t="s">
        <v>510</v>
      </c>
      <c r="BG230" t="s">
        <v>510</v>
      </c>
      <c r="BH230" t="s">
        <v>510</v>
      </c>
      <c r="BI230" t="s">
        <v>510</v>
      </c>
      <c r="BJ230" t="s">
        <v>510</v>
      </c>
      <c r="BK230" t="s">
        <v>510</v>
      </c>
      <c r="BL230" t="s">
        <v>510</v>
      </c>
      <c r="BM230" t="s">
        <v>510</v>
      </c>
      <c r="BN230" t="s">
        <v>510</v>
      </c>
      <c r="BO230" t="s">
        <v>510</v>
      </c>
      <c r="BP230" t="s">
        <v>510</v>
      </c>
      <c r="BQ230" t="s">
        <v>510</v>
      </c>
    </row>
    <row r="231" spans="1:69" x14ac:dyDescent="0.3">
      <c r="A231" t="s">
        <v>1112</v>
      </c>
      <c r="B231" t="s">
        <v>584</v>
      </c>
      <c r="C231" t="s">
        <v>585</v>
      </c>
      <c r="D231" t="s">
        <v>586</v>
      </c>
      <c r="E231" t="s">
        <v>510</v>
      </c>
      <c r="F231" t="s">
        <v>587</v>
      </c>
      <c r="G231" t="s">
        <v>569</v>
      </c>
      <c r="H231" s="455"/>
      <c r="I231" t="s">
        <v>510</v>
      </c>
      <c r="J231">
        <v>2522</v>
      </c>
      <c r="K231" t="s">
        <v>522</v>
      </c>
      <c r="L231" t="s">
        <v>512</v>
      </c>
      <c r="M231" t="s">
        <v>586</v>
      </c>
      <c r="N231" t="s">
        <v>588</v>
      </c>
      <c r="O231" t="s">
        <v>1018</v>
      </c>
      <c r="P231" t="s">
        <v>1019</v>
      </c>
      <c r="Q231" t="s">
        <v>513</v>
      </c>
      <c r="R231" t="s">
        <v>1020</v>
      </c>
      <c r="S231" t="s">
        <v>1021</v>
      </c>
      <c r="T231" t="s">
        <v>515</v>
      </c>
      <c r="U231" t="s">
        <v>1022</v>
      </c>
      <c r="V231" t="s">
        <v>510</v>
      </c>
      <c r="W231" t="s">
        <v>392</v>
      </c>
      <c r="X231">
        <v>4</v>
      </c>
      <c r="Y231" t="s">
        <v>392</v>
      </c>
      <c r="Z231">
        <v>4</v>
      </c>
      <c r="AA231" t="s">
        <v>594</v>
      </c>
      <c r="AB231" t="s">
        <v>225</v>
      </c>
      <c r="AC231" t="s">
        <v>510</v>
      </c>
      <c r="AD231" t="s">
        <v>510</v>
      </c>
      <c r="AE231" t="s">
        <v>1023</v>
      </c>
      <c r="AF231">
        <v>0.198333333</v>
      </c>
      <c r="AG231">
        <v>1</v>
      </c>
      <c r="AH231" t="s">
        <v>1092</v>
      </c>
      <c r="AI231" t="s">
        <v>510</v>
      </c>
      <c r="AJ231" t="s">
        <v>681</v>
      </c>
      <c r="AK231" t="s">
        <v>681</v>
      </c>
      <c r="AL231" t="s">
        <v>518</v>
      </c>
      <c r="AM231" t="s">
        <v>597</v>
      </c>
      <c r="AN231" t="s">
        <v>396</v>
      </c>
      <c r="AO231" t="s">
        <v>510</v>
      </c>
      <c r="AP231" t="s">
        <v>1093</v>
      </c>
      <c r="AQ231" t="s">
        <v>598</v>
      </c>
      <c r="AR231" t="s">
        <v>520</v>
      </c>
      <c r="AS231" t="s">
        <v>510</v>
      </c>
      <c r="AT231" t="s">
        <v>510</v>
      </c>
      <c r="AU231" t="s">
        <v>510</v>
      </c>
      <c r="AV231" t="s">
        <v>658</v>
      </c>
      <c r="AW231" t="s">
        <v>510</v>
      </c>
      <c r="AX231">
        <v>0</v>
      </c>
      <c r="AY231" t="s">
        <v>510</v>
      </c>
      <c r="AZ231" t="s">
        <v>594</v>
      </c>
      <c r="BA231">
        <v>0</v>
      </c>
      <c r="BB231" t="s">
        <v>1026</v>
      </c>
      <c r="BC231" t="s">
        <v>1026</v>
      </c>
      <c r="BD231" t="s">
        <v>510</v>
      </c>
      <c r="BE231" t="s">
        <v>510</v>
      </c>
      <c r="BF231" t="s">
        <v>510</v>
      </c>
      <c r="BG231" t="s">
        <v>510</v>
      </c>
      <c r="BH231" t="s">
        <v>510</v>
      </c>
      <c r="BI231" t="s">
        <v>510</v>
      </c>
      <c r="BJ231" t="s">
        <v>510</v>
      </c>
      <c r="BK231" t="s">
        <v>510</v>
      </c>
      <c r="BL231" t="s">
        <v>510</v>
      </c>
      <c r="BM231" t="s">
        <v>510</v>
      </c>
      <c r="BN231" t="s">
        <v>510</v>
      </c>
      <c r="BO231" t="s">
        <v>510</v>
      </c>
      <c r="BP231" t="s">
        <v>510</v>
      </c>
      <c r="BQ231" t="s">
        <v>510</v>
      </c>
    </row>
    <row r="232" spans="1:69" x14ac:dyDescent="0.3">
      <c r="A232" t="s">
        <v>1113</v>
      </c>
      <c r="B232" t="s">
        <v>584</v>
      </c>
      <c r="C232" t="s">
        <v>585</v>
      </c>
      <c r="D232" t="s">
        <v>610</v>
      </c>
      <c r="E232" t="s">
        <v>510</v>
      </c>
      <c r="F232" t="s">
        <v>587</v>
      </c>
      <c r="G232" t="s">
        <v>569</v>
      </c>
      <c r="H232" s="455"/>
      <c r="I232" t="s">
        <v>510</v>
      </c>
      <c r="J232">
        <v>2041</v>
      </c>
      <c r="K232" t="s">
        <v>511</v>
      </c>
      <c r="L232" t="s">
        <v>512</v>
      </c>
      <c r="M232" t="s">
        <v>610</v>
      </c>
      <c r="N232" t="s">
        <v>611</v>
      </c>
      <c r="O232" t="s">
        <v>602</v>
      </c>
      <c r="P232" t="s">
        <v>603</v>
      </c>
      <c r="Q232" t="s">
        <v>591</v>
      </c>
      <c r="R232" t="s">
        <v>514</v>
      </c>
      <c r="S232" t="s">
        <v>604</v>
      </c>
      <c r="T232" t="s">
        <v>515</v>
      </c>
      <c r="U232" t="s">
        <v>377</v>
      </c>
      <c r="V232" t="s">
        <v>510</v>
      </c>
      <c r="W232" t="s">
        <v>395</v>
      </c>
      <c r="X232">
        <v>8</v>
      </c>
      <c r="Y232" t="s">
        <v>395</v>
      </c>
      <c r="AA232" t="s">
        <v>594</v>
      </c>
      <c r="AB232" t="s">
        <v>227</v>
      </c>
      <c r="AC232" t="s">
        <v>510</v>
      </c>
      <c r="AD232" t="s">
        <v>510</v>
      </c>
      <c r="AE232" t="s">
        <v>840</v>
      </c>
      <c r="AF232">
        <v>0.83333333300000001</v>
      </c>
      <c r="AG232">
        <v>1</v>
      </c>
      <c r="AH232" t="s">
        <v>627</v>
      </c>
      <c r="AI232" t="s">
        <v>510</v>
      </c>
      <c r="AJ232" t="s">
        <v>628</v>
      </c>
      <c r="AK232" t="s">
        <v>628</v>
      </c>
      <c r="AL232" t="s">
        <v>518</v>
      </c>
      <c r="AM232" t="s">
        <v>597</v>
      </c>
      <c r="AN232" t="s">
        <v>529</v>
      </c>
      <c r="AO232" t="s">
        <v>510</v>
      </c>
      <c r="AP232" t="s">
        <v>841</v>
      </c>
      <c r="AQ232" t="s">
        <v>598</v>
      </c>
      <c r="AR232" t="s">
        <v>520</v>
      </c>
      <c r="AS232" t="s">
        <v>510</v>
      </c>
      <c r="AT232" t="s">
        <v>510</v>
      </c>
      <c r="AU232" t="s">
        <v>510</v>
      </c>
      <c r="AV232" t="s">
        <v>630</v>
      </c>
      <c r="AW232" t="s">
        <v>510</v>
      </c>
      <c r="AX232">
        <v>0</v>
      </c>
      <c r="AY232" t="s">
        <v>510</v>
      </c>
      <c r="AZ232" t="s">
        <v>594</v>
      </c>
      <c r="BA232">
        <v>0</v>
      </c>
      <c r="BB232" t="s">
        <v>600</v>
      </c>
      <c r="BC232" t="s">
        <v>631</v>
      </c>
      <c r="BD232" t="s">
        <v>510</v>
      </c>
      <c r="BE232" t="s">
        <v>510</v>
      </c>
      <c r="BF232" t="s">
        <v>510</v>
      </c>
      <c r="BG232" t="s">
        <v>510</v>
      </c>
      <c r="BH232" t="s">
        <v>510</v>
      </c>
      <c r="BI232" t="s">
        <v>510</v>
      </c>
      <c r="BJ232" t="s">
        <v>510</v>
      </c>
      <c r="BK232" t="s">
        <v>510</v>
      </c>
      <c r="BL232" t="s">
        <v>510</v>
      </c>
      <c r="BM232" t="s">
        <v>510</v>
      </c>
      <c r="BN232" t="s">
        <v>510</v>
      </c>
      <c r="BO232" t="s">
        <v>510</v>
      </c>
      <c r="BP232" t="s">
        <v>510</v>
      </c>
      <c r="BQ232" t="s">
        <v>510</v>
      </c>
    </row>
    <row r="233" spans="1:69" x14ac:dyDescent="0.3">
      <c r="A233" t="s">
        <v>1114</v>
      </c>
      <c r="B233" t="s">
        <v>584</v>
      </c>
      <c r="C233" t="s">
        <v>585</v>
      </c>
      <c r="D233" t="s">
        <v>610</v>
      </c>
      <c r="E233" t="s">
        <v>510</v>
      </c>
      <c r="F233" t="s">
        <v>587</v>
      </c>
      <c r="G233" t="s">
        <v>569</v>
      </c>
      <c r="H233" s="455"/>
      <c r="I233" t="s">
        <v>510</v>
      </c>
      <c r="J233">
        <v>2522</v>
      </c>
      <c r="K233" t="s">
        <v>522</v>
      </c>
      <c r="L233" t="s">
        <v>531</v>
      </c>
      <c r="M233" t="s">
        <v>610</v>
      </c>
      <c r="N233" t="s">
        <v>611</v>
      </c>
      <c r="O233" t="s">
        <v>667</v>
      </c>
      <c r="P233" t="s">
        <v>668</v>
      </c>
      <c r="Q233" t="s">
        <v>591</v>
      </c>
      <c r="R233" t="s">
        <v>415</v>
      </c>
      <c r="S233" t="s">
        <v>593</v>
      </c>
      <c r="T233" t="s">
        <v>515</v>
      </c>
      <c r="U233" t="s">
        <v>377</v>
      </c>
      <c r="V233" t="s">
        <v>510</v>
      </c>
      <c r="W233" t="s">
        <v>395</v>
      </c>
      <c r="X233">
        <v>8</v>
      </c>
      <c r="Y233" t="s">
        <v>395</v>
      </c>
      <c r="AA233" t="s">
        <v>594</v>
      </c>
      <c r="AB233" t="s">
        <v>227</v>
      </c>
      <c r="AC233" t="s">
        <v>510</v>
      </c>
      <c r="AD233" t="s">
        <v>510</v>
      </c>
      <c r="AE233" t="s">
        <v>669</v>
      </c>
      <c r="AF233">
        <v>5.2083329999999999E-3</v>
      </c>
      <c r="AG233">
        <v>1</v>
      </c>
      <c r="AH233" t="s">
        <v>1072</v>
      </c>
      <c r="AI233" t="s">
        <v>510</v>
      </c>
      <c r="AJ233" t="s">
        <v>628</v>
      </c>
      <c r="AK233" t="s">
        <v>510</v>
      </c>
      <c r="AL233" t="s">
        <v>1115</v>
      </c>
      <c r="AM233" t="s">
        <v>597</v>
      </c>
      <c r="AN233" t="s">
        <v>768</v>
      </c>
      <c r="AO233" t="s">
        <v>510</v>
      </c>
      <c r="AP233" t="s">
        <v>672</v>
      </c>
      <c r="AQ233" t="s">
        <v>598</v>
      </c>
      <c r="AR233" t="s">
        <v>520</v>
      </c>
      <c r="AS233" t="s">
        <v>510</v>
      </c>
      <c r="AT233" t="s">
        <v>510</v>
      </c>
      <c r="AU233" t="s">
        <v>510</v>
      </c>
      <c r="AV233" t="s">
        <v>630</v>
      </c>
      <c r="AW233" t="s">
        <v>510</v>
      </c>
      <c r="AX233">
        <v>0</v>
      </c>
      <c r="AY233" t="s">
        <v>510</v>
      </c>
      <c r="AZ233" t="s">
        <v>594</v>
      </c>
      <c r="BA233">
        <v>0</v>
      </c>
      <c r="BB233" t="s">
        <v>673</v>
      </c>
      <c r="BC233" t="s">
        <v>673</v>
      </c>
      <c r="BD233" t="s">
        <v>510</v>
      </c>
      <c r="BE233" t="s">
        <v>510</v>
      </c>
      <c r="BF233" t="s">
        <v>510</v>
      </c>
      <c r="BG233" t="s">
        <v>510</v>
      </c>
      <c r="BH233" t="s">
        <v>510</v>
      </c>
      <c r="BI233" t="s">
        <v>510</v>
      </c>
      <c r="BJ233" t="s">
        <v>510</v>
      </c>
      <c r="BK233" t="s">
        <v>510</v>
      </c>
      <c r="BL233" t="s">
        <v>510</v>
      </c>
      <c r="BM233" t="s">
        <v>510</v>
      </c>
      <c r="BN233" t="s">
        <v>510</v>
      </c>
      <c r="BO233" t="s">
        <v>510</v>
      </c>
      <c r="BP233" t="s">
        <v>510</v>
      </c>
      <c r="BQ233" t="s">
        <v>510</v>
      </c>
    </row>
    <row r="234" spans="1:69" x14ac:dyDescent="0.3">
      <c r="A234" t="s">
        <v>1116</v>
      </c>
      <c r="B234" t="s">
        <v>584</v>
      </c>
      <c r="C234" t="s">
        <v>585</v>
      </c>
      <c r="D234" t="s">
        <v>610</v>
      </c>
      <c r="E234" t="s">
        <v>510</v>
      </c>
      <c r="F234" t="s">
        <v>587</v>
      </c>
      <c r="G234" t="s">
        <v>569</v>
      </c>
      <c r="H234" s="455"/>
      <c r="I234" t="s">
        <v>510</v>
      </c>
      <c r="J234">
        <v>2522</v>
      </c>
      <c r="K234" t="s">
        <v>522</v>
      </c>
      <c r="L234" t="s">
        <v>512</v>
      </c>
      <c r="M234" t="s">
        <v>610</v>
      </c>
      <c r="N234" t="s">
        <v>611</v>
      </c>
      <c r="O234" t="s">
        <v>1018</v>
      </c>
      <c r="P234" t="s">
        <v>1019</v>
      </c>
      <c r="Q234" t="s">
        <v>513</v>
      </c>
      <c r="R234" t="s">
        <v>1020</v>
      </c>
      <c r="S234" t="s">
        <v>1021</v>
      </c>
      <c r="T234" t="s">
        <v>515</v>
      </c>
      <c r="U234" t="s">
        <v>1022</v>
      </c>
      <c r="V234" t="s">
        <v>510</v>
      </c>
      <c r="W234" t="s">
        <v>395</v>
      </c>
      <c r="X234">
        <v>8</v>
      </c>
      <c r="Y234" t="s">
        <v>395</v>
      </c>
      <c r="Z234">
        <v>8</v>
      </c>
      <c r="AA234" t="s">
        <v>594</v>
      </c>
      <c r="AB234" t="s">
        <v>227</v>
      </c>
      <c r="AC234" t="s">
        <v>510</v>
      </c>
      <c r="AD234" t="s">
        <v>510</v>
      </c>
      <c r="AE234" t="s">
        <v>1117</v>
      </c>
      <c r="AF234">
        <v>0.22916666699999999</v>
      </c>
      <c r="AG234">
        <v>1</v>
      </c>
      <c r="AH234" t="s">
        <v>1118</v>
      </c>
      <c r="AI234" t="s">
        <v>510</v>
      </c>
      <c r="AJ234" t="s">
        <v>628</v>
      </c>
      <c r="AK234" t="s">
        <v>628</v>
      </c>
      <c r="AL234" t="s">
        <v>518</v>
      </c>
      <c r="AM234" t="s">
        <v>597</v>
      </c>
      <c r="AN234" t="s">
        <v>538</v>
      </c>
      <c r="AO234" t="s">
        <v>510</v>
      </c>
      <c r="AP234" t="s">
        <v>1119</v>
      </c>
      <c r="AQ234" t="s">
        <v>598</v>
      </c>
      <c r="AR234" t="s">
        <v>520</v>
      </c>
      <c r="AS234" t="s">
        <v>510</v>
      </c>
      <c r="AT234" t="s">
        <v>510</v>
      </c>
      <c r="AU234" t="s">
        <v>510</v>
      </c>
      <c r="AV234" t="s">
        <v>630</v>
      </c>
      <c r="AW234" t="s">
        <v>510</v>
      </c>
      <c r="AX234">
        <v>0</v>
      </c>
      <c r="AY234" t="s">
        <v>510</v>
      </c>
      <c r="AZ234" t="s">
        <v>594</v>
      </c>
      <c r="BA234">
        <v>0</v>
      </c>
      <c r="BB234" t="s">
        <v>1026</v>
      </c>
      <c r="BC234" t="s">
        <v>1026</v>
      </c>
      <c r="BD234" t="s">
        <v>510</v>
      </c>
      <c r="BE234" t="s">
        <v>510</v>
      </c>
      <c r="BF234" t="s">
        <v>510</v>
      </c>
      <c r="BG234" t="s">
        <v>510</v>
      </c>
      <c r="BH234" t="s">
        <v>510</v>
      </c>
      <c r="BI234" t="s">
        <v>510</v>
      </c>
      <c r="BJ234" t="s">
        <v>510</v>
      </c>
      <c r="BK234" t="s">
        <v>510</v>
      </c>
      <c r="BL234" t="s">
        <v>510</v>
      </c>
      <c r="BM234" t="s">
        <v>510</v>
      </c>
      <c r="BN234" t="s">
        <v>510</v>
      </c>
      <c r="BO234" t="s">
        <v>510</v>
      </c>
      <c r="BP234" t="s">
        <v>510</v>
      </c>
      <c r="BQ234" t="s">
        <v>510</v>
      </c>
    </row>
    <row r="235" spans="1:69" x14ac:dyDescent="0.3">
      <c r="A235" t="s">
        <v>1120</v>
      </c>
      <c r="B235" t="s">
        <v>584</v>
      </c>
      <c r="C235" t="s">
        <v>585</v>
      </c>
      <c r="D235" t="s">
        <v>586</v>
      </c>
      <c r="E235" t="s">
        <v>510</v>
      </c>
      <c r="F235" t="s">
        <v>587</v>
      </c>
      <c r="G235" t="s">
        <v>569</v>
      </c>
      <c r="H235" s="455"/>
      <c r="I235" t="s">
        <v>510</v>
      </c>
      <c r="J235">
        <v>2041</v>
      </c>
      <c r="K235" t="s">
        <v>511</v>
      </c>
      <c r="L235" t="s">
        <v>512</v>
      </c>
      <c r="M235" t="s">
        <v>586</v>
      </c>
      <c r="N235" t="s">
        <v>588</v>
      </c>
      <c r="O235" t="s">
        <v>602</v>
      </c>
      <c r="P235" t="s">
        <v>603</v>
      </c>
      <c r="Q235" t="s">
        <v>591</v>
      </c>
      <c r="R235" t="s">
        <v>514</v>
      </c>
      <c r="S235" t="s">
        <v>604</v>
      </c>
      <c r="T235" t="s">
        <v>515</v>
      </c>
      <c r="U235" t="s">
        <v>377</v>
      </c>
      <c r="V235" t="s">
        <v>510</v>
      </c>
      <c r="W235" t="s">
        <v>395</v>
      </c>
      <c r="X235">
        <v>8</v>
      </c>
      <c r="Y235" t="s">
        <v>395</v>
      </c>
      <c r="AA235" t="s">
        <v>594</v>
      </c>
      <c r="AB235" t="s">
        <v>227</v>
      </c>
      <c r="AC235" t="s">
        <v>510</v>
      </c>
      <c r="AD235" t="s">
        <v>510</v>
      </c>
      <c r="AE235" t="s">
        <v>744</v>
      </c>
      <c r="AF235">
        <v>0.5</v>
      </c>
      <c r="AG235">
        <v>1</v>
      </c>
      <c r="AH235" t="s">
        <v>627</v>
      </c>
      <c r="AI235" t="s">
        <v>510</v>
      </c>
      <c r="AJ235" t="s">
        <v>634</v>
      </c>
      <c r="AK235" t="s">
        <v>634</v>
      </c>
      <c r="AL235" t="s">
        <v>518</v>
      </c>
      <c r="AM235" t="s">
        <v>597</v>
      </c>
      <c r="AN235" t="s">
        <v>529</v>
      </c>
      <c r="AO235" t="s">
        <v>510</v>
      </c>
      <c r="AP235" t="s">
        <v>843</v>
      </c>
      <c r="AQ235" t="s">
        <v>598</v>
      </c>
      <c r="AR235" t="s">
        <v>520</v>
      </c>
      <c r="AS235" t="s">
        <v>510</v>
      </c>
      <c r="AT235" t="s">
        <v>510</v>
      </c>
      <c r="AU235" t="s">
        <v>510</v>
      </c>
      <c r="AV235" t="s">
        <v>630</v>
      </c>
      <c r="AW235" t="s">
        <v>510</v>
      </c>
      <c r="AX235">
        <v>0</v>
      </c>
      <c r="AY235" t="s">
        <v>510</v>
      </c>
      <c r="AZ235" t="s">
        <v>594</v>
      </c>
      <c r="BA235">
        <v>0</v>
      </c>
      <c r="BB235" t="s">
        <v>600</v>
      </c>
      <c r="BC235" t="s">
        <v>631</v>
      </c>
      <c r="BD235" t="s">
        <v>510</v>
      </c>
      <c r="BE235" t="s">
        <v>510</v>
      </c>
      <c r="BF235" t="s">
        <v>510</v>
      </c>
      <c r="BG235" t="s">
        <v>510</v>
      </c>
      <c r="BH235" t="s">
        <v>510</v>
      </c>
      <c r="BI235" t="s">
        <v>510</v>
      </c>
      <c r="BJ235" t="s">
        <v>510</v>
      </c>
      <c r="BK235" t="s">
        <v>510</v>
      </c>
      <c r="BL235" t="s">
        <v>510</v>
      </c>
      <c r="BM235" t="s">
        <v>510</v>
      </c>
      <c r="BN235" t="s">
        <v>510</v>
      </c>
      <c r="BO235" t="s">
        <v>510</v>
      </c>
      <c r="BP235" t="s">
        <v>510</v>
      </c>
      <c r="BQ235" t="s">
        <v>510</v>
      </c>
    </row>
    <row r="236" spans="1:69" x14ac:dyDescent="0.3">
      <c r="A236" t="s">
        <v>1121</v>
      </c>
      <c r="B236" t="s">
        <v>584</v>
      </c>
      <c r="C236" t="s">
        <v>585</v>
      </c>
      <c r="D236" t="s">
        <v>586</v>
      </c>
      <c r="E236" t="s">
        <v>510</v>
      </c>
      <c r="F236" t="s">
        <v>587</v>
      </c>
      <c r="G236" t="s">
        <v>569</v>
      </c>
      <c r="H236" s="455"/>
      <c r="I236" t="s">
        <v>510</v>
      </c>
      <c r="J236">
        <v>2522</v>
      </c>
      <c r="K236" t="s">
        <v>522</v>
      </c>
      <c r="L236" t="s">
        <v>531</v>
      </c>
      <c r="M236" t="s">
        <v>586</v>
      </c>
      <c r="N236" t="s">
        <v>588</v>
      </c>
      <c r="O236" t="s">
        <v>667</v>
      </c>
      <c r="P236" t="s">
        <v>668</v>
      </c>
      <c r="Q236" t="s">
        <v>591</v>
      </c>
      <c r="R236" t="s">
        <v>415</v>
      </c>
      <c r="S236" t="s">
        <v>593</v>
      </c>
      <c r="T236" t="s">
        <v>515</v>
      </c>
      <c r="U236" t="s">
        <v>377</v>
      </c>
      <c r="V236" t="s">
        <v>510</v>
      </c>
      <c r="W236" t="s">
        <v>395</v>
      </c>
      <c r="X236">
        <v>8</v>
      </c>
      <c r="Y236" t="s">
        <v>395</v>
      </c>
      <c r="AA236" t="s">
        <v>594</v>
      </c>
      <c r="AB236" t="s">
        <v>227</v>
      </c>
      <c r="AC236" t="s">
        <v>510</v>
      </c>
      <c r="AD236" t="s">
        <v>510</v>
      </c>
      <c r="AE236" t="s">
        <v>669</v>
      </c>
      <c r="AF236">
        <v>5.2083329999999999E-3</v>
      </c>
      <c r="AG236">
        <v>1</v>
      </c>
      <c r="AH236" t="s">
        <v>1072</v>
      </c>
      <c r="AI236" t="s">
        <v>510</v>
      </c>
      <c r="AJ236" t="s">
        <v>634</v>
      </c>
      <c r="AK236" t="s">
        <v>634</v>
      </c>
      <c r="AL236" t="s">
        <v>518</v>
      </c>
      <c r="AM236" t="s">
        <v>597</v>
      </c>
      <c r="AN236" t="s">
        <v>768</v>
      </c>
      <c r="AO236" t="s">
        <v>510</v>
      </c>
      <c r="AP236" t="s">
        <v>672</v>
      </c>
      <c r="AQ236" t="s">
        <v>598</v>
      </c>
      <c r="AR236" t="s">
        <v>520</v>
      </c>
      <c r="AS236" t="s">
        <v>510</v>
      </c>
      <c r="AT236" t="s">
        <v>510</v>
      </c>
      <c r="AU236" t="s">
        <v>510</v>
      </c>
      <c r="AV236" t="s">
        <v>630</v>
      </c>
      <c r="AW236" t="s">
        <v>510</v>
      </c>
      <c r="AX236">
        <v>0</v>
      </c>
      <c r="AY236" t="s">
        <v>510</v>
      </c>
      <c r="AZ236" t="s">
        <v>594</v>
      </c>
      <c r="BA236">
        <v>0</v>
      </c>
      <c r="BB236" t="s">
        <v>673</v>
      </c>
      <c r="BC236" t="s">
        <v>673</v>
      </c>
      <c r="BD236" t="s">
        <v>510</v>
      </c>
      <c r="BE236" t="s">
        <v>510</v>
      </c>
      <c r="BF236" t="s">
        <v>510</v>
      </c>
      <c r="BG236" t="s">
        <v>510</v>
      </c>
      <c r="BH236" t="s">
        <v>510</v>
      </c>
      <c r="BI236" t="s">
        <v>510</v>
      </c>
      <c r="BJ236" t="s">
        <v>510</v>
      </c>
      <c r="BK236" t="s">
        <v>510</v>
      </c>
      <c r="BL236" t="s">
        <v>510</v>
      </c>
      <c r="BM236" t="s">
        <v>510</v>
      </c>
      <c r="BN236" t="s">
        <v>510</v>
      </c>
      <c r="BO236" t="s">
        <v>510</v>
      </c>
      <c r="BP236" t="s">
        <v>510</v>
      </c>
      <c r="BQ236" t="s">
        <v>510</v>
      </c>
    </row>
    <row r="237" spans="1:69" x14ac:dyDescent="0.3">
      <c r="A237" t="s">
        <v>1122</v>
      </c>
      <c r="B237" t="s">
        <v>584</v>
      </c>
      <c r="C237" t="s">
        <v>585</v>
      </c>
      <c r="D237" t="s">
        <v>586</v>
      </c>
      <c r="E237" t="s">
        <v>510</v>
      </c>
      <c r="F237" t="s">
        <v>587</v>
      </c>
      <c r="G237" t="s">
        <v>569</v>
      </c>
      <c r="H237" s="455"/>
      <c r="I237" t="s">
        <v>510</v>
      </c>
      <c r="J237">
        <v>2522</v>
      </c>
      <c r="K237" t="s">
        <v>522</v>
      </c>
      <c r="L237" t="s">
        <v>512</v>
      </c>
      <c r="M237" t="s">
        <v>586</v>
      </c>
      <c r="N237" t="s">
        <v>588</v>
      </c>
      <c r="O237" t="s">
        <v>1018</v>
      </c>
      <c r="P237" t="s">
        <v>1019</v>
      </c>
      <c r="Q237" t="s">
        <v>513</v>
      </c>
      <c r="R237" t="s">
        <v>1020</v>
      </c>
      <c r="S237" t="s">
        <v>1021</v>
      </c>
      <c r="T237" t="s">
        <v>515</v>
      </c>
      <c r="U237" t="s">
        <v>1022</v>
      </c>
      <c r="V237" t="s">
        <v>510</v>
      </c>
      <c r="W237" t="s">
        <v>395</v>
      </c>
      <c r="X237">
        <v>8</v>
      </c>
      <c r="Y237" t="s">
        <v>395</v>
      </c>
      <c r="Z237">
        <v>8</v>
      </c>
      <c r="AA237" t="s">
        <v>594</v>
      </c>
      <c r="AB237" t="s">
        <v>227</v>
      </c>
      <c r="AC237" t="s">
        <v>510</v>
      </c>
      <c r="AD237" t="s">
        <v>510</v>
      </c>
      <c r="AE237" t="s">
        <v>1117</v>
      </c>
      <c r="AF237">
        <v>0.22916666699999999</v>
      </c>
      <c r="AG237">
        <v>1</v>
      </c>
      <c r="AH237" t="s">
        <v>1118</v>
      </c>
      <c r="AI237" t="s">
        <v>510</v>
      </c>
      <c r="AJ237" t="s">
        <v>634</v>
      </c>
      <c r="AK237" t="s">
        <v>634</v>
      </c>
      <c r="AL237" t="s">
        <v>518</v>
      </c>
      <c r="AM237" t="s">
        <v>597</v>
      </c>
      <c r="AN237" t="s">
        <v>550</v>
      </c>
      <c r="AO237" t="s">
        <v>510</v>
      </c>
      <c r="AP237" t="s">
        <v>1119</v>
      </c>
      <c r="AQ237" t="s">
        <v>598</v>
      </c>
      <c r="AR237" t="s">
        <v>520</v>
      </c>
      <c r="AS237" t="s">
        <v>510</v>
      </c>
      <c r="AT237" t="s">
        <v>510</v>
      </c>
      <c r="AU237" t="s">
        <v>510</v>
      </c>
      <c r="AV237" t="s">
        <v>630</v>
      </c>
      <c r="AW237" t="s">
        <v>510</v>
      </c>
      <c r="AX237">
        <v>0</v>
      </c>
      <c r="AY237" t="s">
        <v>510</v>
      </c>
      <c r="AZ237" t="s">
        <v>594</v>
      </c>
      <c r="BA237">
        <v>0</v>
      </c>
      <c r="BB237" t="s">
        <v>1026</v>
      </c>
      <c r="BC237" t="s">
        <v>1026</v>
      </c>
      <c r="BD237" t="s">
        <v>510</v>
      </c>
      <c r="BE237" t="s">
        <v>510</v>
      </c>
      <c r="BF237" t="s">
        <v>510</v>
      </c>
      <c r="BG237" t="s">
        <v>510</v>
      </c>
      <c r="BH237" t="s">
        <v>510</v>
      </c>
      <c r="BI237" t="s">
        <v>510</v>
      </c>
      <c r="BJ237" t="s">
        <v>510</v>
      </c>
      <c r="BK237" t="s">
        <v>510</v>
      </c>
      <c r="BL237" t="s">
        <v>510</v>
      </c>
      <c r="BM237" t="s">
        <v>510</v>
      </c>
      <c r="BN237" t="s">
        <v>510</v>
      </c>
      <c r="BO237" t="s">
        <v>510</v>
      </c>
      <c r="BP237" t="s">
        <v>510</v>
      </c>
      <c r="BQ237" t="s">
        <v>510</v>
      </c>
    </row>
    <row r="238" spans="1:69" x14ac:dyDescent="0.3">
      <c r="A238" t="s">
        <v>1123</v>
      </c>
      <c r="B238" t="s">
        <v>584</v>
      </c>
      <c r="C238" t="s">
        <v>585</v>
      </c>
      <c r="D238" t="s">
        <v>586</v>
      </c>
      <c r="E238" t="s">
        <v>510</v>
      </c>
      <c r="F238" t="s">
        <v>587</v>
      </c>
      <c r="G238" t="s">
        <v>569</v>
      </c>
      <c r="H238" s="455"/>
      <c r="I238" t="s">
        <v>510</v>
      </c>
      <c r="J238">
        <v>2522</v>
      </c>
      <c r="K238" t="s">
        <v>522</v>
      </c>
      <c r="L238" t="s">
        <v>512</v>
      </c>
      <c r="M238" t="s">
        <v>586</v>
      </c>
      <c r="N238" t="s">
        <v>588</v>
      </c>
      <c r="O238" t="s">
        <v>1018</v>
      </c>
      <c r="P238" t="s">
        <v>1019</v>
      </c>
      <c r="Q238" t="s">
        <v>513</v>
      </c>
      <c r="R238" t="s">
        <v>1020</v>
      </c>
      <c r="S238" t="s">
        <v>1021</v>
      </c>
      <c r="T238" t="s">
        <v>515</v>
      </c>
      <c r="U238" t="s">
        <v>1022</v>
      </c>
      <c r="V238" t="s">
        <v>510</v>
      </c>
      <c r="W238" t="s">
        <v>395</v>
      </c>
      <c r="X238">
        <v>8</v>
      </c>
      <c r="Y238" t="s">
        <v>395</v>
      </c>
      <c r="Z238">
        <v>8</v>
      </c>
      <c r="AA238" t="s">
        <v>594</v>
      </c>
      <c r="AB238" t="s">
        <v>227</v>
      </c>
      <c r="AC238" t="s">
        <v>510</v>
      </c>
      <c r="AD238" t="s">
        <v>510</v>
      </c>
      <c r="AE238" t="s">
        <v>1117</v>
      </c>
      <c r="AF238">
        <v>0.22916666699999999</v>
      </c>
      <c r="AG238">
        <v>1</v>
      </c>
      <c r="AH238" t="s">
        <v>1118</v>
      </c>
      <c r="AI238" t="s">
        <v>510</v>
      </c>
      <c r="AJ238" t="s">
        <v>797</v>
      </c>
      <c r="AK238" t="s">
        <v>797</v>
      </c>
      <c r="AL238" t="s">
        <v>518</v>
      </c>
      <c r="AM238" t="s">
        <v>597</v>
      </c>
      <c r="AN238" t="s">
        <v>550</v>
      </c>
      <c r="AO238" t="s">
        <v>510</v>
      </c>
      <c r="AP238" t="s">
        <v>1119</v>
      </c>
      <c r="AQ238" t="s">
        <v>598</v>
      </c>
      <c r="AR238" t="s">
        <v>520</v>
      </c>
      <c r="AS238" t="s">
        <v>510</v>
      </c>
      <c r="AT238" t="s">
        <v>510</v>
      </c>
      <c r="AU238" t="s">
        <v>510</v>
      </c>
      <c r="AV238" t="s">
        <v>630</v>
      </c>
      <c r="AW238" t="s">
        <v>510</v>
      </c>
      <c r="AX238">
        <v>0</v>
      </c>
      <c r="AY238" t="s">
        <v>510</v>
      </c>
      <c r="AZ238" t="s">
        <v>594</v>
      </c>
      <c r="BA238">
        <v>0</v>
      </c>
      <c r="BB238" t="s">
        <v>1026</v>
      </c>
      <c r="BC238" t="s">
        <v>1026</v>
      </c>
      <c r="BD238" t="s">
        <v>510</v>
      </c>
      <c r="BE238" t="s">
        <v>510</v>
      </c>
      <c r="BF238" t="s">
        <v>510</v>
      </c>
      <c r="BG238" t="s">
        <v>510</v>
      </c>
      <c r="BH238" t="s">
        <v>510</v>
      </c>
      <c r="BI238" t="s">
        <v>510</v>
      </c>
      <c r="BJ238" t="s">
        <v>510</v>
      </c>
      <c r="BK238" t="s">
        <v>510</v>
      </c>
      <c r="BL238" t="s">
        <v>510</v>
      </c>
      <c r="BM238" t="s">
        <v>510</v>
      </c>
      <c r="BN238" t="s">
        <v>510</v>
      </c>
      <c r="BO238" t="s">
        <v>510</v>
      </c>
      <c r="BP238" t="s">
        <v>510</v>
      </c>
      <c r="BQ238" t="s">
        <v>510</v>
      </c>
    </row>
    <row r="239" spans="1:69" x14ac:dyDescent="0.3">
      <c r="A239" t="s">
        <v>1124</v>
      </c>
      <c r="B239" t="s">
        <v>584</v>
      </c>
      <c r="C239" t="s">
        <v>585</v>
      </c>
      <c r="D239" t="s">
        <v>610</v>
      </c>
      <c r="E239" t="s">
        <v>510</v>
      </c>
      <c r="F239" t="s">
        <v>587</v>
      </c>
      <c r="G239" t="s">
        <v>569</v>
      </c>
      <c r="H239" s="455"/>
      <c r="I239" t="s">
        <v>510</v>
      </c>
      <c r="J239">
        <v>2522</v>
      </c>
      <c r="K239" t="s">
        <v>522</v>
      </c>
      <c r="L239" t="s">
        <v>512</v>
      </c>
      <c r="M239" t="s">
        <v>610</v>
      </c>
      <c r="N239" t="s">
        <v>611</v>
      </c>
      <c r="O239" t="s">
        <v>1018</v>
      </c>
      <c r="P239" t="s">
        <v>1019</v>
      </c>
      <c r="Q239" t="s">
        <v>513</v>
      </c>
      <c r="R239" t="s">
        <v>1020</v>
      </c>
      <c r="S239" t="s">
        <v>1021</v>
      </c>
      <c r="T239" t="s">
        <v>515</v>
      </c>
      <c r="U239" t="s">
        <v>1022</v>
      </c>
      <c r="V239" t="s">
        <v>510</v>
      </c>
      <c r="W239" t="s">
        <v>395</v>
      </c>
      <c r="X239">
        <v>8</v>
      </c>
      <c r="Y239" t="s">
        <v>395</v>
      </c>
      <c r="Z239">
        <v>8</v>
      </c>
      <c r="AA239" t="s">
        <v>594</v>
      </c>
      <c r="AB239" t="s">
        <v>227</v>
      </c>
      <c r="AC239" t="s">
        <v>510</v>
      </c>
      <c r="AD239" t="s">
        <v>510</v>
      </c>
      <c r="AE239" t="s">
        <v>1117</v>
      </c>
      <c r="AF239">
        <v>0.22916666699999999</v>
      </c>
      <c r="AG239">
        <v>1</v>
      </c>
      <c r="AH239" t="s">
        <v>1118</v>
      </c>
      <c r="AI239" t="s">
        <v>510</v>
      </c>
      <c r="AJ239" t="s">
        <v>717</v>
      </c>
      <c r="AK239" t="s">
        <v>717</v>
      </c>
      <c r="AL239" t="s">
        <v>518</v>
      </c>
      <c r="AM239" t="s">
        <v>597</v>
      </c>
      <c r="AN239" t="s">
        <v>538</v>
      </c>
      <c r="AO239" t="s">
        <v>510</v>
      </c>
      <c r="AP239" t="s">
        <v>1119</v>
      </c>
      <c r="AQ239" t="s">
        <v>598</v>
      </c>
      <c r="AR239" t="s">
        <v>520</v>
      </c>
      <c r="AS239" t="s">
        <v>510</v>
      </c>
      <c r="AT239" t="s">
        <v>510</v>
      </c>
      <c r="AU239" t="s">
        <v>510</v>
      </c>
      <c r="AV239" t="s">
        <v>630</v>
      </c>
      <c r="AW239" t="s">
        <v>510</v>
      </c>
      <c r="AX239">
        <v>0</v>
      </c>
      <c r="AY239" t="s">
        <v>510</v>
      </c>
      <c r="AZ239" t="s">
        <v>594</v>
      </c>
      <c r="BA239">
        <v>0</v>
      </c>
      <c r="BB239" t="s">
        <v>1026</v>
      </c>
      <c r="BC239" t="s">
        <v>1026</v>
      </c>
      <c r="BD239" t="s">
        <v>510</v>
      </c>
      <c r="BE239" t="s">
        <v>510</v>
      </c>
      <c r="BF239" t="s">
        <v>510</v>
      </c>
      <c r="BG239" t="s">
        <v>510</v>
      </c>
      <c r="BH239" t="s">
        <v>510</v>
      </c>
      <c r="BI239" t="s">
        <v>510</v>
      </c>
      <c r="BJ239" t="s">
        <v>510</v>
      </c>
      <c r="BK239" t="s">
        <v>510</v>
      </c>
      <c r="BL239" t="s">
        <v>510</v>
      </c>
      <c r="BM239" t="s">
        <v>510</v>
      </c>
      <c r="BN239" t="s">
        <v>510</v>
      </c>
      <c r="BO239" t="s">
        <v>510</v>
      </c>
      <c r="BP239" t="s">
        <v>510</v>
      </c>
      <c r="BQ239" t="s">
        <v>510</v>
      </c>
    </row>
    <row r="240" spans="1:69" x14ac:dyDescent="0.3">
      <c r="A240" t="s">
        <v>1125</v>
      </c>
      <c r="B240" t="s">
        <v>584</v>
      </c>
      <c r="C240" t="s">
        <v>585</v>
      </c>
      <c r="D240" t="s">
        <v>610</v>
      </c>
      <c r="E240" t="s">
        <v>510</v>
      </c>
      <c r="F240" t="s">
        <v>587</v>
      </c>
      <c r="G240" t="s">
        <v>569</v>
      </c>
      <c r="H240" s="455"/>
      <c r="I240" t="s">
        <v>510</v>
      </c>
      <c r="J240">
        <v>2522</v>
      </c>
      <c r="K240" t="s">
        <v>522</v>
      </c>
      <c r="L240" t="s">
        <v>512</v>
      </c>
      <c r="M240" t="s">
        <v>610</v>
      </c>
      <c r="N240" t="s">
        <v>611</v>
      </c>
      <c r="O240" t="s">
        <v>1018</v>
      </c>
      <c r="P240" t="s">
        <v>1019</v>
      </c>
      <c r="Q240" t="s">
        <v>513</v>
      </c>
      <c r="R240" t="s">
        <v>1020</v>
      </c>
      <c r="S240" t="s">
        <v>1021</v>
      </c>
      <c r="T240" t="s">
        <v>515</v>
      </c>
      <c r="U240" t="s">
        <v>1022</v>
      </c>
      <c r="V240" t="s">
        <v>510</v>
      </c>
      <c r="W240" t="s">
        <v>395</v>
      </c>
      <c r="X240">
        <v>8</v>
      </c>
      <c r="Y240" t="s">
        <v>395</v>
      </c>
      <c r="Z240">
        <v>8</v>
      </c>
      <c r="AA240" t="s">
        <v>594</v>
      </c>
      <c r="AB240" t="s">
        <v>227</v>
      </c>
      <c r="AC240" t="s">
        <v>510</v>
      </c>
      <c r="AD240" t="s">
        <v>510</v>
      </c>
      <c r="AE240" t="s">
        <v>1117</v>
      </c>
      <c r="AF240">
        <v>0.22916666699999999</v>
      </c>
      <c r="AG240">
        <v>1</v>
      </c>
      <c r="AH240" t="s">
        <v>1118</v>
      </c>
      <c r="AI240" t="s">
        <v>510</v>
      </c>
      <c r="AJ240" t="s">
        <v>706</v>
      </c>
      <c r="AK240" t="s">
        <v>706</v>
      </c>
      <c r="AL240" t="s">
        <v>518</v>
      </c>
      <c r="AM240" t="s">
        <v>597</v>
      </c>
      <c r="AN240" t="s">
        <v>524</v>
      </c>
      <c r="AO240" t="s">
        <v>510</v>
      </c>
      <c r="AP240" t="s">
        <v>1119</v>
      </c>
      <c r="AQ240" t="s">
        <v>598</v>
      </c>
      <c r="AR240" t="s">
        <v>520</v>
      </c>
      <c r="AS240" t="s">
        <v>510</v>
      </c>
      <c r="AT240" t="s">
        <v>510</v>
      </c>
      <c r="AU240" t="s">
        <v>510</v>
      </c>
      <c r="AV240" t="s">
        <v>630</v>
      </c>
      <c r="AW240" t="s">
        <v>510</v>
      </c>
      <c r="AX240">
        <v>0</v>
      </c>
      <c r="AY240" t="s">
        <v>510</v>
      </c>
      <c r="AZ240" t="s">
        <v>594</v>
      </c>
      <c r="BA240">
        <v>0</v>
      </c>
      <c r="BB240" t="s">
        <v>1026</v>
      </c>
      <c r="BC240" t="s">
        <v>1026</v>
      </c>
      <c r="BD240" t="s">
        <v>510</v>
      </c>
      <c r="BE240" t="s">
        <v>510</v>
      </c>
      <c r="BF240" t="s">
        <v>510</v>
      </c>
      <c r="BG240" t="s">
        <v>510</v>
      </c>
      <c r="BH240" t="s">
        <v>510</v>
      </c>
      <c r="BI240" t="s">
        <v>510</v>
      </c>
      <c r="BJ240" t="s">
        <v>510</v>
      </c>
      <c r="BK240" t="s">
        <v>510</v>
      </c>
      <c r="BL240" t="s">
        <v>510</v>
      </c>
      <c r="BM240" t="s">
        <v>510</v>
      </c>
      <c r="BN240" t="s">
        <v>510</v>
      </c>
      <c r="BO240" t="s">
        <v>510</v>
      </c>
      <c r="BP240" t="s">
        <v>510</v>
      </c>
      <c r="BQ240" t="s">
        <v>510</v>
      </c>
    </row>
    <row r="241" spans="1:69" x14ac:dyDescent="0.3">
      <c r="A241" t="s">
        <v>1126</v>
      </c>
      <c r="B241" t="s">
        <v>584</v>
      </c>
      <c r="C241" t="s">
        <v>585</v>
      </c>
      <c r="D241" t="s">
        <v>586</v>
      </c>
      <c r="E241" t="s">
        <v>510</v>
      </c>
      <c r="F241" t="s">
        <v>587</v>
      </c>
      <c r="G241" t="s">
        <v>569</v>
      </c>
      <c r="H241" s="455"/>
      <c r="I241" t="s">
        <v>510</v>
      </c>
      <c r="J241">
        <v>2522</v>
      </c>
      <c r="K241" t="s">
        <v>522</v>
      </c>
      <c r="L241" t="s">
        <v>512</v>
      </c>
      <c r="M241" t="s">
        <v>586</v>
      </c>
      <c r="N241" t="s">
        <v>588</v>
      </c>
      <c r="O241" t="s">
        <v>1018</v>
      </c>
      <c r="P241" t="s">
        <v>1019</v>
      </c>
      <c r="Q241" t="s">
        <v>513</v>
      </c>
      <c r="R241" t="s">
        <v>1020</v>
      </c>
      <c r="S241" t="s">
        <v>1021</v>
      </c>
      <c r="T241" t="s">
        <v>515</v>
      </c>
      <c r="U241" t="s">
        <v>1022</v>
      </c>
      <c r="V241" t="s">
        <v>510</v>
      </c>
      <c r="W241" t="s">
        <v>395</v>
      </c>
      <c r="X241">
        <v>8</v>
      </c>
      <c r="Y241" t="s">
        <v>395</v>
      </c>
      <c r="Z241">
        <v>8</v>
      </c>
      <c r="AA241" t="s">
        <v>594</v>
      </c>
      <c r="AB241" t="s">
        <v>227</v>
      </c>
      <c r="AC241" t="s">
        <v>510</v>
      </c>
      <c r="AD241" t="s">
        <v>510</v>
      </c>
      <c r="AE241" t="s">
        <v>1117</v>
      </c>
      <c r="AF241">
        <v>0.22916666699999999</v>
      </c>
      <c r="AG241">
        <v>1</v>
      </c>
      <c r="AH241" t="s">
        <v>1118</v>
      </c>
      <c r="AI241" t="s">
        <v>510</v>
      </c>
      <c r="AJ241" t="s">
        <v>845</v>
      </c>
      <c r="AK241" t="s">
        <v>845</v>
      </c>
      <c r="AL241" t="s">
        <v>518</v>
      </c>
      <c r="AM241" t="s">
        <v>597</v>
      </c>
      <c r="AN241" t="s">
        <v>529</v>
      </c>
      <c r="AO241" t="s">
        <v>510</v>
      </c>
      <c r="AP241" t="s">
        <v>1119</v>
      </c>
      <c r="AQ241" t="s">
        <v>598</v>
      </c>
      <c r="AR241" t="s">
        <v>520</v>
      </c>
      <c r="AS241" t="s">
        <v>510</v>
      </c>
      <c r="AT241" t="s">
        <v>510</v>
      </c>
      <c r="AU241" t="s">
        <v>510</v>
      </c>
      <c r="AV241" t="s">
        <v>630</v>
      </c>
      <c r="AW241" t="s">
        <v>510</v>
      </c>
      <c r="AX241">
        <v>0</v>
      </c>
      <c r="AY241" t="s">
        <v>510</v>
      </c>
      <c r="AZ241" t="s">
        <v>594</v>
      </c>
      <c r="BA241">
        <v>0</v>
      </c>
      <c r="BB241" t="s">
        <v>1026</v>
      </c>
      <c r="BC241" t="s">
        <v>1026</v>
      </c>
      <c r="BD241" t="s">
        <v>510</v>
      </c>
      <c r="BE241" t="s">
        <v>510</v>
      </c>
      <c r="BF241" t="s">
        <v>510</v>
      </c>
      <c r="BG241" t="s">
        <v>510</v>
      </c>
      <c r="BH241" t="s">
        <v>510</v>
      </c>
      <c r="BI241" t="s">
        <v>510</v>
      </c>
      <c r="BJ241" t="s">
        <v>510</v>
      </c>
      <c r="BK241" t="s">
        <v>510</v>
      </c>
      <c r="BL241" t="s">
        <v>510</v>
      </c>
      <c r="BM241" t="s">
        <v>510</v>
      </c>
      <c r="BN241" t="s">
        <v>510</v>
      </c>
      <c r="BO241" t="s">
        <v>510</v>
      </c>
      <c r="BP241" t="s">
        <v>510</v>
      </c>
      <c r="BQ241" t="s">
        <v>510</v>
      </c>
    </row>
    <row r="242" spans="1:69" x14ac:dyDescent="0.3">
      <c r="A242" t="s">
        <v>1127</v>
      </c>
      <c r="B242" t="s">
        <v>584</v>
      </c>
      <c r="C242" t="s">
        <v>585</v>
      </c>
      <c r="D242" t="s">
        <v>610</v>
      </c>
      <c r="E242" t="s">
        <v>510</v>
      </c>
      <c r="F242" t="s">
        <v>587</v>
      </c>
      <c r="G242" t="s">
        <v>569</v>
      </c>
      <c r="H242" s="455"/>
      <c r="I242" t="s">
        <v>510</v>
      </c>
      <c r="J242">
        <v>2522</v>
      </c>
      <c r="K242" t="s">
        <v>522</v>
      </c>
      <c r="L242" t="s">
        <v>512</v>
      </c>
      <c r="M242" t="s">
        <v>610</v>
      </c>
      <c r="N242" t="s">
        <v>611</v>
      </c>
      <c r="O242" t="s">
        <v>1018</v>
      </c>
      <c r="P242" t="s">
        <v>1019</v>
      </c>
      <c r="Q242" t="s">
        <v>513</v>
      </c>
      <c r="R242" t="s">
        <v>1020</v>
      </c>
      <c r="S242" t="s">
        <v>1021</v>
      </c>
      <c r="T242" t="s">
        <v>515</v>
      </c>
      <c r="U242" t="s">
        <v>1022</v>
      </c>
      <c r="V242" t="s">
        <v>510</v>
      </c>
      <c r="W242" t="s">
        <v>395</v>
      </c>
      <c r="X242">
        <v>8</v>
      </c>
      <c r="Y242" t="s">
        <v>395</v>
      </c>
      <c r="Z242">
        <v>8</v>
      </c>
      <c r="AA242" t="s">
        <v>594</v>
      </c>
      <c r="AB242" t="s">
        <v>227</v>
      </c>
      <c r="AC242" t="s">
        <v>510</v>
      </c>
      <c r="AD242" t="s">
        <v>510</v>
      </c>
      <c r="AE242" t="s">
        <v>1117</v>
      </c>
      <c r="AF242">
        <v>0.22916666699999999</v>
      </c>
      <c r="AG242">
        <v>1</v>
      </c>
      <c r="AH242" t="s">
        <v>1118</v>
      </c>
      <c r="AI242" t="s">
        <v>510</v>
      </c>
      <c r="AJ242" t="s">
        <v>730</v>
      </c>
      <c r="AK242" t="s">
        <v>730</v>
      </c>
      <c r="AL242" t="s">
        <v>518</v>
      </c>
      <c r="AM242" t="s">
        <v>597</v>
      </c>
      <c r="AN242" t="s">
        <v>396</v>
      </c>
      <c r="AO242" t="s">
        <v>510</v>
      </c>
      <c r="AP242" t="s">
        <v>1119</v>
      </c>
      <c r="AQ242" t="s">
        <v>598</v>
      </c>
      <c r="AR242" t="s">
        <v>520</v>
      </c>
      <c r="AS242" t="s">
        <v>510</v>
      </c>
      <c r="AT242" t="s">
        <v>510</v>
      </c>
      <c r="AU242" t="s">
        <v>510</v>
      </c>
      <c r="AV242" t="s">
        <v>630</v>
      </c>
      <c r="AW242" t="s">
        <v>510</v>
      </c>
      <c r="AX242">
        <v>0</v>
      </c>
      <c r="AY242" t="s">
        <v>510</v>
      </c>
      <c r="AZ242" t="s">
        <v>594</v>
      </c>
      <c r="BA242">
        <v>0</v>
      </c>
      <c r="BB242" t="s">
        <v>1026</v>
      </c>
      <c r="BC242" t="s">
        <v>1026</v>
      </c>
      <c r="BD242" t="s">
        <v>510</v>
      </c>
      <c r="BE242" t="s">
        <v>510</v>
      </c>
      <c r="BF242" t="s">
        <v>510</v>
      </c>
      <c r="BG242" t="s">
        <v>510</v>
      </c>
      <c r="BH242" t="s">
        <v>510</v>
      </c>
      <c r="BI242" t="s">
        <v>510</v>
      </c>
      <c r="BJ242" t="s">
        <v>510</v>
      </c>
      <c r="BK242" t="s">
        <v>510</v>
      </c>
      <c r="BL242" t="s">
        <v>510</v>
      </c>
      <c r="BM242" t="s">
        <v>510</v>
      </c>
      <c r="BN242" t="s">
        <v>510</v>
      </c>
      <c r="BO242" t="s">
        <v>510</v>
      </c>
      <c r="BP242" t="s">
        <v>510</v>
      </c>
      <c r="BQ242" t="s">
        <v>510</v>
      </c>
    </row>
    <row r="243" spans="1:69" x14ac:dyDescent="0.3">
      <c r="A243" t="s">
        <v>1128</v>
      </c>
      <c r="B243" t="s">
        <v>584</v>
      </c>
      <c r="C243" t="s">
        <v>585</v>
      </c>
      <c r="D243" t="s">
        <v>586</v>
      </c>
      <c r="E243" t="s">
        <v>510</v>
      </c>
      <c r="F243" t="s">
        <v>587</v>
      </c>
      <c r="G243" t="s">
        <v>569</v>
      </c>
      <c r="H243" s="455"/>
      <c r="I243" t="s">
        <v>510</v>
      </c>
      <c r="J243">
        <v>2522</v>
      </c>
      <c r="K243" t="s">
        <v>522</v>
      </c>
      <c r="L243" t="s">
        <v>512</v>
      </c>
      <c r="M243" t="s">
        <v>586</v>
      </c>
      <c r="N243" t="s">
        <v>588</v>
      </c>
      <c r="O243" t="s">
        <v>1018</v>
      </c>
      <c r="P243" t="s">
        <v>1019</v>
      </c>
      <c r="Q243" t="s">
        <v>513</v>
      </c>
      <c r="R243" t="s">
        <v>1020</v>
      </c>
      <c r="S243" t="s">
        <v>1021</v>
      </c>
      <c r="T243" t="s">
        <v>515</v>
      </c>
      <c r="U243" t="s">
        <v>1022</v>
      </c>
      <c r="V243" t="s">
        <v>510</v>
      </c>
      <c r="W243" t="s">
        <v>395</v>
      </c>
      <c r="X243">
        <v>8</v>
      </c>
      <c r="Y243" t="s">
        <v>395</v>
      </c>
      <c r="Z243">
        <v>8</v>
      </c>
      <c r="AA243" t="s">
        <v>594</v>
      </c>
      <c r="AB243" t="s">
        <v>227</v>
      </c>
      <c r="AC243" t="s">
        <v>510</v>
      </c>
      <c r="AD243" t="s">
        <v>510</v>
      </c>
      <c r="AE243" t="s">
        <v>1117</v>
      </c>
      <c r="AF243">
        <v>0.22916666699999999</v>
      </c>
      <c r="AG243">
        <v>1</v>
      </c>
      <c r="AH243" t="s">
        <v>1118</v>
      </c>
      <c r="AI243" t="s">
        <v>510</v>
      </c>
      <c r="AJ243" t="s">
        <v>727</v>
      </c>
      <c r="AK243" t="s">
        <v>727</v>
      </c>
      <c r="AL243" t="s">
        <v>518</v>
      </c>
      <c r="AM243" t="s">
        <v>597</v>
      </c>
      <c r="AN243" t="s">
        <v>537</v>
      </c>
      <c r="AO243" t="s">
        <v>510</v>
      </c>
      <c r="AP243" t="s">
        <v>1119</v>
      </c>
      <c r="AQ243" t="s">
        <v>598</v>
      </c>
      <c r="AR243" t="s">
        <v>520</v>
      </c>
      <c r="AS243" t="s">
        <v>510</v>
      </c>
      <c r="AT243" t="s">
        <v>510</v>
      </c>
      <c r="AU243" t="s">
        <v>510</v>
      </c>
      <c r="AV243" t="s">
        <v>630</v>
      </c>
      <c r="AW243" t="s">
        <v>510</v>
      </c>
      <c r="AX243">
        <v>0</v>
      </c>
      <c r="AY243" t="s">
        <v>510</v>
      </c>
      <c r="AZ243" t="s">
        <v>594</v>
      </c>
      <c r="BA243">
        <v>0</v>
      </c>
      <c r="BB243" t="s">
        <v>1026</v>
      </c>
      <c r="BC243" t="s">
        <v>1026</v>
      </c>
      <c r="BD243" t="s">
        <v>510</v>
      </c>
      <c r="BE243" t="s">
        <v>510</v>
      </c>
      <c r="BF243" t="s">
        <v>510</v>
      </c>
      <c r="BG243" t="s">
        <v>510</v>
      </c>
      <c r="BH243" t="s">
        <v>510</v>
      </c>
      <c r="BI243" t="s">
        <v>510</v>
      </c>
      <c r="BJ243" t="s">
        <v>510</v>
      </c>
      <c r="BK243" t="s">
        <v>510</v>
      </c>
      <c r="BL243" t="s">
        <v>510</v>
      </c>
      <c r="BM243" t="s">
        <v>510</v>
      </c>
      <c r="BN243" t="s">
        <v>510</v>
      </c>
      <c r="BO243" t="s">
        <v>510</v>
      </c>
      <c r="BP243" t="s">
        <v>510</v>
      </c>
      <c r="BQ243" t="s">
        <v>510</v>
      </c>
    </row>
    <row r="244" spans="1:69" x14ac:dyDescent="0.3">
      <c r="A244" t="s">
        <v>1129</v>
      </c>
      <c r="B244" t="s">
        <v>584</v>
      </c>
      <c r="C244" t="s">
        <v>585</v>
      </c>
      <c r="D244" t="s">
        <v>586</v>
      </c>
      <c r="E244" t="s">
        <v>510</v>
      </c>
      <c r="F244" t="s">
        <v>587</v>
      </c>
      <c r="G244" t="s">
        <v>569</v>
      </c>
      <c r="H244" s="455"/>
      <c r="I244" t="s">
        <v>510</v>
      </c>
      <c r="J244">
        <v>2522</v>
      </c>
      <c r="K244" t="s">
        <v>522</v>
      </c>
      <c r="L244" t="s">
        <v>531</v>
      </c>
      <c r="M244" t="s">
        <v>586</v>
      </c>
      <c r="N244" t="s">
        <v>588</v>
      </c>
      <c r="O244" t="s">
        <v>667</v>
      </c>
      <c r="P244" t="s">
        <v>668</v>
      </c>
      <c r="Q244" t="s">
        <v>591</v>
      </c>
      <c r="R244" t="s">
        <v>415</v>
      </c>
      <c r="S244" t="s">
        <v>593</v>
      </c>
      <c r="T244" t="s">
        <v>515</v>
      </c>
      <c r="U244" t="s">
        <v>377</v>
      </c>
      <c r="V244" t="s">
        <v>510</v>
      </c>
      <c r="W244" t="s">
        <v>395</v>
      </c>
      <c r="X244">
        <v>8</v>
      </c>
      <c r="Y244" t="s">
        <v>395</v>
      </c>
      <c r="AA244" t="s">
        <v>594</v>
      </c>
      <c r="AB244" t="s">
        <v>227</v>
      </c>
      <c r="AC244" t="s">
        <v>510</v>
      </c>
      <c r="AD244" t="s">
        <v>510</v>
      </c>
      <c r="AE244" t="s">
        <v>669</v>
      </c>
      <c r="AF244">
        <v>5.2083329999999999E-3</v>
      </c>
      <c r="AG244">
        <v>1</v>
      </c>
      <c r="AH244" t="s">
        <v>1072</v>
      </c>
      <c r="AI244" t="s">
        <v>510</v>
      </c>
      <c r="AJ244" t="s">
        <v>634</v>
      </c>
      <c r="AK244" t="s">
        <v>634</v>
      </c>
      <c r="AL244" t="s">
        <v>518</v>
      </c>
      <c r="AM244" t="s">
        <v>597</v>
      </c>
      <c r="AN244" t="s">
        <v>825</v>
      </c>
      <c r="AO244" t="s">
        <v>510</v>
      </c>
      <c r="AP244" t="s">
        <v>672</v>
      </c>
      <c r="AQ244" t="s">
        <v>598</v>
      </c>
      <c r="AR244" t="s">
        <v>520</v>
      </c>
      <c r="AS244" t="s">
        <v>510</v>
      </c>
      <c r="AT244" t="s">
        <v>510</v>
      </c>
      <c r="AU244" t="s">
        <v>510</v>
      </c>
      <c r="AV244" t="s">
        <v>630</v>
      </c>
      <c r="AW244" t="s">
        <v>510</v>
      </c>
      <c r="AX244">
        <v>0</v>
      </c>
      <c r="AY244" t="s">
        <v>510</v>
      </c>
      <c r="AZ244" t="s">
        <v>594</v>
      </c>
      <c r="BA244">
        <v>0</v>
      </c>
      <c r="BB244" t="s">
        <v>673</v>
      </c>
      <c r="BC244" t="s">
        <v>673</v>
      </c>
      <c r="BD244" t="s">
        <v>510</v>
      </c>
      <c r="BE244" t="s">
        <v>510</v>
      </c>
      <c r="BF244" t="s">
        <v>510</v>
      </c>
      <c r="BG244" t="s">
        <v>510</v>
      </c>
      <c r="BH244" t="s">
        <v>510</v>
      </c>
      <c r="BI244" t="s">
        <v>510</v>
      </c>
      <c r="BJ244" t="s">
        <v>510</v>
      </c>
      <c r="BK244" t="s">
        <v>510</v>
      </c>
      <c r="BL244" t="s">
        <v>510</v>
      </c>
      <c r="BM244" t="s">
        <v>510</v>
      </c>
      <c r="BN244" t="s">
        <v>510</v>
      </c>
      <c r="BO244" t="s">
        <v>510</v>
      </c>
      <c r="BP244" t="s">
        <v>510</v>
      </c>
      <c r="BQ244" t="s">
        <v>510</v>
      </c>
    </row>
    <row r="245" spans="1:69" x14ac:dyDescent="0.3">
      <c r="A245" t="s">
        <v>1130</v>
      </c>
      <c r="B245" t="s">
        <v>584</v>
      </c>
      <c r="C245" t="s">
        <v>585</v>
      </c>
      <c r="D245" t="s">
        <v>586</v>
      </c>
      <c r="E245" t="s">
        <v>510</v>
      </c>
      <c r="F245" t="s">
        <v>587</v>
      </c>
      <c r="G245" t="s">
        <v>569</v>
      </c>
      <c r="H245" s="455"/>
      <c r="I245" t="s">
        <v>510</v>
      </c>
      <c r="J245">
        <v>2522</v>
      </c>
      <c r="K245" t="s">
        <v>522</v>
      </c>
      <c r="L245" t="s">
        <v>531</v>
      </c>
      <c r="M245" t="s">
        <v>586</v>
      </c>
      <c r="N245" t="s">
        <v>588</v>
      </c>
      <c r="O245" t="s">
        <v>667</v>
      </c>
      <c r="P245" t="s">
        <v>668</v>
      </c>
      <c r="Q245" t="s">
        <v>591</v>
      </c>
      <c r="R245" t="s">
        <v>415</v>
      </c>
      <c r="S245" t="s">
        <v>593</v>
      </c>
      <c r="T245" t="s">
        <v>515</v>
      </c>
      <c r="U245" t="s">
        <v>377</v>
      </c>
      <c r="V245" t="s">
        <v>510</v>
      </c>
      <c r="W245" t="s">
        <v>395</v>
      </c>
      <c r="X245">
        <v>8</v>
      </c>
      <c r="Y245" t="s">
        <v>395</v>
      </c>
      <c r="AA245" t="s">
        <v>594</v>
      </c>
      <c r="AB245" t="s">
        <v>227</v>
      </c>
      <c r="AC245" t="s">
        <v>510</v>
      </c>
      <c r="AD245" t="s">
        <v>510</v>
      </c>
      <c r="AE245" t="s">
        <v>669</v>
      </c>
      <c r="AF245">
        <v>5.2083329999999999E-3</v>
      </c>
      <c r="AG245">
        <v>1</v>
      </c>
      <c r="AH245" t="s">
        <v>1072</v>
      </c>
      <c r="AI245" t="s">
        <v>510</v>
      </c>
      <c r="AJ245" t="s">
        <v>720</v>
      </c>
      <c r="AK245" t="s">
        <v>720</v>
      </c>
      <c r="AL245" t="s">
        <v>518</v>
      </c>
      <c r="AM245" t="s">
        <v>597</v>
      </c>
      <c r="AN245" t="s">
        <v>837</v>
      </c>
      <c r="AO245" t="s">
        <v>510</v>
      </c>
      <c r="AP245" t="s">
        <v>672</v>
      </c>
      <c r="AQ245" t="s">
        <v>598</v>
      </c>
      <c r="AR245" t="s">
        <v>520</v>
      </c>
      <c r="AS245" t="s">
        <v>510</v>
      </c>
      <c r="AT245" t="s">
        <v>510</v>
      </c>
      <c r="AU245" t="s">
        <v>510</v>
      </c>
      <c r="AV245" t="s">
        <v>630</v>
      </c>
      <c r="AW245" t="s">
        <v>510</v>
      </c>
      <c r="AX245">
        <v>0</v>
      </c>
      <c r="AY245" t="s">
        <v>510</v>
      </c>
      <c r="AZ245" t="s">
        <v>594</v>
      </c>
      <c r="BA245">
        <v>0</v>
      </c>
      <c r="BB245" t="s">
        <v>673</v>
      </c>
      <c r="BC245" t="s">
        <v>673</v>
      </c>
      <c r="BD245" t="s">
        <v>510</v>
      </c>
      <c r="BE245" t="s">
        <v>510</v>
      </c>
      <c r="BF245" t="s">
        <v>510</v>
      </c>
      <c r="BG245" t="s">
        <v>510</v>
      </c>
      <c r="BH245" t="s">
        <v>510</v>
      </c>
      <c r="BI245" t="s">
        <v>510</v>
      </c>
      <c r="BJ245" t="s">
        <v>510</v>
      </c>
      <c r="BK245" t="s">
        <v>510</v>
      </c>
      <c r="BL245" t="s">
        <v>510</v>
      </c>
      <c r="BM245" t="s">
        <v>510</v>
      </c>
      <c r="BN245" t="s">
        <v>510</v>
      </c>
      <c r="BO245" t="s">
        <v>510</v>
      </c>
      <c r="BP245" t="s">
        <v>510</v>
      </c>
      <c r="BQ245" t="s">
        <v>510</v>
      </c>
    </row>
    <row r="246" spans="1:69" x14ac:dyDescent="0.3">
      <c r="A246" t="s">
        <v>1131</v>
      </c>
      <c r="B246" t="s">
        <v>584</v>
      </c>
      <c r="C246" t="s">
        <v>585</v>
      </c>
      <c r="D246" t="s">
        <v>586</v>
      </c>
      <c r="E246" t="s">
        <v>510</v>
      </c>
      <c r="F246" t="s">
        <v>587</v>
      </c>
      <c r="G246" t="s">
        <v>569</v>
      </c>
      <c r="H246" s="455"/>
      <c r="I246" t="s">
        <v>510</v>
      </c>
      <c r="J246">
        <v>2522</v>
      </c>
      <c r="K246" t="s">
        <v>522</v>
      </c>
      <c r="L246" t="s">
        <v>512</v>
      </c>
      <c r="M246" t="s">
        <v>586</v>
      </c>
      <c r="N246" t="s">
        <v>588</v>
      </c>
      <c r="O246" t="s">
        <v>1018</v>
      </c>
      <c r="P246" t="s">
        <v>1019</v>
      </c>
      <c r="Q246" t="s">
        <v>513</v>
      </c>
      <c r="R246" t="s">
        <v>1020</v>
      </c>
      <c r="S246" t="s">
        <v>1021</v>
      </c>
      <c r="T246" t="s">
        <v>515</v>
      </c>
      <c r="U246" t="s">
        <v>1022</v>
      </c>
      <c r="V246" t="s">
        <v>510</v>
      </c>
      <c r="W246" t="s">
        <v>395</v>
      </c>
      <c r="X246">
        <v>8</v>
      </c>
      <c r="Y246" t="s">
        <v>395</v>
      </c>
      <c r="Z246">
        <v>8</v>
      </c>
      <c r="AA246" t="s">
        <v>594</v>
      </c>
      <c r="AB246" t="s">
        <v>227</v>
      </c>
      <c r="AC246" t="s">
        <v>510</v>
      </c>
      <c r="AD246" t="s">
        <v>510</v>
      </c>
      <c r="AE246" t="s">
        <v>1117</v>
      </c>
      <c r="AF246">
        <v>0.22916666699999999</v>
      </c>
      <c r="AG246">
        <v>1</v>
      </c>
      <c r="AH246" t="s">
        <v>1118</v>
      </c>
      <c r="AI246" t="s">
        <v>510</v>
      </c>
      <c r="AJ246" t="s">
        <v>720</v>
      </c>
      <c r="AK246" t="s">
        <v>720</v>
      </c>
      <c r="AL246" t="s">
        <v>518</v>
      </c>
      <c r="AM246" t="s">
        <v>597</v>
      </c>
      <c r="AN246" t="s">
        <v>538</v>
      </c>
      <c r="AO246" t="s">
        <v>510</v>
      </c>
      <c r="AP246" t="s">
        <v>1119</v>
      </c>
      <c r="AQ246" t="s">
        <v>598</v>
      </c>
      <c r="AR246" t="s">
        <v>520</v>
      </c>
      <c r="AS246" t="s">
        <v>510</v>
      </c>
      <c r="AT246" t="s">
        <v>510</v>
      </c>
      <c r="AU246" t="s">
        <v>510</v>
      </c>
      <c r="AV246" t="s">
        <v>630</v>
      </c>
      <c r="AW246" t="s">
        <v>510</v>
      </c>
      <c r="AX246">
        <v>0</v>
      </c>
      <c r="AY246" t="s">
        <v>510</v>
      </c>
      <c r="AZ246" t="s">
        <v>594</v>
      </c>
      <c r="BA246">
        <v>0</v>
      </c>
      <c r="BB246" t="s">
        <v>1026</v>
      </c>
      <c r="BC246" t="s">
        <v>1026</v>
      </c>
      <c r="BD246" t="s">
        <v>510</v>
      </c>
      <c r="BE246" t="s">
        <v>510</v>
      </c>
      <c r="BF246" t="s">
        <v>510</v>
      </c>
      <c r="BG246" t="s">
        <v>510</v>
      </c>
      <c r="BH246" t="s">
        <v>510</v>
      </c>
      <c r="BI246" t="s">
        <v>510</v>
      </c>
      <c r="BJ246" t="s">
        <v>510</v>
      </c>
      <c r="BK246" t="s">
        <v>510</v>
      </c>
      <c r="BL246" t="s">
        <v>510</v>
      </c>
      <c r="BM246" t="s">
        <v>510</v>
      </c>
      <c r="BN246" t="s">
        <v>510</v>
      </c>
      <c r="BO246" t="s">
        <v>510</v>
      </c>
      <c r="BP246" t="s">
        <v>510</v>
      </c>
      <c r="BQ246" t="s">
        <v>510</v>
      </c>
    </row>
    <row r="247" spans="1:69" x14ac:dyDescent="0.3">
      <c r="A247" t="s">
        <v>1132</v>
      </c>
      <c r="B247" t="s">
        <v>584</v>
      </c>
      <c r="C247" t="s">
        <v>585</v>
      </c>
      <c r="D247" t="s">
        <v>610</v>
      </c>
      <c r="E247" t="s">
        <v>510</v>
      </c>
      <c r="F247" t="s">
        <v>587</v>
      </c>
      <c r="G247" t="s">
        <v>569</v>
      </c>
      <c r="H247" s="455"/>
      <c r="I247" t="s">
        <v>510</v>
      </c>
      <c r="J247">
        <v>2522</v>
      </c>
      <c r="K247" t="s">
        <v>522</v>
      </c>
      <c r="L247" t="s">
        <v>531</v>
      </c>
      <c r="M247" t="s">
        <v>610</v>
      </c>
      <c r="N247" t="s">
        <v>611</v>
      </c>
      <c r="O247" t="s">
        <v>667</v>
      </c>
      <c r="P247" t="s">
        <v>668</v>
      </c>
      <c r="Q247" t="s">
        <v>591</v>
      </c>
      <c r="R247" t="s">
        <v>415</v>
      </c>
      <c r="S247" t="s">
        <v>593</v>
      </c>
      <c r="T247" t="s">
        <v>515</v>
      </c>
      <c r="U247" t="s">
        <v>377</v>
      </c>
      <c r="V247" t="s">
        <v>510</v>
      </c>
      <c r="W247" t="s">
        <v>395</v>
      </c>
      <c r="X247">
        <v>8</v>
      </c>
      <c r="Y247" t="s">
        <v>395</v>
      </c>
      <c r="AA247" t="s">
        <v>594</v>
      </c>
      <c r="AB247" t="s">
        <v>227</v>
      </c>
      <c r="AC247" t="s">
        <v>510</v>
      </c>
      <c r="AD247" t="s">
        <v>510</v>
      </c>
      <c r="AE247" t="s">
        <v>669</v>
      </c>
      <c r="AF247">
        <v>5.2083329999999999E-3</v>
      </c>
      <c r="AG247">
        <v>1</v>
      </c>
      <c r="AH247" t="s">
        <v>1072</v>
      </c>
      <c r="AI247" t="s">
        <v>510</v>
      </c>
      <c r="AJ247" t="s">
        <v>722</v>
      </c>
      <c r="AK247" t="s">
        <v>722</v>
      </c>
      <c r="AL247" t="s">
        <v>518</v>
      </c>
      <c r="AM247" t="s">
        <v>597</v>
      </c>
      <c r="AN247" t="s">
        <v>825</v>
      </c>
      <c r="AO247" t="s">
        <v>510</v>
      </c>
      <c r="AP247" t="s">
        <v>672</v>
      </c>
      <c r="AQ247" t="s">
        <v>598</v>
      </c>
      <c r="AR247" t="s">
        <v>520</v>
      </c>
      <c r="AS247" t="s">
        <v>510</v>
      </c>
      <c r="AT247" t="s">
        <v>510</v>
      </c>
      <c r="AU247" t="s">
        <v>510</v>
      </c>
      <c r="AV247" t="s">
        <v>630</v>
      </c>
      <c r="AW247" t="s">
        <v>510</v>
      </c>
      <c r="AX247">
        <v>0</v>
      </c>
      <c r="AY247" t="s">
        <v>510</v>
      </c>
      <c r="AZ247" t="s">
        <v>594</v>
      </c>
      <c r="BA247">
        <v>0</v>
      </c>
      <c r="BB247" t="s">
        <v>673</v>
      </c>
      <c r="BC247" t="s">
        <v>673</v>
      </c>
      <c r="BD247" t="s">
        <v>510</v>
      </c>
      <c r="BE247" t="s">
        <v>510</v>
      </c>
      <c r="BF247" t="s">
        <v>510</v>
      </c>
      <c r="BG247" t="s">
        <v>510</v>
      </c>
      <c r="BH247" t="s">
        <v>510</v>
      </c>
      <c r="BI247" t="s">
        <v>510</v>
      </c>
      <c r="BJ247" t="s">
        <v>510</v>
      </c>
      <c r="BK247" t="s">
        <v>510</v>
      </c>
      <c r="BL247" t="s">
        <v>510</v>
      </c>
      <c r="BM247" t="s">
        <v>510</v>
      </c>
      <c r="BN247" t="s">
        <v>510</v>
      </c>
      <c r="BO247" t="s">
        <v>510</v>
      </c>
      <c r="BP247" t="s">
        <v>510</v>
      </c>
      <c r="BQ247" t="s">
        <v>510</v>
      </c>
    </row>
    <row r="248" spans="1:69" x14ac:dyDescent="0.3">
      <c r="A248" t="s">
        <v>1133</v>
      </c>
      <c r="B248" t="s">
        <v>584</v>
      </c>
      <c r="C248" t="s">
        <v>585</v>
      </c>
      <c r="D248" t="s">
        <v>610</v>
      </c>
      <c r="E248" t="s">
        <v>510</v>
      </c>
      <c r="F248" t="s">
        <v>587</v>
      </c>
      <c r="G248" t="s">
        <v>569</v>
      </c>
      <c r="H248" s="455"/>
      <c r="I248" t="s">
        <v>510</v>
      </c>
      <c r="J248">
        <v>2522</v>
      </c>
      <c r="K248" t="s">
        <v>522</v>
      </c>
      <c r="L248" t="s">
        <v>531</v>
      </c>
      <c r="M248" t="s">
        <v>610</v>
      </c>
      <c r="N248" t="s">
        <v>611</v>
      </c>
      <c r="O248" t="s">
        <v>667</v>
      </c>
      <c r="P248" t="s">
        <v>668</v>
      </c>
      <c r="Q248" t="s">
        <v>591</v>
      </c>
      <c r="R248" t="s">
        <v>415</v>
      </c>
      <c r="S248" t="s">
        <v>593</v>
      </c>
      <c r="T248" t="s">
        <v>515</v>
      </c>
      <c r="U248" t="s">
        <v>377</v>
      </c>
      <c r="V248" t="s">
        <v>510</v>
      </c>
      <c r="W248" t="s">
        <v>395</v>
      </c>
      <c r="X248">
        <v>8</v>
      </c>
      <c r="Y248" t="s">
        <v>395</v>
      </c>
      <c r="AA248" t="s">
        <v>594</v>
      </c>
      <c r="AB248" t="s">
        <v>227</v>
      </c>
      <c r="AC248" t="s">
        <v>510</v>
      </c>
      <c r="AD248" t="s">
        <v>510</v>
      </c>
      <c r="AE248" t="s">
        <v>669</v>
      </c>
      <c r="AF248">
        <v>5.2083329999999999E-3</v>
      </c>
      <c r="AG248">
        <v>1</v>
      </c>
      <c r="AH248" t="s">
        <v>1072</v>
      </c>
      <c r="AI248" t="s">
        <v>510</v>
      </c>
      <c r="AJ248" t="s">
        <v>628</v>
      </c>
      <c r="AK248" t="s">
        <v>628</v>
      </c>
      <c r="AL248" t="s">
        <v>518</v>
      </c>
      <c r="AM248" t="s">
        <v>597</v>
      </c>
      <c r="AN248" t="s">
        <v>837</v>
      </c>
      <c r="AO248" t="s">
        <v>510</v>
      </c>
      <c r="AP248" t="s">
        <v>672</v>
      </c>
      <c r="AQ248" t="s">
        <v>598</v>
      </c>
      <c r="AR248" t="s">
        <v>520</v>
      </c>
      <c r="AS248" t="s">
        <v>510</v>
      </c>
      <c r="AT248" t="s">
        <v>510</v>
      </c>
      <c r="AU248" t="s">
        <v>510</v>
      </c>
      <c r="AV248" t="s">
        <v>630</v>
      </c>
      <c r="AW248" t="s">
        <v>510</v>
      </c>
      <c r="AX248">
        <v>0</v>
      </c>
      <c r="AY248" t="s">
        <v>510</v>
      </c>
      <c r="AZ248" t="s">
        <v>594</v>
      </c>
      <c r="BA248">
        <v>0</v>
      </c>
      <c r="BB248" t="s">
        <v>673</v>
      </c>
      <c r="BC248" t="s">
        <v>673</v>
      </c>
      <c r="BD248" t="s">
        <v>510</v>
      </c>
      <c r="BE248" t="s">
        <v>510</v>
      </c>
      <c r="BF248" t="s">
        <v>510</v>
      </c>
      <c r="BG248" t="s">
        <v>510</v>
      </c>
      <c r="BH248" t="s">
        <v>510</v>
      </c>
      <c r="BI248" t="s">
        <v>510</v>
      </c>
      <c r="BJ248" t="s">
        <v>510</v>
      </c>
      <c r="BK248" t="s">
        <v>510</v>
      </c>
      <c r="BL248" t="s">
        <v>510</v>
      </c>
      <c r="BM248" t="s">
        <v>510</v>
      </c>
      <c r="BN248" t="s">
        <v>510</v>
      </c>
      <c r="BO248" t="s">
        <v>510</v>
      </c>
      <c r="BP248" t="s">
        <v>510</v>
      </c>
      <c r="BQ248" t="s">
        <v>510</v>
      </c>
    </row>
    <row r="249" spans="1:69" x14ac:dyDescent="0.3">
      <c r="A249" t="s">
        <v>1134</v>
      </c>
      <c r="B249" t="s">
        <v>584</v>
      </c>
      <c r="C249" t="s">
        <v>585</v>
      </c>
      <c r="D249" t="s">
        <v>610</v>
      </c>
      <c r="E249" t="s">
        <v>510</v>
      </c>
      <c r="F249" t="s">
        <v>587</v>
      </c>
      <c r="G249" t="s">
        <v>569</v>
      </c>
      <c r="H249" s="455"/>
      <c r="I249" t="s">
        <v>510</v>
      </c>
      <c r="J249">
        <v>2522</v>
      </c>
      <c r="K249" t="s">
        <v>522</v>
      </c>
      <c r="L249" t="s">
        <v>512</v>
      </c>
      <c r="M249" t="s">
        <v>610</v>
      </c>
      <c r="N249" t="s">
        <v>611</v>
      </c>
      <c r="O249" t="s">
        <v>1018</v>
      </c>
      <c r="P249" t="s">
        <v>1019</v>
      </c>
      <c r="Q249" t="s">
        <v>513</v>
      </c>
      <c r="R249" t="s">
        <v>1020</v>
      </c>
      <c r="S249" t="s">
        <v>1021</v>
      </c>
      <c r="T249" t="s">
        <v>515</v>
      </c>
      <c r="U249" t="s">
        <v>1022</v>
      </c>
      <c r="V249" t="s">
        <v>510</v>
      </c>
      <c r="W249" t="s">
        <v>395</v>
      </c>
      <c r="X249">
        <v>8</v>
      </c>
      <c r="Y249" t="s">
        <v>395</v>
      </c>
      <c r="Z249">
        <v>8</v>
      </c>
      <c r="AA249" t="s">
        <v>594</v>
      </c>
      <c r="AB249" t="s">
        <v>227</v>
      </c>
      <c r="AC249" t="s">
        <v>510</v>
      </c>
      <c r="AD249" t="s">
        <v>510</v>
      </c>
      <c r="AE249" t="s">
        <v>1117</v>
      </c>
      <c r="AF249">
        <v>0.22916666699999999</v>
      </c>
      <c r="AG249">
        <v>1</v>
      </c>
      <c r="AH249" t="s">
        <v>1118</v>
      </c>
      <c r="AI249" t="s">
        <v>510</v>
      </c>
      <c r="AJ249" t="s">
        <v>722</v>
      </c>
      <c r="AK249" t="s">
        <v>722</v>
      </c>
      <c r="AL249" t="s">
        <v>518</v>
      </c>
      <c r="AM249" t="s">
        <v>597</v>
      </c>
      <c r="AN249" t="s">
        <v>530</v>
      </c>
      <c r="AO249" t="s">
        <v>510</v>
      </c>
      <c r="AP249" t="s">
        <v>1119</v>
      </c>
      <c r="AQ249" t="s">
        <v>598</v>
      </c>
      <c r="AR249" t="s">
        <v>520</v>
      </c>
      <c r="AS249" t="s">
        <v>510</v>
      </c>
      <c r="AT249" t="s">
        <v>510</v>
      </c>
      <c r="AU249" t="s">
        <v>510</v>
      </c>
      <c r="AV249" t="s">
        <v>630</v>
      </c>
      <c r="AW249" t="s">
        <v>510</v>
      </c>
      <c r="AX249">
        <v>0</v>
      </c>
      <c r="AY249" t="s">
        <v>510</v>
      </c>
      <c r="AZ249" t="s">
        <v>594</v>
      </c>
      <c r="BA249">
        <v>0</v>
      </c>
      <c r="BB249" t="s">
        <v>1026</v>
      </c>
      <c r="BC249" t="s">
        <v>1026</v>
      </c>
      <c r="BD249" t="s">
        <v>510</v>
      </c>
      <c r="BE249" t="s">
        <v>510</v>
      </c>
      <c r="BF249" t="s">
        <v>510</v>
      </c>
      <c r="BG249" t="s">
        <v>510</v>
      </c>
      <c r="BH249" t="s">
        <v>510</v>
      </c>
      <c r="BI249" t="s">
        <v>510</v>
      </c>
      <c r="BJ249" t="s">
        <v>510</v>
      </c>
      <c r="BK249" t="s">
        <v>510</v>
      </c>
      <c r="BL249" t="s">
        <v>510</v>
      </c>
      <c r="BM249" t="s">
        <v>510</v>
      </c>
      <c r="BN249" t="s">
        <v>510</v>
      </c>
      <c r="BO249" t="s">
        <v>510</v>
      </c>
      <c r="BP249" t="s">
        <v>510</v>
      </c>
      <c r="BQ249" t="s">
        <v>510</v>
      </c>
    </row>
    <row r="250" spans="1:69" x14ac:dyDescent="0.3">
      <c r="A250" t="s">
        <v>1135</v>
      </c>
      <c r="B250" t="s">
        <v>584</v>
      </c>
      <c r="C250" t="s">
        <v>585</v>
      </c>
      <c r="D250" t="s">
        <v>586</v>
      </c>
      <c r="E250" t="s">
        <v>510</v>
      </c>
      <c r="F250" t="s">
        <v>587</v>
      </c>
      <c r="G250" t="s">
        <v>569</v>
      </c>
      <c r="H250" s="455"/>
      <c r="I250" t="s">
        <v>510</v>
      </c>
      <c r="J250">
        <v>2041</v>
      </c>
      <c r="K250" t="s">
        <v>511</v>
      </c>
      <c r="L250" t="s">
        <v>512</v>
      </c>
      <c r="M250" t="s">
        <v>586</v>
      </c>
      <c r="N250" t="s">
        <v>588</v>
      </c>
      <c r="O250" t="s">
        <v>602</v>
      </c>
      <c r="P250" t="s">
        <v>603</v>
      </c>
      <c r="Q250" t="s">
        <v>591</v>
      </c>
      <c r="R250" t="s">
        <v>514</v>
      </c>
      <c r="S250" t="s">
        <v>604</v>
      </c>
      <c r="T250" t="s">
        <v>515</v>
      </c>
      <c r="U250" t="s">
        <v>377</v>
      </c>
      <c r="V250" t="s">
        <v>510</v>
      </c>
      <c r="W250" t="s">
        <v>395</v>
      </c>
      <c r="X250">
        <v>8</v>
      </c>
      <c r="Y250" t="s">
        <v>395</v>
      </c>
      <c r="AA250" t="s">
        <v>594</v>
      </c>
      <c r="AB250" t="s">
        <v>227</v>
      </c>
      <c r="AC250" t="s">
        <v>510</v>
      </c>
      <c r="AD250" t="s">
        <v>510</v>
      </c>
      <c r="AE250" t="s">
        <v>741</v>
      </c>
      <c r="AF250">
        <v>21</v>
      </c>
      <c r="AG250">
        <v>1</v>
      </c>
      <c r="AH250" t="s">
        <v>627</v>
      </c>
      <c r="AI250" t="s">
        <v>510</v>
      </c>
      <c r="AJ250" t="s">
        <v>1136</v>
      </c>
      <c r="AK250" t="s">
        <v>1136</v>
      </c>
      <c r="AL250" t="s">
        <v>518</v>
      </c>
      <c r="AM250" t="s">
        <v>597</v>
      </c>
      <c r="AN250" t="s">
        <v>519</v>
      </c>
      <c r="AO250" t="s">
        <v>510</v>
      </c>
      <c r="AP250" t="s">
        <v>742</v>
      </c>
      <c r="AQ250" t="s">
        <v>598</v>
      </c>
      <c r="AR250" t="s">
        <v>520</v>
      </c>
      <c r="AS250" t="s">
        <v>510</v>
      </c>
      <c r="AT250" t="s">
        <v>510</v>
      </c>
      <c r="AU250" t="s">
        <v>510</v>
      </c>
      <c r="AV250" t="s">
        <v>630</v>
      </c>
      <c r="AW250" t="s">
        <v>510</v>
      </c>
      <c r="AX250">
        <v>0</v>
      </c>
      <c r="AY250" t="s">
        <v>510</v>
      </c>
      <c r="AZ250" t="s">
        <v>594</v>
      </c>
      <c r="BA250">
        <v>0</v>
      </c>
      <c r="BB250" t="s">
        <v>631</v>
      </c>
      <c r="BC250" t="s">
        <v>631</v>
      </c>
      <c r="BD250" t="s">
        <v>510</v>
      </c>
      <c r="BE250" t="s">
        <v>510</v>
      </c>
      <c r="BF250" t="s">
        <v>510</v>
      </c>
      <c r="BG250" t="s">
        <v>510</v>
      </c>
      <c r="BH250" t="s">
        <v>510</v>
      </c>
      <c r="BI250" t="s">
        <v>510</v>
      </c>
      <c r="BJ250" t="s">
        <v>510</v>
      </c>
      <c r="BK250" t="s">
        <v>510</v>
      </c>
      <c r="BL250" t="s">
        <v>510</v>
      </c>
      <c r="BM250" t="s">
        <v>510</v>
      </c>
      <c r="BN250" t="s">
        <v>510</v>
      </c>
      <c r="BO250" t="s">
        <v>510</v>
      </c>
      <c r="BP250" t="s">
        <v>510</v>
      </c>
      <c r="BQ250" t="s">
        <v>510</v>
      </c>
    </row>
    <row r="251" spans="1:69" x14ac:dyDescent="0.3">
      <c r="A251" t="s">
        <v>1137</v>
      </c>
      <c r="B251" t="s">
        <v>584</v>
      </c>
      <c r="C251" t="s">
        <v>585</v>
      </c>
      <c r="D251" t="s">
        <v>610</v>
      </c>
      <c r="E251" t="s">
        <v>510</v>
      </c>
      <c r="F251" t="s">
        <v>587</v>
      </c>
      <c r="G251" t="s">
        <v>569</v>
      </c>
      <c r="H251" s="455"/>
      <c r="I251" t="s">
        <v>510</v>
      </c>
      <c r="J251">
        <v>2041</v>
      </c>
      <c r="K251" t="s">
        <v>511</v>
      </c>
      <c r="L251" t="s">
        <v>512</v>
      </c>
      <c r="M251" t="s">
        <v>610</v>
      </c>
      <c r="N251" t="s">
        <v>611</v>
      </c>
      <c r="O251" t="s">
        <v>602</v>
      </c>
      <c r="P251" t="s">
        <v>603</v>
      </c>
      <c r="Q251" t="s">
        <v>591</v>
      </c>
      <c r="R251" t="s">
        <v>514</v>
      </c>
      <c r="S251" t="s">
        <v>604</v>
      </c>
      <c r="T251" t="s">
        <v>515</v>
      </c>
      <c r="U251" t="s">
        <v>377</v>
      </c>
      <c r="V251" t="s">
        <v>510</v>
      </c>
      <c r="W251" t="s">
        <v>395</v>
      </c>
      <c r="X251">
        <v>8</v>
      </c>
      <c r="Y251" t="s">
        <v>395</v>
      </c>
      <c r="AA251" t="s">
        <v>594</v>
      </c>
      <c r="AB251" t="s">
        <v>227</v>
      </c>
      <c r="AC251" t="s">
        <v>510</v>
      </c>
      <c r="AD251" t="s">
        <v>510</v>
      </c>
      <c r="AE251" t="s">
        <v>741</v>
      </c>
      <c r="AF251">
        <v>21</v>
      </c>
      <c r="AG251">
        <v>1</v>
      </c>
      <c r="AH251" t="s">
        <v>627</v>
      </c>
      <c r="AI251" t="s">
        <v>510</v>
      </c>
      <c r="AJ251" t="s">
        <v>1138</v>
      </c>
      <c r="AK251" t="s">
        <v>1138</v>
      </c>
      <c r="AL251" t="s">
        <v>518</v>
      </c>
      <c r="AM251" t="s">
        <v>597</v>
      </c>
      <c r="AN251" t="s">
        <v>519</v>
      </c>
      <c r="AO251" t="s">
        <v>510</v>
      </c>
      <c r="AP251" t="s">
        <v>742</v>
      </c>
      <c r="AQ251" t="s">
        <v>598</v>
      </c>
      <c r="AR251" t="s">
        <v>520</v>
      </c>
      <c r="AS251" t="s">
        <v>510</v>
      </c>
      <c r="AT251" t="s">
        <v>510</v>
      </c>
      <c r="AU251" t="s">
        <v>510</v>
      </c>
      <c r="AV251" t="s">
        <v>630</v>
      </c>
      <c r="AW251" t="s">
        <v>510</v>
      </c>
      <c r="AX251">
        <v>0</v>
      </c>
      <c r="AY251" t="s">
        <v>510</v>
      </c>
      <c r="AZ251" t="s">
        <v>594</v>
      </c>
      <c r="BA251">
        <v>0</v>
      </c>
      <c r="BB251" t="s">
        <v>631</v>
      </c>
      <c r="BC251" t="s">
        <v>631</v>
      </c>
      <c r="BD251" t="s">
        <v>510</v>
      </c>
      <c r="BE251" t="s">
        <v>510</v>
      </c>
      <c r="BF251" t="s">
        <v>510</v>
      </c>
      <c r="BG251" t="s">
        <v>510</v>
      </c>
      <c r="BH251" t="s">
        <v>510</v>
      </c>
      <c r="BI251" t="s">
        <v>510</v>
      </c>
      <c r="BJ251" t="s">
        <v>510</v>
      </c>
      <c r="BK251" t="s">
        <v>510</v>
      </c>
      <c r="BL251" t="s">
        <v>510</v>
      </c>
      <c r="BM251" t="s">
        <v>510</v>
      </c>
      <c r="BN251" t="s">
        <v>510</v>
      </c>
      <c r="BO251" t="s">
        <v>510</v>
      </c>
      <c r="BP251" t="s">
        <v>510</v>
      </c>
      <c r="BQ251" t="s">
        <v>510</v>
      </c>
    </row>
    <row r="252" spans="1:69" x14ac:dyDescent="0.3">
      <c r="A252" t="s">
        <v>1139</v>
      </c>
      <c r="B252" t="s">
        <v>584</v>
      </c>
      <c r="C252" t="s">
        <v>585</v>
      </c>
      <c r="D252" t="s">
        <v>586</v>
      </c>
      <c r="E252" t="s">
        <v>510</v>
      </c>
      <c r="F252" t="s">
        <v>587</v>
      </c>
      <c r="G252" t="s">
        <v>569</v>
      </c>
      <c r="H252" s="455"/>
      <c r="I252" t="s">
        <v>510</v>
      </c>
      <c r="J252">
        <v>2522</v>
      </c>
      <c r="K252" t="s">
        <v>522</v>
      </c>
      <c r="L252" t="s">
        <v>531</v>
      </c>
      <c r="M252" t="s">
        <v>586</v>
      </c>
      <c r="N252" t="s">
        <v>588</v>
      </c>
      <c r="O252" t="s">
        <v>667</v>
      </c>
      <c r="P252" t="s">
        <v>668</v>
      </c>
      <c r="Q252" t="s">
        <v>591</v>
      </c>
      <c r="R252" t="s">
        <v>415</v>
      </c>
      <c r="S252" t="s">
        <v>593</v>
      </c>
      <c r="T252" t="s">
        <v>515</v>
      </c>
      <c r="U252" t="s">
        <v>377</v>
      </c>
      <c r="V252" t="s">
        <v>510</v>
      </c>
      <c r="W252" t="s">
        <v>395</v>
      </c>
      <c r="X252">
        <v>8</v>
      </c>
      <c r="Y252" t="s">
        <v>395</v>
      </c>
      <c r="AA252" t="s">
        <v>594</v>
      </c>
      <c r="AB252" t="s">
        <v>227</v>
      </c>
      <c r="AC252" t="s">
        <v>510</v>
      </c>
      <c r="AD252" t="s">
        <v>510</v>
      </c>
      <c r="AE252" t="s">
        <v>669</v>
      </c>
      <c r="AF252">
        <v>5.2083329999999999E-3</v>
      </c>
      <c r="AG252">
        <v>1</v>
      </c>
      <c r="AH252" t="s">
        <v>1072</v>
      </c>
      <c r="AI252" t="s">
        <v>510</v>
      </c>
      <c r="AJ252" t="s">
        <v>720</v>
      </c>
      <c r="AK252" t="s">
        <v>720</v>
      </c>
      <c r="AL252" t="s">
        <v>518</v>
      </c>
      <c r="AM252" t="s">
        <v>597</v>
      </c>
      <c r="AN252" t="s">
        <v>957</v>
      </c>
      <c r="AO252" t="s">
        <v>510</v>
      </c>
      <c r="AP252" t="s">
        <v>672</v>
      </c>
      <c r="AQ252" t="s">
        <v>598</v>
      </c>
      <c r="AR252" t="s">
        <v>520</v>
      </c>
      <c r="AS252" t="s">
        <v>510</v>
      </c>
      <c r="AT252" t="s">
        <v>510</v>
      </c>
      <c r="AU252" t="s">
        <v>510</v>
      </c>
      <c r="AV252" t="s">
        <v>630</v>
      </c>
      <c r="AW252" t="s">
        <v>510</v>
      </c>
      <c r="AX252">
        <v>0</v>
      </c>
      <c r="AY252" t="s">
        <v>510</v>
      </c>
      <c r="AZ252" t="s">
        <v>594</v>
      </c>
      <c r="BA252">
        <v>0</v>
      </c>
      <c r="BB252" t="s">
        <v>673</v>
      </c>
      <c r="BC252" t="s">
        <v>673</v>
      </c>
      <c r="BD252" t="s">
        <v>510</v>
      </c>
      <c r="BE252" t="s">
        <v>510</v>
      </c>
      <c r="BF252" t="s">
        <v>510</v>
      </c>
      <c r="BG252" t="s">
        <v>510</v>
      </c>
      <c r="BH252" t="s">
        <v>510</v>
      </c>
      <c r="BI252" t="s">
        <v>510</v>
      </c>
      <c r="BJ252" t="s">
        <v>510</v>
      </c>
      <c r="BK252" t="s">
        <v>510</v>
      </c>
      <c r="BL252" t="s">
        <v>510</v>
      </c>
      <c r="BM252" t="s">
        <v>510</v>
      </c>
      <c r="BN252" t="s">
        <v>510</v>
      </c>
      <c r="BO252" t="s">
        <v>510</v>
      </c>
      <c r="BP252" t="s">
        <v>510</v>
      </c>
      <c r="BQ252" t="s">
        <v>510</v>
      </c>
    </row>
    <row r="253" spans="1:69" x14ac:dyDescent="0.3">
      <c r="A253" t="s">
        <v>1140</v>
      </c>
      <c r="B253" t="s">
        <v>584</v>
      </c>
      <c r="C253" t="s">
        <v>585</v>
      </c>
      <c r="D253" t="s">
        <v>610</v>
      </c>
      <c r="E253" t="s">
        <v>510</v>
      </c>
      <c r="F253" t="s">
        <v>587</v>
      </c>
      <c r="G253" t="s">
        <v>569</v>
      </c>
      <c r="H253" s="455"/>
      <c r="I253" t="s">
        <v>510</v>
      </c>
      <c r="J253">
        <v>2522</v>
      </c>
      <c r="K253" t="s">
        <v>522</v>
      </c>
      <c r="L253" t="s">
        <v>531</v>
      </c>
      <c r="M253" t="s">
        <v>610</v>
      </c>
      <c r="N253" t="s">
        <v>611</v>
      </c>
      <c r="O253" t="s">
        <v>667</v>
      </c>
      <c r="P253" t="s">
        <v>668</v>
      </c>
      <c r="Q253" t="s">
        <v>591</v>
      </c>
      <c r="R253" t="s">
        <v>415</v>
      </c>
      <c r="S253" t="s">
        <v>593</v>
      </c>
      <c r="T253" t="s">
        <v>515</v>
      </c>
      <c r="U253" t="s">
        <v>377</v>
      </c>
      <c r="V253" t="s">
        <v>510</v>
      </c>
      <c r="W253" t="s">
        <v>395</v>
      </c>
      <c r="X253">
        <v>8</v>
      </c>
      <c r="Y253" t="s">
        <v>395</v>
      </c>
      <c r="AA253" t="s">
        <v>594</v>
      </c>
      <c r="AB253" t="s">
        <v>227</v>
      </c>
      <c r="AC253" t="s">
        <v>510</v>
      </c>
      <c r="AD253" t="s">
        <v>510</v>
      </c>
      <c r="AE253" t="s">
        <v>669</v>
      </c>
      <c r="AF253">
        <v>5.2083329999999999E-3</v>
      </c>
      <c r="AG253">
        <v>1</v>
      </c>
      <c r="AH253" t="s">
        <v>1072</v>
      </c>
      <c r="AI253" t="s">
        <v>510</v>
      </c>
      <c r="AJ253" t="s">
        <v>722</v>
      </c>
      <c r="AK253" t="s">
        <v>722</v>
      </c>
      <c r="AL253" t="s">
        <v>518</v>
      </c>
      <c r="AM253" t="s">
        <v>597</v>
      </c>
      <c r="AN253" t="s">
        <v>957</v>
      </c>
      <c r="AO253" t="s">
        <v>510</v>
      </c>
      <c r="AP253" t="s">
        <v>672</v>
      </c>
      <c r="AQ253" t="s">
        <v>598</v>
      </c>
      <c r="AR253" t="s">
        <v>520</v>
      </c>
      <c r="AS253" t="s">
        <v>510</v>
      </c>
      <c r="AT253" t="s">
        <v>510</v>
      </c>
      <c r="AU253" t="s">
        <v>510</v>
      </c>
      <c r="AV253" t="s">
        <v>630</v>
      </c>
      <c r="AW253" t="s">
        <v>510</v>
      </c>
      <c r="AX253">
        <v>0</v>
      </c>
      <c r="AY253" t="s">
        <v>510</v>
      </c>
      <c r="AZ253" t="s">
        <v>594</v>
      </c>
      <c r="BA253">
        <v>0</v>
      </c>
      <c r="BB253" t="s">
        <v>673</v>
      </c>
      <c r="BC253" t="s">
        <v>673</v>
      </c>
      <c r="BD253" t="s">
        <v>510</v>
      </c>
      <c r="BE253" t="s">
        <v>510</v>
      </c>
      <c r="BF253" t="s">
        <v>510</v>
      </c>
      <c r="BG253" t="s">
        <v>510</v>
      </c>
      <c r="BH253" t="s">
        <v>510</v>
      </c>
      <c r="BI253" t="s">
        <v>510</v>
      </c>
      <c r="BJ253" t="s">
        <v>510</v>
      </c>
      <c r="BK253" t="s">
        <v>510</v>
      </c>
      <c r="BL253" t="s">
        <v>510</v>
      </c>
      <c r="BM253" t="s">
        <v>510</v>
      </c>
      <c r="BN253" t="s">
        <v>510</v>
      </c>
      <c r="BO253" t="s">
        <v>510</v>
      </c>
      <c r="BP253" t="s">
        <v>510</v>
      </c>
      <c r="BQ253" t="s">
        <v>510</v>
      </c>
    </row>
    <row r="254" spans="1:69" x14ac:dyDescent="0.3">
      <c r="A254" t="s">
        <v>1141</v>
      </c>
      <c r="B254" t="s">
        <v>584</v>
      </c>
      <c r="C254" t="s">
        <v>585</v>
      </c>
      <c r="D254" t="s">
        <v>586</v>
      </c>
      <c r="E254" t="s">
        <v>510</v>
      </c>
      <c r="F254" t="s">
        <v>587</v>
      </c>
      <c r="G254" t="s">
        <v>569</v>
      </c>
      <c r="H254" s="455"/>
      <c r="I254" t="s">
        <v>510</v>
      </c>
      <c r="J254">
        <v>2522</v>
      </c>
      <c r="K254" t="s">
        <v>522</v>
      </c>
      <c r="L254" t="s">
        <v>512</v>
      </c>
      <c r="M254" t="s">
        <v>586</v>
      </c>
      <c r="N254" t="s">
        <v>588</v>
      </c>
      <c r="O254" t="s">
        <v>1018</v>
      </c>
      <c r="P254" t="s">
        <v>1019</v>
      </c>
      <c r="Q254" t="s">
        <v>513</v>
      </c>
      <c r="R254" t="s">
        <v>1020</v>
      </c>
      <c r="S254" t="s">
        <v>1021</v>
      </c>
      <c r="T254" t="s">
        <v>515</v>
      </c>
      <c r="U254" t="s">
        <v>1022</v>
      </c>
      <c r="V254" t="s">
        <v>510</v>
      </c>
      <c r="W254" t="s">
        <v>395</v>
      </c>
      <c r="X254">
        <v>8</v>
      </c>
      <c r="Y254" t="s">
        <v>395</v>
      </c>
      <c r="Z254">
        <v>8</v>
      </c>
      <c r="AA254" t="s">
        <v>594</v>
      </c>
      <c r="AB254" t="s">
        <v>227</v>
      </c>
      <c r="AC254" t="s">
        <v>510</v>
      </c>
      <c r="AD254" t="s">
        <v>510</v>
      </c>
      <c r="AE254" t="s">
        <v>1117</v>
      </c>
      <c r="AF254">
        <v>0.22916666699999999</v>
      </c>
      <c r="AG254">
        <v>1</v>
      </c>
      <c r="AH254" t="s">
        <v>1118</v>
      </c>
      <c r="AI254" t="s">
        <v>510</v>
      </c>
      <c r="AJ254" t="s">
        <v>1136</v>
      </c>
      <c r="AK254" t="s">
        <v>1136</v>
      </c>
      <c r="AL254" t="s">
        <v>518</v>
      </c>
      <c r="AM254" t="s">
        <v>597</v>
      </c>
      <c r="AN254" t="s">
        <v>529</v>
      </c>
      <c r="AO254" t="s">
        <v>510</v>
      </c>
      <c r="AP254" t="s">
        <v>1119</v>
      </c>
      <c r="AQ254" t="s">
        <v>598</v>
      </c>
      <c r="AR254" t="s">
        <v>520</v>
      </c>
      <c r="AS254" t="s">
        <v>510</v>
      </c>
      <c r="AT254" t="s">
        <v>510</v>
      </c>
      <c r="AU254" t="s">
        <v>510</v>
      </c>
      <c r="AV254" t="s">
        <v>630</v>
      </c>
      <c r="AW254" t="s">
        <v>510</v>
      </c>
      <c r="AX254">
        <v>0</v>
      </c>
      <c r="AY254" t="s">
        <v>510</v>
      </c>
      <c r="AZ254" t="s">
        <v>594</v>
      </c>
      <c r="BA254">
        <v>0</v>
      </c>
      <c r="BB254" t="s">
        <v>1026</v>
      </c>
      <c r="BC254" t="s">
        <v>1026</v>
      </c>
      <c r="BD254" t="s">
        <v>510</v>
      </c>
      <c r="BE254" t="s">
        <v>510</v>
      </c>
      <c r="BF254" t="s">
        <v>510</v>
      </c>
      <c r="BG254" t="s">
        <v>510</v>
      </c>
      <c r="BH254" t="s">
        <v>510</v>
      </c>
      <c r="BI254" t="s">
        <v>510</v>
      </c>
      <c r="BJ254" t="s">
        <v>510</v>
      </c>
      <c r="BK254" t="s">
        <v>510</v>
      </c>
      <c r="BL254" t="s">
        <v>510</v>
      </c>
      <c r="BM254" t="s">
        <v>510</v>
      </c>
      <c r="BN254" t="s">
        <v>510</v>
      </c>
      <c r="BO254" t="s">
        <v>510</v>
      </c>
      <c r="BP254" t="s">
        <v>510</v>
      </c>
      <c r="BQ254" t="s">
        <v>510</v>
      </c>
    </row>
    <row r="255" spans="1:69" x14ac:dyDescent="0.3">
      <c r="A255" t="s">
        <v>1142</v>
      </c>
      <c r="B255" t="s">
        <v>584</v>
      </c>
      <c r="C255" t="s">
        <v>585</v>
      </c>
      <c r="D255" t="s">
        <v>610</v>
      </c>
      <c r="E255" t="s">
        <v>510</v>
      </c>
      <c r="F255" t="s">
        <v>587</v>
      </c>
      <c r="G255" t="s">
        <v>569</v>
      </c>
      <c r="H255" s="455"/>
      <c r="I255" t="s">
        <v>510</v>
      </c>
      <c r="J255">
        <v>2522</v>
      </c>
      <c r="K255" t="s">
        <v>522</v>
      </c>
      <c r="L255" t="s">
        <v>512</v>
      </c>
      <c r="M255" t="s">
        <v>610</v>
      </c>
      <c r="N255" t="s">
        <v>611</v>
      </c>
      <c r="O255" t="s">
        <v>1018</v>
      </c>
      <c r="P255" t="s">
        <v>1019</v>
      </c>
      <c r="Q255" t="s">
        <v>513</v>
      </c>
      <c r="R255" t="s">
        <v>1020</v>
      </c>
      <c r="S255" t="s">
        <v>1021</v>
      </c>
      <c r="T255" t="s">
        <v>515</v>
      </c>
      <c r="U255" t="s">
        <v>1022</v>
      </c>
      <c r="V255" t="s">
        <v>510</v>
      </c>
      <c r="W255" t="s">
        <v>395</v>
      </c>
      <c r="X255">
        <v>8</v>
      </c>
      <c r="Y255" t="s">
        <v>395</v>
      </c>
      <c r="Z255">
        <v>8</v>
      </c>
      <c r="AA255" t="s">
        <v>594</v>
      </c>
      <c r="AB255" t="s">
        <v>227</v>
      </c>
      <c r="AC255" t="s">
        <v>510</v>
      </c>
      <c r="AD255" t="s">
        <v>510</v>
      </c>
      <c r="AE255" t="s">
        <v>1117</v>
      </c>
      <c r="AF255">
        <v>0.22916666699999999</v>
      </c>
      <c r="AG255">
        <v>1</v>
      </c>
      <c r="AH255" t="s">
        <v>1118</v>
      </c>
      <c r="AI255" t="s">
        <v>510</v>
      </c>
      <c r="AJ255" t="s">
        <v>1138</v>
      </c>
      <c r="AK255" t="s">
        <v>1138</v>
      </c>
      <c r="AL255" t="s">
        <v>518</v>
      </c>
      <c r="AM255" t="s">
        <v>597</v>
      </c>
      <c r="AN255" t="s">
        <v>529</v>
      </c>
      <c r="AO255" t="s">
        <v>510</v>
      </c>
      <c r="AP255" t="s">
        <v>1119</v>
      </c>
      <c r="AQ255" t="s">
        <v>598</v>
      </c>
      <c r="AR255" t="s">
        <v>520</v>
      </c>
      <c r="AS255" t="s">
        <v>510</v>
      </c>
      <c r="AT255" t="s">
        <v>510</v>
      </c>
      <c r="AU255" t="s">
        <v>510</v>
      </c>
      <c r="AV255" t="s">
        <v>630</v>
      </c>
      <c r="AW255" t="s">
        <v>510</v>
      </c>
      <c r="AX255">
        <v>0</v>
      </c>
      <c r="AY255" t="s">
        <v>510</v>
      </c>
      <c r="AZ255" t="s">
        <v>594</v>
      </c>
      <c r="BA255">
        <v>0</v>
      </c>
      <c r="BB255" t="s">
        <v>1026</v>
      </c>
      <c r="BC255" t="s">
        <v>1026</v>
      </c>
      <c r="BD255" t="s">
        <v>510</v>
      </c>
      <c r="BE255" t="s">
        <v>510</v>
      </c>
      <c r="BF255" t="s">
        <v>510</v>
      </c>
      <c r="BG255" t="s">
        <v>510</v>
      </c>
      <c r="BH255" t="s">
        <v>510</v>
      </c>
      <c r="BI255" t="s">
        <v>510</v>
      </c>
      <c r="BJ255" t="s">
        <v>510</v>
      </c>
      <c r="BK255" t="s">
        <v>510</v>
      </c>
      <c r="BL255" t="s">
        <v>510</v>
      </c>
      <c r="BM255" t="s">
        <v>510</v>
      </c>
      <c r="BN255" t="s">
        <v>510</v>
      </c>
      <c r="BO255" t="s">
        <v>510</v>
      </c>
      <c r="BP255" t="s">
        <v>510</v>
      </c>
      <c r="BQ255" t="s">
        <v>510</v>
      </c>
    </row>
    <row r="256" spans="1:69" x14ac:dyDescent="0.3">
      <c r="A256" t="s">
        <v>1143</v>
      </c>
      <c r="B256" t="s">
        <v>584</v>
      </c>
      <c r="C256" t="s">
        <v>585</v>
      </c>
      <c r="D256" t="s">
        <v>610</v>
      </c>
      <c r="E256" t="s">
        <v>510</v>
      </c>
      <c r="F256" t="s">
        <v>587</v>
      </c>
      <c r="G256" t="s">
        <v>569</v>
      </c>
      <c r="H256" s="455"/>
      <c r="I256" t="s">
        <v>510</v>
      </c>
      <c r="J256">
        <v>2041</v>
      </c>
      <c r="K256" t="s">
        <v>511</v>
      </c>
      <c r="L256" t="s">
        <v>512</v>
      </c>
      <c r="M256" t="s">
        <v>610</v>
      </c>
      <c r="N256" t="s">
        <v>611</v>
      </c>
      <c r="O256" t="s">
        <v>1047</v>
      </c>
      <c r="P256" t="s">
        <v>1048</v>
      </c>
      <c r="Q256" t="s">
        <v>591</v>
      </c>
      <c r="R256" t="s">
        <v>514</v>
      </c>
      <c r="S256" t="s">
        <v>604</v>
      </c>
      <c r="T256" t="s">
        <v>515</v>
      </c>
      <c r="U256" t="s">
        <v>377</v>
      </c>
      <c r="V256" t="s">
        <v>510</v>
      </c>
      <c r="W256" t="s">
        <v>395</v>
      </c>
      <c r="X256">
        <v>8</v>
      </c>
      <c r="Y256" t="s">
        <v>395</v>
      </c>
      <c r="AA256" t="s">
        <v>594</v>
      </c>
      <c r="AB256" t="s">
        <v>227</v>
      </c>
      <c r="AC256" t="s">
        <v>510</v>
      </c>
      <c r="AD256" t="s">
        <v>510</v>
      </c>
      <c r="AE256" t="s">
        <v>741</v>
      </c>
      <c r="AF256">
        <v>21</v>
      </c>
      <c r="AG256">
        <v>1</v>
      </c>
      <c r="AH256" t="s">
        <v>1069</v>
      </c>
      <c r="AI256" t="s">
        <v>510</v>
      </c>
      <c r="AJ256" t="s">
        <v>1144</v>
      </c>
      <c r="AK256" t="s">
        <v>1144</v>
      </c>
      <c r="AL256" t="s">
        <v>518</v>
      </c>
      <c r="AM256" t="s">
        <v>597</v>
      </c>
      <c r="AN256" t="s">
        <v>519</v>
      </c>
      <c r="AO256" t="s">
        <v>510</v>
      </c>
      <c r="AP256" t="s">
        <v>742</v>
      </c>
      <c r="AQ256" t="s">
        <v>598</v>
      </c>
      <c r="AR256" t="s">
        <v>520</v>
      </c>
      <c r="AS256" t="s">
        <v>510</v>
      </c>
      <c r="AT256" t="s">
        <v>510</v>
      </c>
      <c r="AU256" t="s">
        <v>510</v>
      </c>
      <c r="AV256" t="s">
        <v>630</v>
      </c>
      <c r="AW256" t="s">
        <v>510</v>
      </c>
      <c r="AX256">
        <v>0</v>
      </c>
      <c r="AY256" t="s">
        <v>510</v>
      </c>
      <c r="AZ256" t="s">
        <v>594</v>
      </c>
      <c r="BA256">
        <v>0</v>
      </c>
      <c r="BB256" t="s">
        <v>631</v>
      </c>
      <c r="BC256" t="s">
        <v>631</v>
      </c>
      <c r="BD256" t="s">
        <v>510</v>
      </c>
      <c r="BE256" t="s">
        <v>510</v>
      </c>
      <c r="BF256" t="s">
        <v>510</v>
      </c>
      <c r="BG256" t="s">
        <v>510</v>
      </c>
      <c r="BH256" t="s">
        <v>510</v>
      </c>
      <c r="BI256" t="s">
        <v>510</v>
      </c>
      <c r="BJ256" t="s">
        <v>510</v>
      </c>
      <c r="BK256" t="s">
        <v>510</v>
      </c>
      <c r="BL256" t="s">
        <v>510</v>
      </c>
      <c r="BM256" t="s">
        <v>510</v>
      </c>
      <c r="BN256" t="s">
        <v>510</v>
      </c>
      <c r="BO256" t="s">
        <v>510</v>
      </c>
      <c r="BP256" t="s">
        <v>510</v>
      </c>
      <c r="BQ256" t="s">
        <v>510</v>
      </c>
    </row>
    <row r="257" spans="1:69" x14ac:dyDescent="0.3">
      <c r="A257" t="s">
        <v>1145</v>
      </c>
      <c r="B257" t="s">
        <v>584</v>
      </c>
      <c r="C257" t="s">
        <v>585</v>
      </c>
      <c r="D257" t="s">
        <v>610</v>
      </c>
      <c r="E257" t="s">
        <v>510</v>
      </c>
      <c r="F257" t="s">
        <v>587</v>
      </c>
      <c r="G257" t="s">
        <v>569</v>
      </c>
      <c r="H257" s="455"/>
      <c r="I257" t="s">
        <v>510</v>
      </c>
      <c r="J257">
        <v>2522</v>
      </c>
      <c r="K257" t="s">
        <v>522</v>
      </c>
      <c r="L257" t="s">
        <v>512</v>
      </c>
      <c r="M257" t="s">
        <v>610</v>
      </c>
      <c r="N257" t="s">
        <v>611</v>
      </c>
      <c r="O257" t="s">
        <v>1018</v>
      </c>
      <c r="P257" t="s">
        <v>1019</v>
      </c>
      <c r="Q257" t="s">
        <v>513</v>
      </c>
      <c r="R257" t="s">
        <v>1020</v>
      </c>
      <c r="S257" t="s">
        <v>1021</v>
      </c>
      <c r="T257" t="s">
        <v>515</v>
      </c>
      <c r="U257" t="s">
        <v>1022</v>
      </c>
      <c r="V257" t="s">
        <v>510</v>
      </c>
      <c r="W257" t="s">
        <v>395</v>
      </c>
      <c r="X257">
        <v>8</v>
      </c>
      <c r="Y257" t="s">
        <v>395</v>
      </c>
      <c r="Z257">
        <v>8</v>
      </c>
      <c r="AA257" t="s">
        <v>594</v>
      </c>
      <c r="AB257" t="s">
        <v>227</v>
      </c>
      <c r="AC257" t="s">
        <v>510</v>
      </c>
      <c r="AD257" t="s">
        <v>510</v>
      </c>
      <c r="AE257" t="s">
        <v>1117</v>
      </c>
      <c r="AF257">
        <v>0.22916666699999999</v>
      </c>
      <c r="AG257">
        <v>1</v>
      </c>
      <c r="AH257" t="s">
        <v>1118</v>
      </c>
      <c r="AI257" t="s">
        <v>510</v>
      </c>
      <c r="AJ257" t="s">
        <v>1144</v>
      </c>
      <c r="AK257" t="s">
        <v>1144</v>
      </c>
      <c r="AL257" t="s">
        <v>518</v>
      </c>
      <c r="AM257" t="s">
        <v>597</v>
      </c>
      <c r="AN257" t="s">
        <v>529</v>
      </c>
      <c r="AO257" t="s">
        <v>510</v>
      </c>
      <c r="AP257" t="s">
        <v>1119</v>
      </c>
      <c r="AQ257" t="s">
        <v>598</v>
      </c>
      <c r="AR257" t="s">
        <v>520</v>
      </c>
      <c r="AS257" t="s">
        <v>510</v>
      </c>
      <c r="AT257" t="s">
        <v>510</v>
      </c>
      <c r="AU257" t="s">
        <v>510</v>
      </c>
      <c r="AV257" t="s">
        <v>630</v>
      </c>
      <c r="AW257" t="s">
        <v>510</v>
      </c>
      <c r="AX257">
        <v>0</v>
      </c>
      <c r="AY257" t="s">
        <v>510</v>
      </c>
      <c r="AZ257" t="s">
        <v>594</v>
      </c>
      <c r="BA257">
        <v>0</v>
      </c>
      <c r="BB257" t="s">
        <v>1026</v>
      </c>
      <c r="BC257" t="s">
        <v>1026</v>
      </c>
      <c r="BD257" t="s">
        <v>510</v>
      </c>
      <c r="BE257" t="s">
        <v>510</v>
      </c>
      <c r="BF257" t="s">
        <v>510</v>
      </c>
      <c r="BG257" t="s">
        <v>510</v>
      </c>
      <c r="BH257" t="s">
        <v>510</v>
      </c>
      <c r="BI257" t="s">
        <v>510</v>
      </c>
      <c r="BJ257" t="s">
        <v>510</v>
      </c>
      <c r="BK257" t="s">
        <v>510</v>
      </c>
      <c r="BL257" t="s">
        <v>510</v>
      </c>
      <c r="BM257" t="s">
        <v>510</v>
      </c>
      <c r="BN257" t="s">
        <v>510</v>
      </c>
      <c r="BO257" t="s">
        <v>510</v>
      </c>
      <c r="BP257" t="s">
        <v>510</v>
      </c>
      <c r="BQ257" t="s">
        <v>510</v>
      </c>
    </row>
    <row r="258" spans="1:69" x14ac:dyDescent="0.3">
      <c r="A258" t="s">
        <v>1146</v>
      </c>
      <c r="B258" t="s">
        <v>584</v>
      </c>
      <c r="C258" t="s">
        <v>585</v>
      </c>
      <c r="D258" t="s">
        <v>586</v>
      </c>
      <c r="E258" t="s">
        <v>510</v>
      </c>
      <c r="F258" t="s">
        <v>587</v>
      </c>
      <c r="G258" t="s">
        <v>569</v>
      </c>
      <c r="H258" s="455"/>
      <c r="I258" t="s">
        <v>510</v>
      </c>
      <c r="J258">
        <v>2041</v>
      </c>
      <c r="K258" t="s">
        <v>511</v>
      </c>
      <c r="L258" t="s">
        <v>512</v>
      </c>
      <c r="M258" t="s">
        <v>586</v>
      </c>
      <c r="N258" t="s">
        <v>588</v>
      </c>
      <c r="O258" t="s">
        <v>1047</v>
      </c>
      <c r="P258" t="s">
        <v>1048</v>
      </c>
      <c r="Q258" t="s">
        <v>591</v>
      </c>
      <c r="R258" t="s">
        <v>514</v>
      </c>
      <c r="S258" t="s">
        <v>604</v>
      </c>
      <c r="T258" t="s">
        <v>515</v>
      </c>
      <c r="U258" t="s">
        <v>377</v>
      </c>
      <c r="V258" t="s">
        <v>510</v>
      </c>
      <c r="W258" t="s">
        <v>395</v>
      </c>
      <c r="X258">
        <v>8</v>
      </c>
      <c r="Y258" t="s">
        <v>395</v>
      </c>
      <c r="AA258" t="s">
        <v>594</v>
      </c>
      <c r="AB258" t="s">
        <v>227</v>
      </c>
      <c r="AC258" t="s">
        <v>510</v>
      </c>
      <c r="AD258" t="s">
        <v>510</v>
      </c>
      <c r="AE258" t="s">
        <v>741</v>
      </c>
      <c r="AF258">
        <v>21</v>
      </c>
      <c r="AG258">
        <v>1</v>
      </c>
      <c r="AH258" t="s">
        <v>1069</v>
      </c>
      <c r="AI258" t="s">
        <v>510</v>
      </c>
      <c r="AJ258" t="s">
        <v>1147</v>
      </c>
      <c r="AK258" t="s">
        <v>1147</v>
      </c>
      <c r="AL258" t="s">
        <v>518</v>
      </c>
      <c r="AM258" t="s">
        <v>597</v>
      </c>
      <c r="AN258" t="s">
        <v>519</v>
      </c>
      <c r="AO258" t="s">
        <v>510</v>
      </c>
      <c r="AP258" t="s">
        <v>742</v>
      </c>
      <c r="AQ258" t="s">
        <v>598</v>
      </c>
      <c r="AR258" t="s">
        <v>520</v>
      </c>
      <c r="AS258" t="s">
        <v>510</v>
      </c>
      <c r="AT258" t="s">
        <v>510</v>
      </c>
      <c r="AU258" t="s">
        <v>510</v>
      </c>
      <c r="AV258" t="s">
        <v>630</v>
      </c>
      <c r="AW258" t="s">
        <v>510</v>
      </c>
      <c r="AX258">
        <v>0</v>
      </c>
      <c r="AY258" t="s">
        <v>510</v>
      </c>
      <c r="AZ258" t="s">
        <v>594</v>
      </c>
      <c r="BA258">
        <v>0</v>
      </c>
      <c r="BB258" t="s">
        <v>631</v>
      </c>
      <c r="BC258" t="s">
        <v>631</v>
      </c>
      <c r="BD258" t="s">
        <v>510</v>
      </c>
      <c r="BE258" t="s">
        <v>510</v>
      </c>
      <c r="BF258" t="s">
        <v>510</v>
      </c>
      <c r="BG258" t="s">
        <v>510</v>
      </c>
      <c r="BH258" t="s">
        <v>510</v>
      </c>
      <c r="BI258" t="s">
        <v>510</v>
      </c>
      <c r="BJ258" t="s">
        <v>510</v>
      </c>
      <c r="BK258" t="s">
        <v>510</v>
      </c>
      <c r="BL258" t="s">
        <v>510</v>
      </c>
      <c r="BM258" t="s">
        <v>510</v>
      </c>
      <c r="BN258" t="s">
        <v>510</v>
      </c>
      <c r="BO258" t="s">
        <v>510</v>
      </c>
      <c r="BP258" t="s">
        <v>510</v>
      </c>
      <c r="BQ258" t="s">
        <v>510</v>
      </c>
    </row>
    <row r="259" spans="1:69" x14ac:dyDescent="0.3">
      <c r="A259" t="s">
        <v>1148</v>
      </c>
      <c r="B259" t="s">
        <v>584</v>
      </c>
      <c r="C259" t="s">
        <v>585</v>
      </c>
      <c r="D259" t="s">
        <v>586</v>
      </c>
      <c r="E259" t="s">
        <v>510</v>
      </c>
      <c r="F259" t="s">
        <v>587</v>
      </c>
      <c r="G259" t="s">
        <v>569</v>
      </c>
      <c r="H259" s="455"/>
      <c r="I259" t="s">
        <v>510</v>
      </c>
      <c r="J259">
        <v>2522</v>
      </c>
      <c r="K259" t="s">
        <v>522</v>
      </c>
      <c r="L259" t="s">
        <v>512</v>
      </c>
      <c r="M259" t="s">
        <v>586</v>
      </c>
      <c r="N259" t="s">
        <v>588</v>
      </c>
      <c r="O259" t="s">
        <v>1018</v>
      </c>
      <c r="P259" t="s">
        <v>1019</v>
      </c>
      <c r="Q259" t="s">
        <v>513</v>
      </c>
      <c r="R259" t="s">
        <v>1020</v>
      </c>
      <c r="S259" t="s">
        <v>1021</v>
      </c>
      <c r="T259" t="s">
        <v>515</v>
      </c>
      <c r="U259" t="s">
        <v>1022</v>
      </c>
      <c r="V259" t="s">
        <v>510</v>
      </c>
      <c r="W259" t="s">
        <v>395</v>
      </c>
      <c r="X259">
        <v>8</v>
      </c>
      <c r="Y259" t="s">
        <v>395</v>
      </c>
      <c r="Z259">
        <v>8</v>
      </c>
      <c r="AA259" t="s">
        <v>594</v>
      </c>
      <c r="AB259" t="s">
        <v>227</v>
      </c>
      <c r="AC259" t="s">
        <v>510</v>
      </c>
      <c r="AD259" t="s">
        <v>510</v>
      </c>
      <c r="AE259" t="s">
        <v>1117</v>
      </c>
      <c r="AF259">
        <v>0.22916666699999999</v>
      </c>
      <c r="AG259">
        <v>1</v>
      </c>
      <c r="AH259" t="s">
        <v>1118</v>
      </c>
      <c r="AI259" t="s">
        <v>510</v>
      </c>
      <c r="AJ259" t="s">
        <v>1147</v>
      </c>
      <c r="AK259" t="s">
        <v>1147</v>
      </c>
      <c r="AL259" t="s">
        <v>518</v>
      </c>
      <c r="AM259" t="s">
        <v>597</v>
      </c>
      <c r="AN259" t="s">
        <v>529</v>
      </c>
      <c r="AO259" t="s">
        <v>510</v>
      </c>
      <c r="AP259" t="s">
        <v>1119</v>
      </c>
      <c r="AQ259" t="s">
        <v>598</v>
      </c>
      <c r="AR259" t="s">
        <v>520</v>
      </c>
      <c r="AS259" t="s">
        <v>510</v>
      </c>
      <c r="AT259" t="s">
        <v>510</v>
      </c>
      <c r="AU259" t="s">
        <v>510</v>
      </c>
      <c r="AV259" t="s">
        <v>630</v>
      </c>
      <c r="AW259" t="s">
        <v>510</v>
      </c>
      <c r="AX259">
        <v>0</v>
      </c>
      <c r="AY259" t="s">
        <v>510</v>
      </c>
      <c r="AZ259" t="s">
        <v>594</v>
      </c>
      <c r="BA259">
        <v>0</v>
      </c>
      <c r="BB259" t="s">
        <v>1026</v>
      </c>
      <c r="BC259" t="s">
        <v>1026</v>
      </c>
      <c r="BD259" t="s">
        <v>510</v>
      </c>
      <c r="BE259" t="s">
        <v>510</v>
      </c>
      <c r="BF259" t="s">
        <v>510</v>
      </c>
      <c r="BG259" t="s">
        <v>510</v>
      </c>
      <c r="BH259" t="s">
        <v>510</v>
      </c>
      <c r="BI259" t="s">
        <v>510</v>
      </c>
      <c r="BJ259" t="s">
        <v>510</v>
      </c>
      <c r="BK259" t="s">
        <v>510</v>
      </c>
      <c r="BL259" t="s">
        <v>510</v>
      </c>
      <c r="BM259" t="s">
        <v>510</v>
      </c>
      <c r="BN259" t="s">
        <v>510</v>
      </c>
      <c r="BO259" t="s">
        <v>510</v>
      </c>
      <c r="BP259" t="s">
        <v>510</v>
      </c>
      <c r="BQ259" t="s">
        <v>510</v>
      </c>
    </row>
    <row r="260" spans="1:69" x14ac:dyDescent="0.3">
      <c r="A260" t="s">
        <v>1149</v>
      </c>
      <c r="B260" t="s">
        <v>584</v>
      </c>
      <c r="C260" t="s">
        <v>585</v>
      </c>
      <c r="D260" t="s">
        <v>586</v>
      </c>
      <c r="E260" t="s">
        <v>510</v>
      </c>
      <c r="F260" t="s">
        <v>587</v>
      </c>
      <c r="G260" t="s">
        <v>569</v>
      </c>
      <c r="H260" s="455"/>
      <c r="I260" t="s">
        <v>510</v>
      </c>
      <c r="J260">
        <v>2041</v>
      </c>
      <c r="K260" t="s">
        <v>511</v>
      </c>
      <c r="L260" t="s">
        <v>512</v>
      </c>
      <c r="M260" t="s">
        <v>586</v>
      </c>
      <c r="N260" t="s">
        <v>588</v>
      </c>
      <c r="O260" t="s">
        <v>1047</v>
      </c>
      <c r="P260" t="s">
        <v>1048</v>
      </c>
      <c r="Q260" t="s">
        <v>591</v>
      </c>
      <c r="R260" t="s">
        <v>514</v>
      </c>
      <c r="S260" t="s">
        <v>604</v>
      </c>
      <c r="T260" t="s">
        <v>515</v>
      </c>
      <c r="U260" t="s">
        <v>377</v>
      </c>
      <c r="V260" t="s">
        <v>510</v>
      </c>
      <c r="W260" t="s">
        <v>395</v>
      </c>
      <c r="X260">
        <v>8</v>
      </c>
      <c r="Y260" t="s">
        <v>395</v>
      </c>
      <c r="AA260" t="s">
        <v>594</v>
      </c>
      <c r="AB260" t="s">
        <v>227</v>
      </c>
      <c r="AC260" t="s">
        <v>510</v>
      </c>
      <c r="AD260" t="s">
        <v>510</v>
      </c>
      <c r="AE260" t="s">
        <v>741</v>
      </c>
      <c r="AF260">
        <v>21</v>
      </c>
      <c r="AG260">
        <v>1</v>
      </c>
      <c r="AH260" t="s">
        <v>1069</v>
      </c>
      <c r="AI260" t="s">
        <v>510</v>
      </c>
      <c r="AJ260" t="s">
        <v>1150</v>
      </c>
      <c r="AK260" t="s">
        <v>1150</v>
      </c>
      <c r="AL260" t="s">
        <v>518</v>
      </c>
      <c r="AM260" t="s">
        <v>597</v>
      </c>
      <c r="AN260" t="s">
        <v>519</v>
      </c>
      <c r="AO260" t="s">
        <v>510</v>
      </c>
      <c r="AP260" t="s">
        <v>742</v>
      </c>
      <c r="AQ260" t="s">
        <v>598</v>
      </c>
      <c r="AR260" t="s">
        <v>520</v>
      </c>
      <c r="AS260" t="s">
        <v>510</v>
      </c>
      <c r="AT260" t="s">
        <v>510</v>
      </c>
      <c r="AU260" t="s">
        <v>510</v>
      </c>
      <c r="AV260" t="s">
        <v>630</v>
      </c>
      <c r="AW260" t="s">
        <v>510</v>
      </c>
      <c r="AX260">
        <v>0</v>
      </c>
      <c r="AY260" t="s">
        <v>510</v>
      </c>
      <c r="AZ260" t="s">
        <v>594</v>
      </c>
      <c r="BA260">
        <v>0</v>
      </c>
      <c r="BB260" t="s">
        <v>631</v>
      </c>
      <c r="BC260" t="s">
        <v>631</v>
      </c>
      <c r="BD260" t="s">
        <v>510</v>
      </c>
      <c r="BE260" t="s">
        <v>510</v>
      </c>
      <c r="BF260" t="s">
        <v>510</v>
      </c>
      <c r="BG260" t="s">
        <v>510</v>
      </c>
      <c r="BH260" t="s">
        <v>510</v>
      </c>
      <c r="BI260" t="s">
        <v>510</v>
      </c>
      <c r="BJ260" t="s">
        <v>510</v>
      </c>
      <c r="BK260" t="s">
        <v>510</v>
      </c>
      <c r="BL260" t="s">
        <v>510</v>
      </c>
      <c r="BM260" t="s">
        <v>510</v>
      </c>
      <c r="BN260" t="s">
        <v>510</v>
      </c>
      <c r="BO260" t="s">
        <v>510</v>
      </c>
      <c r="BP260" t="s">
        <v>510</v>
      </c>
      <c r="BQ260" t="s">
        <v>510</v>
      </c>
    </row>
    <row r="261" spans="1:69" x14ac:dyDescent="0.3">
      <c r="A261" t="s">
        <v>1151</v>
      </c>
      <c r="B261" t="s">
        <v>584</v>
      </c>
      <c r="C261" t="s">
        <v>585</v>
      </c>
      <c r="D261" t="s">
        <v>586</v>
      </c>
      <c r="E261" t="s">
        <v>510</v>
      </c>
      <c r="F261" t="s">
        <v>587</v>
      </c>
      <c r="G261" t="s">
        <v>569</v>
      </c>
      <c r="H261" s="455"/>
      <c r="I261" t="s">
        <v>510</v>
      </c>
      <c r="J261">
        <v>2522</v>
      </c>
      <c r="K261" t="s">
        <v>522</v>
      </c>
      <c r="L261" t="s">
        <v>512</v>
      </c>
      <c r="M261" t="s">
        <v>586</v>
      </c>
      <c r="N261" t="s">
        <v>588</v>
      </c>
      <c r="O261" t="s">
        <v>1018</v>
      </c>
      <c r="P261" t="s">
        <v>1019</v>
      </c>
      <c r="Q261" t="s">
        <v>513</v>
      </c>
      <c r="R261" t="s">
        <v>1020</v>
      </c>
      <c r="S261" t="s">
        <v>1021</v>
      </c>
      <c r="T261" t="s">
        <v>515</v>
      </c>
      <c r="U261" t="s">
        <v>1022</v>
      </c>
      <c r="V261" t="s">
        <v>510</v>
      </c>
      <c r="W261" t="s">
        <v>395</v>
      </c>
      <c r="X261">
        <v>8</v>
      </c>
      <c r="Y261" t="s">
        <v>395</v>
      </c>
      <c r="Z261">
        <v>8</v>
      </c>
      <c r="AA261" t="s">
        <v>594</v>
      </c>
      <c r="AB261" t="s">
        <v>227</v>
      </c>
      <c r="AC261" t="s">
        <v>510</v>
      </c>
      <c r="AD261" t="s">
        <v>510</v>
      </c>
      <c r="AE261" t="s">
        <v>1117</v>
      </c>
      <c r="AF261">
        <v>0.22916666699999999</v>
      </c>
      <c r="AG261">
        <v>1</v>
      </c>
      <c r="AH261" t="s">
        <v>1118</v>
      </c>
      <c r="AI261" t="s">
        <v>510</v>
      </c>
      <c r="AJ261" t="s">
        <v>1150</v>
      </c>
      <c r="AK261" t="s">
        <v>1150</v>
      </c>
      <c r="AL261" t="s">
        <v>518</v>
      </c>
      <c r="AM261" t="s">
        <v>597</v>
      </c>
      <c r="AN261" t="s">
        <v>529</v>
      </c>
      <c r="AO261" t="s">
        <v>510</v>
      </c>
      <c r="AP261" t="s">
        <v>1119</v>
      </c>
      <c r="AQ261" t="s">
        <v>598</v>
      </c>
      <c r="AR261" t="s">
        <v>520</v>
      </c>
      <c r="AS261" t="s">
        <v>510</v>
      </c>
      <c r="AT261" t="s">
        <v>510</v>
      </c>
      <c r="AU261" t="s">
        <v>510</v>
      </c>
      <c r="AV261" t="s">
        <v>630</v>
      </c>
      <c r="AW261" t="s">
        <v>510</v>
      </c>
      <c r="AX261">
        <v>0</v>
      </c>
      <c r="AY261" t="s">
        <v>510</v>
      </c>
      <c r="AZ261" t="s">
        <v>594</v>
      </c>
      <c r="BA261">
        <v>0</v>
      </c>
      <c r="BB261" t="s">
        <v>1026</v>
      </c>
      <c r="BC261" t="s">
        <v>1026</v>
      </c>
      <c r="BD261" t="s">
        <v>510</v>
      </c>
      <c r="BE261" t="s">
        <v>510</v>
      </c>
      <c r="BF261" t="s">
        <v>510</v>
      </c>
      <c r="BG261" t="s">
        <v>510</v>
      </c>
      <c r="BH261" t="s">
        <v>510</v>
      </c>
      <c r="BI261" t="s">
        <v>510</v>
      </c>
      <c r="BJ261" t="s">
        <v>510</v>
      </c>
      <c r="BK261" t="s">
        <v>510</v>
      </c>
      <c r="BL261" t="s">
        <v>510</v>
      </c>
      <c r="BM261" t="s">
        <v>510</v>
      </c>
      <c r="BN261" t="s">
        <v>510</v>
      </c>
      <c r="BO261" t="s">
        <v>510</v>
      </c>
      <c r="BP261" t="s">
        <v>510</v>
      </c>
      <c r="BQ261" t="s">
        <v>510</v>
      </c>
    </row>
    <row r="262" spans="1:69" x14ac:dyDescent="0.3">
      <c r="A262" t="s">
        <v>1152</v>
      </c>
      <c r="B262" t="s">
        <v>584</v>
      </c>
      <c r="C262" t="s">
        <v>585</v>
      </c>
      <c r="D262" t="s">
        <v>610</v>
      </c>
      <c r="E262" t="s">
        <v>510</v>
      </c>
      <c r="F262" t="s">
        <v>587</v>
      </c>
      <c r="G262" t="s">
        <v>569</v>
      </c>
      <c r="H262" s="455"/>
      <c r="I262" t="s">
        <v>510</v>
      </c>
      <c r="J262">
        <v>2041</v>
      </c>
      <c r="K262" t="s">
        <v>511</v>
      </c>
      <c r="L262" t="s">
        <v>512</v>
      </c>
      <c r="M262" t="s">
        <v>610</v>
      </c>
      <c r="N262" t="s">
        <v>611</v>
      </c>
      <c r="O262" t="s">
        <v>1047</v>
      </c>
      <c r="P262" t="s">
        <v>1048</v>
      </c>
      <c r="Q262" t="s">
        <v>591</v>
      </c>
      <c r="R262" t="s">
        <v>514</v>
      </c>
      <c r="S262" t="s">
        <v>604</v>
      </c>
      <c r="T262" t="s">
        <v>515</v>
      </c>
      <c r="U262" t="s">
        <v>377</v>
      </c>
      <c r="V262" t="s">
        <v>510</v>
      </c>
      <c r="W262" t="s">
        <v>395</v>
      </c>
      <c r="X262">
        <v>8</v>
      </c>
      <c r="Y262" t="s">
        <v>395</v>
      </c>
      <c r="AA262" t="s">
        <v>594</v>
      </c>
      <c r="AB262" t="s">
        <v>227</v>
      </c>
      <c r="AC262" t="s">
        <v>510</v>
      </c>
      <c r="AD262" t="s">
        <v>510</v>
      </c>
      <c r="AE262" t="s">
        <v>741</v>
      </c>
      <c r="AF262">
        <v>21</v>
      </c>
      <c r="AG262">
        <v>1</v>
      </c>
      <c r="AH262" t="s">
        <v>1069</v>
      </c>
      <c r="AI262" t="s">
        <v>510</v>
      </c>
      <c r="AJ262" t="s">
        <v>1153</v>
      </c>
      <c r="AK262" t="s">
        <v>1153</v>
      </c>
      <c r="AL262" t="s">
        <v>518</v>
      </c>
      <c r="AM262" t="s">
        <v>597</v>
      </c>
      <c r="AN262" t="s">
        <v>519</v>
      </c>
      <c r="AO262" t="s">
        <v>510</v>
      </c>
      <c r="AP262" t="s">
        <v>742</v>
      </c>
      <c r="AQ262" t="s">
        <v>598</v>
      </c>
      <c r="AR262" t="s">
        <v>520</v>
      </c>
      <c r="AS262" t="s">
        <v>510</v>
      </c>
      <c r="AT262" t="s">
        <v>510</v>
      </c>
      <c r="AU262" t="s">
        <v>510</v>
      </c>
      <c r="AV262" t="s">
        <v>630</v>
      </c>
      <c r="AW262" t="s">
        <v>510</v>
      </c>
      <c r="AX262">
        <v>0</v>
      </c>
      <c r="AY262" t="s">
        <v>510</v>
      </c>
      <c r="AZ262" t="s">
        <v>594</v>
      </c>
      <c r="BA262">
        <v>0</v>
      </c>
      <c r="BB262" t="s">
        <v>631</v>
      </c>
      <c r="BC262" t="s">
        <v>631</v>
      </c>
      <c r="BD262" t="s">
        <v>510</v>
      </c>
      <c r="BE262" t="s">
        <v>510</v>
      </c>
      <c r="BF262" t="s">
        <v>510</v>
      </c>
      <c r="BG262" t="s">
        <v>510</v>
      </c>
      <c r="BH262" t="s">
        <v>510</v>
      </c>
      <c r="BI262" t="s">
        <v>510</v>
      </c>
      <c r="BJ262" t="s">
        <v>510</v>
      </c>
      <c r="BK262" t="s">
        <v>510</v>
      </c>
      <c r="BL262" t="s">
        <v>510</v>
      </c>
      <c r="BM262" t="s">
        <v>510</v>
      </c>
      <c r="BN262" t="s">
        <v>510</v>
      </c>
      <c r="BO262" t="s">
        <v>510</v>
      </c>
      <c r="BP262" t="s">
        <v>510</v>
      </c>
      <c r="BQ262" t="s">
        <v>510</v>
      </c>
    </row>
    <row r="263" spans="1:69" x14ac:dyDescent="0.3">
      <c r="A263" t="s">
        <v>1154</v>
      </c>
      <c r="B263" t="s">
        <v>584</v>
      </c>
      <c r="C263" t="s">
        <v>585</v>
      </c>
      <c r="D263" t="s">
        <v>610</v>
      </c>
      <c r="E263" t="s">
        <v>510</v>
      </c>
      <c r="F263" t="s">
        <v>587</v>
      </c>
      <c r="G263" t="s">
        <v>569</v>
      </c>
      <c r="H263" s="455"/>
      <c r="I263" t="s">
        <v>510</v>
      </c>
      <c r="J263">
        <v>2522</v>
      </c>
      <c r="K263" t="s">
        <v>522</v>
      </c>
      <c r="L263" t="s">
        <v>512</v>
      </c>
      <c r="M263" t="s">
        <v>610</v>
      </c>
      <c r="N263" t="s">
        <v>611</v>
      </c>
      <c r="O263" t="s">
        <v>1018</v>
      </c>
      <c r="P263" t="s">
        <v>1019</v>
      </c>
      <c r="Q263" t="s">
        <v>513</v>
      </c>
      <c r="R263" t="s">
        <v>1020</v>
      </c>
      <c r="S263" t="s">
        <v>1021</v>
      </c>
      <c r="T263" t="s">
        <v>515</v>
      </c>
      <c r="U263" t="s">
        <v>1022</v>
      </c>
      <c r="V263" t="s">
        <v>510</v>
      </c>
      <c r="W263" t="s">
        <v>395</v>
      </c>
      <c r="X263">
        <v>8</v>
      </c>
      <c r="Y263" t="s">
        <v>395</v>
      </c>
      <c r="Z263">
        <v>8</v>
      </c>
      <c r="AA263" t="s">
        <v>594</v>
      </c>
      <c r="AB263" t="s">
        <v>227</v>
      </c>
      <c r="AC263" t="s">
        <v>510</v>
      </c>
      <c r="AD263" t="s">
        <v>510</v>
      </c>
      <c r="AE263" t="s">
        <v>1117</v>
      </c>
      <c r="AF263">
        <v>0.22916666699999999</v>
      </c>
      <c r="AG263">
        <v>1</v>
      </c>
      <c r="AH263" t="s">
        <v>1118</v>
      </c>
      <c r="AI263" t="s">
        <v>510</v>
      </c>
      <c r="AJ263" t="s">
        <v>1153</v>
      </c>
      <c r="AK263" t="s">
        <v>1153</v>
      </c>
      <c r="AL263" t="s">
        <v>518</v>
      </c>
      <c r="AM263" t="s">
        <v>597</v>
      </c>
      <c r="AN263" t="s">
        <v>529</v>
      </c>
      <c r="AO263" t="s">
        <v>510</v>
      </c>
      <c r="AP263" t="s">
        <v>1119</v>
      </c>
      <c r="AQ263" t="s">
        <v>598</v>
      </c>
      <c r="AR263" t="s">
        <v>520</v>
      </c>
      <c r="AS263" t="s">
        <v>510</v>
      </c>
      <c r="AT263" t="s">
        <v>510</v>
      </c>
      <c r="AU263" t="s">
        <v>510</v>
      </c>
      <c r="AV263" t="s">
        <v>630</v>
      </c>
      <c r="AW263" t="s">
        <v>510</v>
      </c>
      <c r="AX263">
        <v>0</v>
      </c>
      <c r="AY263" t="s">
        <v>510</v>
      </c>
      <c r="AZ263" t="s">
        <v>594</v>
      </c>
      <c r="BA263">
        <v>0</v>
      </c>
      <c r="BB263" t="s">
        <v>1026</v>
      </c>
      <c r="BC263" t="s">
        <v>1026</v>
      </c>
      <c r="BD263" t="s">
        <v>510</v>
      </c>
      <c r="BE263" t="s">
        <v>510</v>
      </c>
      <c r="BF263" t="s">
        <v>510</v>
      </c>
      <c r="BG263" t="s">
        <v>510</v>
      </c>
      <c r="BH263" t="s">
        <v>510</v>
      </c>
      <c r="BI263" t="s">
        <v>510</v>
      </c>
      <c r="BJ263" t="s">
        <v>510</v>
      </c>
      <c r="BK263" t="s">
        <v>510</v>
      </c>
      <c r="BL263" t="s">
        <v>510</v>
      </c>
      <c r="BM263" t="s">
        <v>510</v>
      </c>
      <c r="BN263" t="s">
        <v>510</v>
      </c>
      <c r="BO263" t="s">
        <v>510</v>
      </c>
      <c r="BP263" t="s">
        <v>510</v>
      </c>
      <c r="BQ263" t="s">
        <v>510</v>
      </c>
    </row>
    <row r="264" spans="1:69" x14ac:dyDescent="0.3">
      <c r="A264" t="s">
        <v>1155</v>
      </c>
      <c r="B264" t="s">
        <v>584</v>
      </c>
      <c r="C264" t="s">
        <v>585</v>
      </c>
      <c r="D264" t="s">
        <v>586</v>
      </c>
      <c r="E264" t="s">
        <v>510</v>
      </c>
      <c r="F264" t="s">
        <v>587</v>
      </c>
      <c r="G264" t="s">
        <v>569</v>
      </c>
      <c r="H264" s="455"/>
      <c r="I264" t="s">
        <v>510</v>
      </c>
      <c r="J264">
        <v>2041</v>
      </c>
      <c r="K264" t="s">
        <v>511</v>
      </c>
      <c r="L264" t="s">
        <v>512</v>
      </c>
      <c r="M264" t="s">
        <v>586</v>
      </c>
      <c r="N264" t="s">
        <v>588</v>
      </c>
      <c r="O264" t="s">
        <v>602</v>
      </c>
      <c r="P264" t="s">
        <v>603</v>
      </c>
      <c r="Q264" t="s">
        <v>591</v>
      </c>
      <c r="R264" t="s">
        <v>514</v>
      </c>
      <c r="S264" t="s">
        <v>604</v>
      </c>
      <c r="T264" t="s">
        <v>515</v>
      </c>
      <c r="U264" t="s">
        <v>377</v>
      </c>
      <c r="V264" t="s">
        <v>510</v>
      </c>
      <c r="W264" t="s">
        <v>376</v>
      </c>
      <c r="X264">
        <v>2.5</v>
      </c>
      <c r="Y264" t="s">
        <v>376</v>
      </c>
      <c r="AA264" t="s">
        <v>594</v>
      </c>
      <c r="AB264" t="s">
        <v>517</v>
      </c>
      <c r="AC264" t="s">
        <v>510</v>
      </c>
      <c r="AD264" t="s">
        <v>510</v>
      </c>
      <c r="AE264" t="s">
        <v>1156</v>
      </c>
      <c r="AF264">
        <v>0.36458333300000001</v>
      </c>
      <c r="AG264">
        <v>1</v>
      </c>
      <c r="AH264" t="s">
        <v>733</v>
      </c>
      <c r="AI264" t="s">
        <v>510</v>
      </c>
      <c r="AJ264" t="s">
        <v>1050</v>
      </c>
      <c r="AK264" t="s">
        <v>1050</v>
      </c>
      <c r="AL264" t="s">
        <v>518</v>
      </c>
      <c r="AM264" t="s">
        <v>597</v>
      </c>
      <c r="AN264" t="s">
        <v>529</v>
      </c>
      <c r="AO264" t="s">
        <v>510</v>
      </c>
      <c r="AP264" t="s">
        <v>1157</v>
      </c>
      <c r="AQ264" t="s">
        <v>598</v>
      </c>
      <c r="AR264" t="s">
        <v>520</v>
      </c>
      <c r="AS264" t="s">
        <v>510</v>
      </c>
      <c r="AT264" t="s">
        <v>510</v>
      </c>
      <c r="AU264" t="s">
        <v>510</v>
      </c>
      <c r="AV264" t="s">
        <v>713</v>
      </c>
      <c r="AW264" t="s">
        <v>510</v>
      </c>
      <c r="AX264">
        <v>0</v>
      </c>
      <c r="AY264" t="s">
        <v>510</v>
      </c>
      <c r="AZ264" t="s">
        <v>594</v>
      </c>
      <c r="BA264">
        <v>0</v>
      </c>
      <c r="BB264" t="s">
        <v>600</v>
      </c>
      <c r="BC264" t="s">
        <v>631</v>
      </c>
      <c r="BD264" t="s">
        <v>510</v>
      </c>
      <c r="BE264" t="s">
        <v>510</v>
      </c>
      <c r="BF264" t="s">
        <v>510</v>
      </c>
      <c r="BG264" t="s">
        <v>510</v>
      </c>
      <c r="BH264" t="s">
        <v>510</v>
      </c>
      <c r="BI264" t="s">
        <v>510</v>
      </c>
      <c r="BJ264" t="s">
        <v>510</v>
      </c>
      <c r="BK264" t="s">
        <v>510</v>
      </c>
      <c r="BL264" t="s">
        <v>510</v>
      </c>
      <c r="BM264" t="s">
        <v>510</v>
      </c>
      <c r="BN264" t="s">
        <v>510</v>
      </c>
      <c r="BO264" t="s">
        <v>510</v>
      </c>
      <c r="BP264" t="s">
        <v>510</v>
      </c>
      <c r="BQ264" t="s">
        <v>510</v>
      </c>
    </row>
    <row r="265" spans="1:69" x14ac:dyDescent="0.3">
      <c r="A265" t="s">
        <v>1158</v>
      </c>
      <c r="B265" t="s">
        <v>584</v>
      </c>
      <c r="C265" t="s">
        <v>585</v>
      </c>
      <c r="D265" t="s">
        <v>586</v>
      </c>
      <c r="E265" t="s">
        <v>510</v>
      </c>
      <c r="F265" t="s">
        <v>587</v>
      </c>
      <c r="G265" t="s">
        <v>569</v>
      </c>
      <c r="H265" s="455"/>
      <c r="I265" t="s">
        <v>510</v>
      </c>
      <c r="J265">
        <v>2522</v>
      </c>
      <c r="K265" t="s">
        <v>522</v>
      </c>
      <c r="L265" t="s">
        <v>531</v>
      </c>
      <c r="M265" t="s">
        <v>586</v>
      </c>
      <c r="N265" t="s">
        <v>588</v>
      </c>
      <c r="O265" t="s">
        <v>667</v>
      </c>
      <c r="P265" t="s">
        <v>668</v>
      </c>
      <c r="Q265" t="s">
        <v>591</v>
      </c>
      <c r="R265" t="s">
        <v>415</v>
      </c>
      <c r="S265" t="s">
        <v>593</v>
      </c>
      <c r="T265" t="s">
        <v>515</v>
      </c>
      <c r="U265" t="s">
        <v>377</v>
      </c>
      <c r="V265" t="s">
        <v>510</v>
      </c>
      <c r="W265" t="s">
        <v>376</v>
      </c>
      <c r="X265">
        <v>2.5</v>
      </c>
      <c r="Y265" t="s">
        <v>376</v>
      </c>
      <c r="AA265" t="s">
        <v>594</v>
      </c>
      <c r="AB265" t="s">
        <v>517</v>
      </c>
      <c r="AC265" t="s">
        <v>510</v>
      </c>
      <c r="AD265" t="s">
        <v>510</v>
      </c>
      <c r="AE265" t="s">
        <v>669</v>
      </c>
      <c r="AF265">
        <v>5.2083329999999999E-3</v>
      </c>
      <c r="AG265">
        <v>1</v>
      </c>
      <c r="AH265" t="s">
        <v>832</v>
      </c>
      <c r="AI265" t="s">
        <v>510</v>
      </c>
      <c r="AJ265" t="s">
        <v>775</v>
      </c>
      <c r="AK265" t="s">
        <v>775</v>
      </c>
      <c r="AL265" t="s">
        <v>518</v>
      </c>
      <c r="AM265" t="s">
        <v>597</v>
      </c>
      <c r="AN265" t="s">
        <v>1102</v>
      </c>
      <c r="AO265" t="s">
        <v>510</v>
      </c>
      <c r="AP265" t="s">
        <v>672</v>
      </c>
      <c r="AQ265" t="s">
        <v>598</v>
      </c>
      <c r="AR265" t="s">
        <v>520</v>
      </c>
      <c r="AS265" t="s">
        <v>510</v>
      </c>
      <c r="AT265" t="s">
        <v>510</v>
      </c>
      <c r="AU265" t="s">
        <v>510</v>
      </c>
      <c r="AV265" t="s">
        <v>713</v>
      </c>
      <c r="AW265" t="s">
        <v>510</v>
      </c>
      <c r="AX265">
        <v>0</v>
      </c>
      <c r="AY265" t="s">
        <v>510</v>
      </c>
      <c r="AZ265" t="s">
        <v>594</v>
      </c>
      <c r="BA265">
        <v>0</v>
      </c>
      <c r="BB265" t="s">
        <v>673</v>
      </c>
      <c r="BC265" t="s">
        <v>673</v>
      </c>
      <c r="BD265" t="s">
        <v>510</v>
      </c>
      <c r="BE265" t="s">
        <v>510</v>
      </c>
      <c r="BF265" t="s">
        <v>510</v>
      </c>
      <c r="BG265" t="s">
        <v>510</v>
      </c>
      <c r="BH265" t="s">
        <v>510</v>
      </c>
      <c r="BI265" t="s">
        <v>510</v>
      </c>
      <c r="BJ265" t="s">
        <v>510</v>
      </c>
      <c r="BK265" t="s">
        <v>510</v>
      </c>
      <c r="BL265" t="s">
        <v>510</v>
      </c>
      <c r="BM265" t="s">
        <v>510</v>
      </c>
      <c r="BN265" t="s">
        <v>510</v>
      </c>
      <c r="BO265" t="s">
        <v>510</v>
      </c>
      <c r="BP265" t="s">
        <v>510</v>
      </c>
      <c r="BQ265" t="s">
        <v>510</v>
      </c>
    </row>
    <row r="266" spans="1:69" x14ac:dyDescent="0.3">
      <c r="A266" t="s">
        <v>1159</v>
      </c>
      <c r="B266" t="s">
        <v>584</v>
      </c>
      <c r="C266" t="s">
        <v>585</v>
      </c>
      <c r="D266" t="s">
        <v>610</v>
      </c>
      <c r="E266" t="s">
        <v>510</v>
      </c>
      <c r="F266" t="s">
        <v>587</v>
      </c>
      <c r="G266" t="s">
        <v>569</v>
      </c>
      <c r="H266" s="455"/>
      <c r="I266" t="s">
        <v>510</v>
      </c>
      <c r="J266">
        <v>2041</v>
      </c>
      <c r="K266" t="s">
        <v>511</v>
      </c>
      <c r="L266" t="s">
        <v>512</v>
      </c>
      <c r="M266" t="s">
        <v>610</v>
      </c>
      <c r="N266" t="s">
        <v>611</v>
      </c>
      <c r="O266" t="s">
        <v>602</v>
      </c>
      <c r="P266" t="s">
        <v>603</v>
      </c>
      <c r="Q266" t="s">
        <v>591</v>
      </c>
      <c r="R266" t="s">
        <v>514</v>
      </c>
      <c r="S266" t="s">
        <v>604</v>
      </c>
      <c r="T266" t="s">
        <v>515</v>
      </c>
      <c r="U266" t="s">
        <v>377</v>
      </c>
      <c r="V266" t="s">
        <v>510</v>
      </c>
      <c r="W266" t="s">
        <v>376</v>
      </c>
      <c r="X266">
        <v>2.5</v>
      </c>
      <c r="Y266" t="s">
        <v>376</v>
      </c>
      <c r="AA266" t="s">
        <v>594</v>
      </c>
      <c r="AB266" t="s">
        <v>517</v>
      </c>
      <c r="AC266" t="s">
        <v>510</v>
      </c>
      <c r="AD266" t="s">
        <v>510</v>
      </c>
      <c r="AE266" t="s">
        <v>828</v>
      </c>
      <c r="AF266">
        <v>0.357188479</v>
      </c>
      <c r="AG266">
        <v>1</v>
      </c>
      <c r="AH266" t="s">
        <v>733</v>
      </c>
      <c r="AI266" t="s">
        <v>510</v>
      </c>
      <c r="AJ266" t="s">
        <v>814</v>
      </c>
      <c r="AK266" t="s">
        <v>814</v>
      </c>
      <c r="AL266" t="s">
        <v>518</v>
      </c>
      <c r="AM266" t="s">
        <v>597</v>
      </c>
      <c r="AN266" t="s">
        <v>529</v>
      </c>
      <c r="AO266" t="s">
        <v>510</v>
      </c>
      <c r="AP266" t="s">
        <v>1160</v>
      </c>
      <c r="AQ266" t="s">
        <v>598</v>
      </c>
      <c r="AR266" t="s">
        <v>520</v>
      </c>
      <c r="AS266" t="s">
        <v>510</v>
      </c>
      <c r="AT266" t="s">
        <v>510</v>
      </c>
      <c r="AU266" t="s">
        <v>510</v>
      </c>
      <c r="AV266" t="s">
        <v>713</v>
      </c>
      <c r="AW266" t="s">
        <v>510</v>
      </c>
      <c r="AX266">
        <v>0</v>
      </c>
      <c r="AY266" t="s">
        <v>510</v>
      </c>
      <c r="AZ266" t="s">
        <v>594</v>
      </c>
      <c r="BA266">
        <v>0</v>
      </c>
      <c r="BB266" t="s">
        <v>600</v>
      </c>
      <c r="BC266" t="s">
        <v>631</v>
      </c>
      <c r="BD266" t="s">
        <v>510</v>
      </c>
      <c r="BE266" t="s">
        <v>510</v>
      </c>
      <c r="BF266" t="s">
        <v>510</v>
      </c>
      <c r="BG266" t="s">
        <v>510</v>
      </c>
      <c r="BH266" t="s">
        <v>510</v>
      </c>
      <c r="BI266" t="s">
        <v>510</v>
      </c>
      <c r="BJ266" t="s">
        <v>510</v>
      </c>
      <c r="BK266" t="s">
        <v>510</v>
      </c>
      <c r="BL266" t="s">
        <v>510</v>
      </c>
      <c r="BM266" t="s">
        <v>510</v>
      </c>
      <c r="BN266" t="s">
        <v>510</v>
      </c>
      <c r="BO266" t="s">
        <v>510</v>
      </c>
      <c r="BP266" t="s">
        <v>510</v>
      </c>
      <c r="BQ266" t="s">
        <v>510</v>
      </c>
    </row>
    <row r="267" spans="1:69" x14ac:dyDescent="0.3">
      <c r="A267" t="s">
        <v>1161</v>
      </c>
      <c r="B267" t="s">
        <v>584</v>
      </c>
      <c r="C267" t="s">
        <v>585</v>
      </c>
      <c r="D267" t="s">
        <v>610</v>
      </c>
      <c r="E267" t="s">
        <v>510</v>
      </c>
      <c r="F267" t="s">
        <v>587</v>
      </c>
      <c r="G267" t="s">
        <v>569</v>
      </c>
      <c r="H267" s="455"/>
      <c r="I267" t="s">
        <v>510</v>
      </c>
      <c r="J267">
        <v>2522</v>
      </c>
      <c r="K267" t="s">
        <v>522</v>
      </c>
      <c r="L267" t="s">
        <v>531</v>
      </c>
      <c r="M267" t="s">
        <v>610</v>
      </c>
      <c r="N267" t="s">
        <v>611</v>
      </c>
      <c r="O267" t="s">
        <v>667</v>
      </c>
      <c r="P267" t="s">
        <v>668</v>
      </c>
      <c r="Q267" t="s">
        <v>591</v>
      </c>
      <c r="R267" t="s">
        <v>415</v>
      </c>
      <c r="S267" t="s">
        <v>593</v>
      </c>
      <c r="T267" t="s">
        <v>515</v>
      </c>
      <c r="U267" t="s">
        <v>377</v>
      </c>
      <c r="V267" t="s">
        <v>510</v>
      </c>
      <c r="W267" t="s">
        <v>376</v>
      </c>
      <c r="X267">
        <v>2.5</v>
      </c>
      <c r="Y267" t="s">
        <v>376</v>
      </c>
      <c r="AA267" t="s">
        <v>594</v>
      </c>
      <c r="AB267" t="s">
        <v>517</v>
      </c>
      <c r="AC267" t="s">
        <v>510</v>
      </c>
      <c r="AD267" t="s">
        <v>510</v>
      </c>
      <c r="AE267" t="s">
        <v>669</v>
      </c>
      <c r="AF267">
        <v>5.2083329999999999E-3</v>
      </c>
      <c r="AG267">
        <v>1</v>
      </c>
      <c r="AH267" t="s">
        <v>832</v>
      </c>
      <c r="AI267" t="s">
        <v>510</v>
      </c>
      <c r="AJ267" t="s">
        <v>814</v>
      </c>
      <c r="AK267" t="s">
        <v>814</v>
      </c>
      <c r="AL267" t="s">
        <v>518</v>
      </c>
      <c r="AM267" t="s">
        <v>597</v>
      </c>
      <c r="AN267" t="s">
        <v>1162</v>
      </c>
      <c r="AO267" t="s">
        <v>510</v>
      </c>
      <c r="AP267" t="s">
        <v>672</v>
      </c>
      <c r="AQ267" t="s">
        <v>598</v>
      </c>
      <c r="AR267" t="s">
        <v>520</v>
      </c>
      <c r="AS267" t="s">
        <v>510</v>
      </c>
      <c r="AT267" t="s">
        <v>510</v>
      </c>
      <c r="AU267" t="s">
        <v>510</v>
      </c>
      <c r="AV267" t="s">
        <v>713</v>
      </c>
      <c r="AW267" t="s">
        <v>510</v>
      </c>
      <c r="AX267">
        <v>0</v>
      </c>
      <c r="AY267" t="s">
        <v>510</v>
      </c>
      <c r="AZ267" t="s">
        <v>594</v>
      </c>
      <c r="BA267">
        <v>0</v>
      </c>
      <c r="BB267" t="s">
        <v>673</v>
      </c>
      <c r="BC267" t="s">
        <v>673</v>
      </c>
      <c r="BD267" t="s">
        <v>510</v>
      </c>
      <c r="BE267" t="s">
        <v>510</v>
      </c>
      <c r="BF267" t="s">
        <v>510</v>
      </c>
      <c r="BG267" t="s">
        <v>510</v>
      </c>
      <c r="BH267" t="s">
        <v>510</v>
      </c>
      <c r="BI267" t="s">
        <v>510</v>
      </c>
      <c r="BJ267" t="s">
        <v>510</v>
      </c>
      <c r="BK267" t="s">
        <v>510</v>
      </c>
      <c r="BL267" t="s">
        <v>510</v>
      </c>
      <c r="BM267" t="s">
        <v>510</v>
      </c>
      <c r="BN267" t="s">
        <v>510</v>
      </c>
      <c r="BO267" t="s">
        <v>510</v>
      </c>
      <c r="BP267" t="s">
        <v>510</v>
      </c>
      <c r="BQ267" t="s">
        <v>510</v>
      </c>
    </row>
    <row r="268" spans="1:69" x14ac:dyDescent="0.3">
      <c r="A268" t="s">
        <v>1163</v>
      </c>
      <c r="B268" t="s">
        <v>584</v>
      </c>
      <c r="C268" t="s">
        <v>585</v>
      </c>
      <c r="D268" t="s">
        <v>610</v>
      </c>
      <c r="E268" t="s">
        <v>510</v>
      </c>
      <c r="F268" t="s">
        <v>587</v>
      </c>
      <c r="G268" t="s">
        <v>569</v>
      </c>
      <c r="H268" s="455"/>
      <c r="I268" t="s">
        <v>510</v>
      </c>
      <c r="J268">
        <v>2522</v>
      </c>
      <c r="K268" t="s">
        <v>522</v>
      </c>
      <c r="L268" t="s">
        <v>531</v>
      </c>
      <c r="M268" t="s">
        <v>610</v>
      </c>
      <c r="N268" t="s">
        <v>611</v>
      </c>
      <c r="O268" t="s">
        <v>667</v>
      </c>
      <c r="P268" t="s">
        <v>668</v>
      </c>
      <c r="Q268" t="s">
        <v>591</v>
      </c>
      <c r="R268" t="s">
        <v>415</v>
      </c>
      <c r="S268" t="s">
        <v>593</v>
      </c>
      <c r="T268" t="s">
        <v>515</v>
      </c>
      <c r="U268" t="s">
        <v>377</v>
      </c>
      <c r="V268" t="s">
        <v>510</v>
      </c>
      <c r="W268" t="s">
        <v>376</v>
      </c>
      <c r="X268">
        <v>2.5</v>
      </c>
      <c r="Y268" t="s">
        <v>376</v>
      </c>
      <c r="AA268" t="s">
        <v>594</v>
      </c>
      <c r="AB268" t="s">
        <v>517</v>
      </c>
      <c r="AC268" t="s">
        <v>510</v>
      </c>
      <c r="AD268" t="s">
        <v>510</v>
      </c>
      <c r="AE268" t="s">
        <v>669</v>
      </c>
      <c r="AF268">
        <v>5.2083329999999999E-3</v>
      </c>
      <c r="AG268">
        <v>1</v>
      </c>
      <c r="AH268" t="s">
        <v>832</v>
      </c>
      <c r="AI268" t="s">
        <v>510</v>
      </c>
      <c r="AJ268" t="s">
        <v>779</v>
      </c>
      <c r="AK268" t="s">
        <v>779</v>
      </c>
      <c r="AL268" t="s">
        <v>518</v>
      </c>
      <c r="AM268" t="s">
        <v>597</v>
      </c>
      <c r="AN268" t="s">
        <v>1164</v>
      </c>
      <c r="AO268" t="s">
        <v>510</v>
      </c>
      <c r="AP268" t="s">
        <v>672</v>
      </c>
      <c r="AQ268" t="s">
        <v>598</v>
      </c>
      <c r="AR268" t="s">
        <v>520</v>
      </c>
      <c r="AS268" t="s">
        <v>510</v>
      </c>
      <c r="AT268" t="s">
        <v>510</v>
      </c>
      <c r="AU268" t="s">
        <v>510</v>
      </c>
      <c r="AV268" t="s">
        <v>713</v>
      </c>
      <c r="AW268" t="s">
        <v>510</v>
      </c>
      <c r="AX268">
        <v>0</v>
      </c>
      <c r="AY268" t="s">
        <v>510</v>
      </c>
      <c r="AZ268" t="s">
        <v>594</v>
      </c>
      <c r="BA268">
        <v>0</v>
      </c>
      <c r="BB268" t="s">
        <v>673</v>
      </c>
      <c r="BC268" t="s">
        <v>673</v>
      </c>
      <c r="BD268" t="s">
        <v>510</v>
      </c>
      <c r="BE268" t="s">
        <v>510</v>
      </c>
      <c r="BF268" t="s">
        <v>510</v>
      </c>
      <c r="BG268" t="s">
        <v>510</v>
      </c>
      <c r="BH268" t="s">
        <v>510</v>
      </c>
      <c r="BI268" t="s">
        <v>510</v>
      </c>
      <c r="BJ268" t="s">
        <v>510</v>
      </c>
      <c r="BK268" t="s">
        <v>510</v>
      </c>
      <c r="BL268" t="s">
        <v>510</v>
      </c>
      <c r="BM268" t="s">
        <v>510</v>
      </c>
      <c r="BN268" t="s">
        <v>510</v>
      </c>
      <c r="BO268" t="s">
        <v>510</v>
      </c>
      <c r="BP268" t="s">
        <v>510</v>
      </c>
      <c r="BQ268" t="s">
        <v>510</v>
      </c>
    </row>
    <row r="269" spans="1:69" x14ac:dyDescent="0.3">
      <c r="A269" t="s">
        <v>1165</v>
      </c>
      <c r="B269" t="s">
        <v>584</v>
      </c>
      <c r="C269" t="s">
        <v>585</v>
      </c>
      <c r="D269" t="s">
        <v>586</v>
      </c>
      <c r="E269" t="s">
        <v>510</v>
      </c>
      <c r="F269" t="s">
        <v>587</v>
      </c>
      <c r="G269" t="s">
        <v>569</v>
      </c>
      <c r="H269" s="455"/>
      <c r="I269" t="s">
        <v>510</v>
      </c>
      <c r="J269">
        <v>2875</v>
      </c>
      <c r="K269" t="s">
        <v>522</v>
      </c>
      <c r="L269" t="s">
        <v>512</v>
      </c>
      <c r="M269" t="s">
        <v>586</v>
      </c>
      <c r="N269" t="s">
        <v>588</v>
      </c>
      <c r="O269" t="s">
        <v>709</v>
      </c>
      <c r="P269" t="s">
        <v>710</v>
      </c>
      <c r="Q269" t="s">
        <v>591</v>
      </c>
      <c r="R269" t="s">
        <v>711</v>
      </c>
      <c r="S269" t="s">
        <v>640</v>
      </c>
      <c r="T269" t="s">
        <v>515</v>
      </c>
      <c r="U269" t="s">
        <v>641</v>
      </c>
      <c r="V269" t="s">
        <v>510</v>
      </c>
      <c r="W269" t="s">
        <v>712</v>
      </c>
      <c r="X269">
        <v>8</v>
      </c>
      <c r="Y269" t="s">
        <v>395</v>
      </c>
      <c r="Z269">
        <v>2.5</v>
      </c>
      <c r="AA269" t="s">
        <v>713</v>
      </c>
      <c r="AB269" t="s">
        <v>714</v>
      </c>
      <c r="AC269" t="s">
        <v>510</v>
      </c>
      <c r="AD269" t="s">
        <v>510</v>
      </c>
      <c r="AE269" t="s">
        <v>715</v>
      </c>
      <c r="AF269">
        <v>0.13541666699999999</v>
      </c>
      <c r="AG269">
        <v>1</v>
      </c>
      <c r="AH269" t="s">
        <v>716</v>
      </c>
      <c r="AI269" t="s">
        <v>510</v>
      </c>
      <c r="AJ269" t="s">
        <v>797</v>
      </c>
      <c r="AK269" t="s">
        <v>797</v>
      </c>
      <c r="AL269" t="s">
        <v>518</v>
      </c>
      <c r="AM269" t="s">
        <v>597</v>
      </c>
      <c r="AN269" t="s">
        <v>538</v>
      </c>
      <c r="AO269" t="s">
        <v>510</v>
      </c>
      <c r="AP269" t="s">
        <v>718</v>
      </c>
      <c r="AQ269" t="s">
        <v>598</v>
      </c>
      <c r="AR269" t="s">
        <v>520</v>
      </c>
      <c r="AS269" t="s">
        <v>510</v>
      </c>
      <c r="AT269" t="s">
        <v>510</v>
      </c>
      <c r="AU269" t="s">
        <v>510</v>
      </c>
      <c r="AV269" t="s">
        <v>594</v>
      </c>
      <c r="AW269" t="s">
        <v>510</v>
      </c>
      <c r="AX269">
        <v>0</v>
      </c>
      <c r="AY269" t="s">
        <v>510</v>
      </c>
      <c r="AZ269" t="s">
        <v>594</v>
      </c>
      <c r="BA269">
        <v>0</v>
      </c>
      <c r="BB269" t="s">
        <v>600</v>
      </c>
      <c r="BC269" t="s">
        <v>554</v>
      </c>
      <c r="BD269" t="s">
        <v>510</v>
      </c>
      <c r="BE269" t="s">
        <v>510</v>
      </c>
      <c r="BF269" t="s">
        <v>510</v>
      </c>
      <c r="BG269" t="s">
        <v>510</v>
      </c>
      <c r="BH269" t="s">
        <v>510</v>
      </c>
      <c r="BI269" t="s">
        <v>510</v>
      </c>
      <c r="BJ269" t="s">
        <v>510</v>
      </c>
      <c r="BK269" t="s">
        <v>510</v>
      </c>
      <c r="BL269" t="s">
        <v>510</v>
      </c>
      <c r="BM269" t="s">
        <v>510</v>
      </c>
      <c r="BN269" t="s">
        <v>510</v>
      </c>
      <c r="BO269" t="s">
        <v>510</v>
      </c>
      <c r="BP269" t="s">
        <v>510</v>
      </c>
      <c r="BQ269" t="s">
        <v>510</v>
      </c>
    </row>
    <row r="270" spans="1:69" x14ac:dyDescent="0.3">
      <c r="A270" t="s">
        <v>1166</v>
      </c>
      <c r="B270" t="s">
        <v>584</v>
      </c>
      <c r="C270" t="s">
        <v>585</v>
      </c>
      <c r="D270" t="s">
        <v>586</v>
      </c>
      <c r="E270" t="s">
        <v>510</v>
      </c>
      <c r="F270" t="s">
        <v>587</v>
      </c>
      <c r="G270" t="s">
        <v>569</v>
      </c>
      <c r="H270" s="455"/>
      <c r="I270" t="s">
        <v>510</v>
      </c>
      <c r="J270">
        <v>2875</v>
      </c>
      <c r="K270" t="s">
        <v>522</v>
      </c>
      <c r="L270" t="s">
        <v>512</v>
      </c>
      <c r="M270" t="s">
        <v>586</v>
      </c>
      <c r="N270" t="s">
        <v>588</v>
      </c>
      <c r="O270" t="s">
        <v>709</v>
      </c>
      <c r="P270" t="s">
        <v>710</v>
      </c>
      <c r="Q270" t="s">
        <v>591</v>
      </c>
      <c r="R270" t="s">
        <v>711</v>
      </c>
      <c r="S270" t="s">
        <v>640</v>
      </c>
      <c r="T270" t="s">
        <v>515</v>
      </c>
      <c r="U270" t="s">
        <v>641</v>
      </c>
      <c r="V270" t="s">
        <v>510</v>
      </c>
      <c r="W270" t="s">
        <v>784</v>
      </c>
      <c r="X270">
        <v>8</v>
      </c>
      <c r="Y270" t="s">
        <v>395</v>
      </c>
      <c r="Z270">
        <v>4</v>
      </c>
      <c r="AA270" t="s">
        <v>658</v>
      </c>
      <c r="AB270" t="s">
        <v>785</v>
      </c>
      <c r="AC270" t="s">
        <v>510</v>
      </c>
      <c r="AD270" t="s">
        <v>510</v>
      </c>
      <c r="AE270" t="s">
        <v>702</v>
      </c>
      <c r="AF270">
        <v>0.16666666699999999</v>
      </c>
      <c r="AG270">
        <v>1</v>
      </c>
      <c r="AH270" t="s">
        <v>786</v>
      </c>
      <c r="AI270" t="s">
        <v>510</v>
      </c>
      <c r="AJ270" t="s">
        <v>634</v>
      </c>
      <c r="AK270" t="s">
        <v>634</v>
      </c>
      <c r="AL270" t="s">
        <v>518</v>
      </c>
      <c r="AM270" t="s">
        <v>597</v>
      </c>
      <c r="AN270" t="s">
        <v>530</v>
      </c>
      <c r="AO270" t="s">
        <v>510</v>
      </c>
      <c r="AP270" t="s">
        <v>787</v>
      </c>
      <c r="AQ270" t="s">
        <v>598</v>
      </c>
      <c r="AR270" t="s">
        <v>520</v>
      </c>
      <c r="AS270" t="s">
        <v>510</v>
      </c>
      <c r="AT270" t="s">
        <v>510</v>
      </c>
      <c r="AU270" t="s">
        <v>510</v>
      </c>
      <c r="AV270" t="s">
        <v>594</v>
      </c>
      <c r="AW270" t="s">
        <v>510</v>
      </c>
      <c r="AX270">
        <v>0</v>
      </c>
      <c r="AY270" t="s">
        <v>510</v>
      </c>
      <c r="AZ270" t="s">
        <v>594</v>
      </c>
      <c r="BA270">
        <v>0</v>
      </c>
      <c r="BB270" t="s">
        <v>600</v>
      </c>
      <c r="BC270" t="s">
        <v>554</v>
      </c>
      <c r="BD270" t="s">
        <v>510</v>
      </c>
      <c r="BE270" t="s">
        <v>510</v>
      </c>
      <c r="BF270" t="s">
        <v>510</v>
      </c>
      <c r="BG270" t="s">
        <v>510</v>
      </c>
      <c r="BH270" t="s">
        <v>510</v>
      </c>
      <c r="BI270" t="s">
        <v>510</v>
      </c>
      <c r="BJ270" t="s">
        <v>510</v>
      </c>
      <c r="BK270" t="s">
        <v>510</v>
      </c>
      <c r="BL270" t="s">
        <v>510</v>
      </c>
      <c r="BM270" t="s">
        <v>510</v>
      </c>
      <c r="BN270" t="s">
        <v>510</v>
      </c>
      <c r="BO270" t="s">
        <v>510</v>
      </c>
      <c r="BP270" t="s">
        <v>510</v>
      </c>
      <c r="BQ270" t="s">
        <v>510</v>
      </c>
    </row>
    <row r="271" spans="1:69" x14ac:dyDescent="0.3">
      <c r="A271" t="s">
        <v>1167</v>
      </c>
      <c r="B271" t="s">
        <v>584</v>
      </c>
      <c r="C271" t="s">
        <v>585</v>
      </c>
      <c r="D271" t="s">
        <v>586</v>
      </c>
      <c r="E271" t="s">
        <v>510</v>
      </c>
      <c r="F271" t="s">
        <v>587</v>
      </c>
      <c r="G271" t="s">
        <v>569</v>
      </c>
      <c r="H271" s="455"/>
      <c r="I271" t="s">
        <v>510</v>
      </c>
      <c r="J271">
        <v>2041</v>
      </c>
      <c r="K271" t="s">
        <v>511</v>
      </c>
      <c r="L271" t="s">
        <v>512</v>
      </c>
      <c r="M271" t="s">
        <v>586</v>
      </c>
      <c r="N271" t="s">
        <v>588</v>
      </c>
      <c r="O271" t="s">
        <v>602</v>
      </c>
      <c r="P271" t="s">
        <v>603</v>
      </c>
      <c r="Q271" t="s">
        <v>591</v>
      </c>
      <c r="R271" t="s">
        <v>514</v>
      </c>
      <c r="S271" t="s">
        <v>604</v>
      </c>
      <c r="T271" t="s">
        <v>515</v>
      </c>
      <c r="U271" t="s">
        <v>377</v>
      </c>
      <c r="V271" t="s">
        <v>510</v>
      </c>
      <c r="W271" t="s">
        <v>392</v>
      </c>
      <c r="X271">
        <v>4</v>
      </c>
      <c r="Y271" t="s">
        <v>392</v>
      </c>
      <c r="AA271" t="s">
        <v>594</v>
      </c>
      <c r="AB271" t="s">
        <v>225</v>
      </c>
      <c r="AC271" t="s">
        <v>510</v>
      </c>
      <c r="AD271" t="s">
        <v>510</v>
      </c>
      <c r="AE271" t="s">
        <v>744</v>
      </c>
      <c r="AF271">
        <v>0.5</v>
      </c>
      <c r="AG271">
        <v>1</v>
      </c>
      <c r="AH271" t="s">
        <v>655</v>
      </c>
      <c r="AI271" t="s">
        <v>510</v>
      </c>
      <c r="AJ271" t="s">
        <v>634</v>
      </c>
      <c r="AK271" t="s">
        <v>634</v>
      </c>
      <c r="AL271" t="s">
        <v>518</v>
      </c>
      <c r="AM271" t="s">
        <v>597</v>
      </c>
      <c r="AN271" t="s">
        <v>527</v>
      </c>
      <c r="AO271" t="s">
        <v>510</v>
      </c>
      <c r="AP271" t="s">
        <v>745</v>
      </c>
      <c r="AQ271" t="s">
        <v>598</v>
      </c>
      <c r="AR271" t="s">
        <v>520</v>
      </c>
      <c r="AS271" t="s">
        <v>510</v>
      </c>
      <c r="AT271" t="s">
        <v>510</v>
      </c>
      <c r="AU271" t="s">
        <v>510</v>
      </c>
      <c r="AV271" t="s">
        <v>658</v>
      </c>
      <c r="AW271" t="s">
        <v>510</v>
      </c>
      <c r="AX271">
        <v>0</v>
      </c>
      <c r="AY271" t="s">
        <v>510</v>
      </c>
      <c r="AZ271" t="s">
        <v>594</v>
      </c>
      <c r="BA271">
        <v>0</v>
      </c>
      <c r="BB271" t="s">
        <v>600</v>
      </c>
      <c r="BC271" t="s">
        <v>631</v>
      </c>
      <c r="BD271" t="s">
        <v>510</v>
      </c>
      <c r="BE271" t="s">
        <v>510</v>
      </c>
      <c r="BF271" t="s">
        <v>510</v>
      </c>
      <c r="BG271" t="s">
        <v>510</v>
      </c>
      <c r="BH271" t="s">
        <v>510</v>
      </c>
      <c r="BI271" t="s">
        <v>510</v>
      </c>
      <c r="BJ271" t="s">
        <v>510</v>
      </c>
      <c r="BK271" t="s">
        <v>510</v>
      </c>
      <c r="BL271" t="s">
        <v>510</v>
      </c>
      <c r="BM271" t="s">
        <v>510</v>
      </c>
      <c r="BN271" t="s">
        <v>510</v>
      </c>
      <c r="BO271" t="s">
        <v>510</v>
      </c>
      <c r="BP271" t="s">
        <v>510</v>
      </c>
      <c r="BQ271" t="s">
        <v>510</v>
      </c>
    </row>
    <row r="272" spans="1:69" x14ac:dyDescent="0.3">
      <c r="A272" t="s">
        <v>1168</v>
      </c>
      <c r="B272" t="s">
        <v>584</v>
      </c>
      <c r="C272" t="s">
        <v>585</v>
      </c>
      <c r="D272" t="s">
        <v>586</v>
      </c>
      <c r="E272" t="s">
        <v>510</v>
      </c>
      <c r="F272" t="s">
        <v>587</v>
      </c>
      <c r="G272" t="s">
        <v>569</v>
      </c>
      <c r="H272" s="455"/>
      <c r="I272" t="s">
        <v>510</v>
      </c>
      <c r="J272">
        <v>2522</v>
      </c>
      <c r="K272" t="s">
        <v>522</v>
      </c>
      <c r="L272" t="s">
        <v>531</v>
      </c>
      <c r="M272" t="s">
        <v>586</v>
      </c>
      <c r="N272" t="s">
        <v>588</v>
      </c>
      <c r="O272" t="s">
        <v>667</v>
      </c>
      <c r="P272" t="s">
        <v>668</v>
      </c>
      <c r="Q272" t="s">
        <v>591</v>
      </c>
      <c r="R272" t="s">
        <v>415</v>
      </c>
      <c r="S272" t="s">
        <v>593</v>
      </c>
      <c r="T272" t="s">
        <v>515</v>
      </c>
      <c r="U272" t="s">
        <v>377</v>
      </c>
      <c r="V272" t="s">
        <v>510</v>
      </c>
      <c r="W272" t="s">
        <v>392</v>
      </c>
      <c r="X272">
        <v>4</v>
      </c>
      <c r="Y272" t="s">
        <v>392</v>
      </c>
      <c r="AA272" t="s">
        <v>594</v>
      </c>
      <c r="AB272" t="s">
        <v>225</v>
      </c>
      <c r="AC272" t="s">
        <v>510</v>
      </c>
      <c r="AD272" t="s">
        <v>510</v>
      </c>
      <c r="AE272" t="s">
        <v>669</v>
      </c>
      <c r="AF272">
        <v>5.2083329999999999E-3</v>
      </c>
      <c r="AG272">
        <v>1</v>
      </c>
      <c r="AH272" t="s">
        <v>670</v>
      </c>
      <c r="AI272" t="s">
        <v>510</v>
      </c>
      <c r="AJ272" t="s">
        <v>634</v>
      </c>
      <c r="AK272" t="s">
        <v>634</v>
      </c>
      <c r="AL272" t="s">
        <v>518</v>
      </c>
      <c r="AM272" t="s">
        <v>597</v>
      </c>
      <c r="AN272" t="s">
        <v>986</v>
      </c>
      <c r="AO272" t="s">
        <v>510</v>
      </c>
      <c r="AP272" t="s">
        <v>672</v>
      </c>
      <c r="AQ272" t="s">
        <v>598</v>
      </c>
      <c r="AR272" t="s">
        <v>520</v>
      </c>
      <c r="AS272" t="s">
        <v>510</v>
      </c>
      <c r="AT272" t="s">
        <v>510</v>
      </c>
      <c r="AU272" t="s">
        <v>510</v>
      </c>
      <c r="AV272" t="s">
        <v>658</v>
      </c>
      <c r="AW272" t="s">
        <v>510</v>
      </c>
      <c r="AX272">
        <v>0</v>
      </c>
      <c r="AY272" t="s">
        <v>510</v>
      </c>
      <c r="AZ272" t="s">
        <v>594</v>
      </c>
      <c r="BA272">
        <v>0</v>
      </c>
      <c r="BB272" t="s">
        <v>673</v>
      </c>
      <c r="BC272" t="s">
        <v>673</v>
      </c>
      <c r="BD272" t="s">
        <v>510</v>
      </c>
      <c r="BE272" t="s">
        <v>510</v>
      </c>
      <c r="BF272" t="s">
        <v>510</v>
      </c>
      <c r="BG272" t="s">
        <v>510</v>
      </c>
      <c r="BH272" t="s">
        <v>510</v>
      </c>
      <c r="BI272" t="s">
        <v>510</v>
      </c>
      <c r="BJ272" t="s">
        <v>510</v>
      </c>
      <c r="BK272" t="s">
        <v>510</v>
      </c>
      <c r="BL272" t="s">
        <v>510</v>
      </c>
      <c r="BM272" t="s">
        <v>510</v>
      </c>
      <c r="BN272" t="s">
        <v>510</v>
      </c>
      <c r="BO272" t="s">
        <v>510</v>
      </c>
      <c r="BP272" t="s">
        <v>510</v>
      </c>
      <c r="BQ272" t="s">
        <v>510</v>
      </c>
    </row>
    <row r="273" spans="1:69" x14ac:dyDescent="0.3">
      <c r="A273" t="s">
        <v>1169</v>
      </c>
      <c r="B273" t="s">
        <v>584</v>
      </c>
      <c r="C273" t="s">
        <v>585</v>
      </c>
      <c r="D273" t="s">
        <v>586</v>
      </c>
      <c r="E273" t="s">
        <v>510</v>
      </c>
      <c r="F273" t="s">
        <v>587</v>
      </c>
      <c r="G273" t="s">
        <v>569</v>
      </c>
      <c r="H273" s="455"/>
      <c r="I273" t="s">
        <v>510</v>
      </c>
      <c r="J273">
        <v>2522</v>
      </c>
      <c r="K273" t="s">
        <v>522</v>
      </c>
      <c r="L273" t="s">
        <v>531</v>
      </c>
      <c r="M273" t="s">
        <v>586</v>
      </c>
      <c r="N273" t="s">
        <v>588</v>
      </c>
      <c r="O273" t="s">
        <v>667</v>
      </c>
      <c r="P273" t="s">
        <v>668</v>
      </c>
      <c r="Q273" t="s">
        <v>591</v>
      </c>
      <c r="R273" t="s">
        <v>415</v>
      </c>
      <c r="S273" t="s">
        <v>593</v>
      </c>
      <c r="T273" t="s">
        <v>515</v>
      </c>
      <c r="U273" t="s">
        <v>377</v>
      </c>
      <c r="V273" t="s">
        <v>510</v>
      </c>
      <c r="W273" t="s">
        <v>392</v>
      </c>
      <c r="X273">
        <v>4</v>
      </c>
      <c r="Y273" t="s">
        <v>392</v>
      </c>
      <c r="AA273" t="s">
        <v>594</v>
      </c>
      <c r="AB273" t="s">
        <v>225</v>
      </c>
      <c r="AC273" t="s">
        <v>510</v>
      </c>
      <c r="AD273" t="s">
        <v>510</v>
      </c>
      <c r="AE273" t="s">
        <v>669</v>
      </c>
      <c r="AF273">
        <v>5.2083329999999999E-3</v>
      </c>
      <c r="AG273">
        <v>1</v>
      </c>
      <c r="AH273" t="s">
        <v>670</v>
      </c>
      <c r="AI273" t="s">
        <v>510</v>
      </c>
      <c r="AJ273" t="s">
        <v>906</v>
      </c>
      <c r="AK273" t="s">
        <v>906</v>
      </c>
      <c r="AL273" t="s">
        <v>518</v>
      </c>
      <c r="AM273" t="s">
        <v>597</v>
      </c>
      <c r="AN273" t="s">
        <v>999</v>
      </c>
      <c r="AO273" t="s">
        <v>510</v>
      </c>
      <c r="AP273" t="s">
        <v>672</v>
      </c>
      <c r="AQ273" t="s">
        <v>598</v>
      </c>
      <c r="AR273" t="s">
        <v>520</v>
      </c>
      <c r="AS273" t="s">
        <v>510</v>
      </c>
      <c r="AT273" t="s">
        <v>510</v>
      </c>
      <c r="AU273" t="s">
        <v>510</v>
      </c>
      <c r="AV273" t="s">
        <v>658</v>
      </c>
      <c r="AW273" t="s">
        <v>510</v>
      </c>
      <c r="AX273">
        <v>0</v>
      </c>
      <c r="AY273" t="s">
        <v>510</v>
      </c>
      <c r="AZ273" t="s">
        <v>594</v>
      </c>
      <c r="BA273">
        <v>0</v>
      </c>
      <c r="BB273" t="s">
        <v>673</v>
      </c>
      <c r="BC273" t="s">
        <v>673</v>
      </c>
      <c r="BD273" t="s">
        <v>510</v>
      </c>
      <c r="BE273" t="s">
        <v>510</v>
      </c>
      <c r="BF273" t="s">
        <v>510</v>
      </c>
      <c r="BG273" t="s">
        <v>510</v>
      </c>
      <c r="BH273" t="s">
        <v>510</v>
      </c>
      <c r="BI273" t="s">
        <v>510</v>
      </c>
      <c r="BJ273" t="s">
        <v>510</v>
      </c>
      <c r="BK273" t="s">
        <v>510</v>
      </c>
      <c r="BL273" t="s">
        <v>510</v>
      </c>
      <c r="BM273" t="s">
        <v>510</v>
      </c>
      <c r="BN273" t="s">
        <v>510</v>
      </c>
      <c r="BO273" t="s">
        <v>510</v>
      </c>
      <c r="BP273" t="s">
        <v>510</v>
      </c>
      <c r="BQ273" t="s">
        <v>510</v>
      </c>
    </row>
    <row r="274" spans="1:69" x14ac:dyDescent="0.3">
      <c r="A274" t="s">
        <v>1170</v>
      </c>
      <c r="B274" t="s">
        <v>584</v>
      </c>
      <c r="C274" t="s">
        <v>585</v>
      </c>
      <c r="D274" t="s">
        <v>586</v>
      </c>
      <c r="E274" t="s">
        <v>510</v>
      </c>
      <c r="F274" t="s">
        <v>587</v>
      </c>
      <c r="G274" t="s">
        <v>569</v>
      </c>
      <c r="H274" s="455"/>
      <c r="I274" t="s">
        <v>510</v>
      </c>
      <c r="J274">
        <v>2522</v>
      </c>
      <c r="K274" t="s">
        <v>522</v>
      </c>
      <c r="L274" t="s">
        <v>512</v>
      </c>
      <c r="M274" t="s">
        <v>586</v>
      </c>
      <c r="N274" t="s">
        <v>588</v>
      </c>
      <c r="O274" t="s">
        <v>1018</v>
      </c>
      <c r="P274" t="s">
        <v>1019</v>
      </c>
      <c r="Q274" t="s">
        <v>513</v>
      </c>
      <c r="R274" t="s">
        <v>1020</v>
      </c>
      <c r="S274" t="s">
        <v>1021</v>
      </c>
      <c r="T274" t="s">
        <v>515</v>
      </c>
      <c r="U274" t="s">
        <v>1022</v>
      </c>
      <c r="V274" t="s">
        <v>510</v>
      </c>
      <c r="W274" t="s">
        <v>392</v>
      </c>
      <c r="X274">
        <v>4</v>
      </c>
      <c r="Y274" t="s">
        <v>392</v>
      </c>
      <c r="Z274">
        <v>4</v>
      </c>
      <c r="AA274" t="s">
        <v>594</v>
      </c>
      <c r="AB274" t="s">
        <v>225</v>
      </c>
      <c r="AC274" t="s">
        <v>510</v>
      </c>
      <c r="AD274" t="s">
        <v>510</v>
      </c>
      <c r="AE274" t="s">
        <v>1023</v>
      </c>
      <c r="AF274">
        <v>0.198333333</v>
      </c>
      <c r="AG274">
        <v>1</v>
      </c>
      <c r="AH274" t="s">
        <v>1092</v>
      </c>
      <c r="AI274" t="s">
        <v>510</v>
      </c>
      <c r="AJ274" t="s">
        <v>634</v>
      </c>
      <c r="AK274" t="s">
        <v>634</v>
      </c>
      <c r="AL274" t="s">
        <v>518</v>
      </c>
      <c r="AM274" t="s">
        <v>597</v>
      </c>
      <c r="AN274" t="s">
        <v>537</v>
      </c>
      <c r="AO274" t="s">
        <v>510</v>
      </c>
      <c r="AP274" t="s">
        <v>1093</v>
      </c>
      <c r="AQ274" t="s">
        <v>598</v>
      </c>
      <c r="AR274" t="s">
        <v>520</v>
      </c>
      <c r="AS274" t="s">
        <v>510</v>
      </c>
      <c r="AT274" t="s">
        <v>510</v>
      </c>
      <c r="AU274" t="s">
        <v>510</v>
      </c>
      <c r="AV274" t="s">
        <v>658</v>
      </c>
      <c r="AW274" t="s">
        <v>510</v>
      </c>
      <c r="AX274">
        <v>0</v>
      </c>
      <c r="AY274" t="s">
        <v>510</v>
      </c>
      <c r="AZ274" t="s">
        <v>594</v>
      </c>
      <c r="BA274">
        <v>0</v>
      </c>
      <c r="BB274" t="s">
        <v>1026</v>
      </c>
      <c r="BC274" t="s">
        <v>1026</v>
      </c>
      <c r="BD274" t="s">
        <v>510</v>
      </c>
      <c r="BE274" t="s">
        <v>510</v>
      </c>
      <c r="BF274" t="s">
        <v>510</v>
      </c>
      <c r="BG274" t="s">
        <v>510</v>
      </c>
      <c r="BH274" t="s">
        <v>510</v>
      </c>
      <c r="BI274" t="s">
        <v>510</v>
      </c>
      <c r="BJ274" t="s">
        <v>510</v>
      </c>
      <c r="BK274" t="s">
        <v>510</v>
      </c>
      <c r="BL274" t="s">
        <v>510</v>
      </c>
      <c r="BM274" t="s">
        <v>510</v>
      </c>
      <c r="BN274" t="s">
        <v>510</v>
      </c>
      <c r="BO274" t="s">
        <v>510</v>
      </c>
      <c r="BP274" t="s">
        <v>510</v>
      </c>
      <c r="BQ274" t="s">
        <v>510</v>
      </c>
    </row>
    <row r="275" spans="1:69" x14ac:dyDescent="0.3">
      <c r="A275" t="s">
        <v>1171</v>
      </c>
      <c r="B275" t="s">
        <v>584</v>
      </c>
      <c r="C275" t="s">
        <v>585</v>
      </c>
      <c r="D275" t="s">
        <v>610</v>
      </c>
      <c r="E275" t="s">
        <v>510</v>
      </c>
      <c r="F275" t="s">
        <v>587</v>
      </c>
      <c r="G275" t="s">
        <v>569</v>
      </c>
      <c r="H275" s="455"/>
      <c r="I275" t="s">
        <v>510</v>
      </c>
      <c r="J275">
        <v>2041</v>
      </c>
      <c r="K275" t="s">
        <v>511</v>
      </c>
      <c r="L275" t="s">
        <v>512</v>
      </c>
      <c r="M275" t="s">
        <v>610</v>
      </c>
      <c r="N275" t="s">
        <v>611</v>
      </c>
      <c r="O275" t="s">
        <v>602</v>
      </c>
      <c r="P275" t="s">
        <v>603</v>
      </c>
      <c r="Q275" t="s">
        <v>591</v>
      </c>
      <c r="R275" t="s">
        <v>514</v>
      </c>
      <c r="S275" t="s">
        <v>604</v>
      </c>
      <c r="T275" t="s">
        <v>515</v>
      </c>
      <c r="U275" t="s">
        <v>377</v>
      </c>
      <c r="V275" t="s">
        <v>510</v>
      </c>
      <c r="W275" t="s">
        <v>392</v>
      </c>
      <c r="X275">
        <v>4</v>
      </c>
      <c r="Y275" t="s">
        <v>392</v>
      </c>
      <c r="AA275" t="s">
        <v>594</v>
      </c>
      <c r="AB275" t="s">
        <v>225</v>
      </c>
      <c r="AC275" t="s">
        <v>510</v>
      </c>
      <c r="AD275" t="s">
        <v>510</v>
      </c>
      <c r="AE275" t="s">
        <v>744</v>
      </c>
      <c r="AF275">
        <v>0.5</v>
      </c>
      <c r="AG275">
        <v>1</v>
      </c>
      <c r="AH275" t="s">
        <v>655</v>
      </c>
      <c r="AI275" t="s">
        <v>510</v>
      </c>
      <c r="AJ275" t="s">
        <v>628</v>
      </c>
      <c r="AK275" t="s">
        <v>628</v>
      </c>
      <c r="AL275" t="s">
        <v>518</v>
      </c>
      <c r="AM275" t="s">
        <v>597</v>
      </c>
      <c r="AN275" t="s">
        <v>527</v>
      </c>
      <c r="AO275" t="s">
        <v>510</v>
      </c>
      <c r="AP275" t="s">
        <v>745</v>
      </c>
      <c r="AQ275" t="s">
        <v>598</v>
      </c>
      <c r="AR275" t="s">
        <v>520</v>
      </c>
      <c r="AS275" t="s">
        <v>510</v>
      </c>
      <c r="AT275" t="s">
        <v>510</v>
      </c>
      <c r="AU275" t="s">
        <v>510</v>
      </c>
      <c r="AV275" t="s">
        <v>658</v>
      </c>
      <c r="AW275" t="s">
        <v>510</v>
      </c>
      <c r="AX275">
        <v>0</v>
      </c>
      <c r="AY275" t="s">
        <v>510</v>
      </c>
      <c r="AZ275" t="s">
        <v>594</v>
      </c>
      <c r="BA275">
        <v>0</v>
      </c>
      <c r="BB275" t="s">
        <v>600</v>
      </c>
      <c r="BC275" t="s">
        <v>631</v>
      </c>
      <c r="BD275" t="s">
        <v>510</v>
      </c>
      <c r="BE275" t="s">
        <v>510</v>
      </c>
      <c r="BF275" t="s">
        <v>510</v>
      </c>
      <c r="BG275" t="s">
        <v>510</v>
      </c>
      <c r="BH275" t="s">
        <v>510</v>
      </c>
      <c r="BI275" t="s">
        <v>510</v>
      </c>
      <c r="BJ275" t="s">
        <v>510</v>
      </c>
      <c r="BK275" t="s">
        <v>510</v>
      </c>
      <c r="BL275" t="s">
        <v>510</v>
      </c>
      <c r="BM275" t="s">
        <v>510</v>
      </c>
      <c r="BN275" t="s">
        <v>510</v>
      </c>
      <c r="BO275" t="s">
        <v>510</v>
      </c>
      <c r="BP275" t="s">
        <v>510</v>
      </c>
      <c r="BQ275" t="s">
        <v>510</v>
      </c>
    </row>
    <row r="276" spans="1:69" x14ac:dyDescent="0.3">
      <c r="A276" t="s">
        <v>1172</v>
      </c>
      <c r="B276" t="s">
        <v>584</v>
      </c>
      <c r="C276" t="s">
        <v>585</v>
      </c>
      <c r="D276" t="s">
        <v>610</v>
      </c>
      <c r="E276" t="s">
        <v>510</v>
      </c>
      <c r="F276" t="s">
        <v>587</v>
      </c>
      <c r="G276" t="s">
        <v>569</v>
      </c>
      <c r="H276" s="455"/>
      <c r="I276" t="s">
        <v>510</v>
      </c>
      <c r="J276">
        <v>2522</v>
      </c>
      <c r="K276" t="s">
        <v>522</v>
      </c>
      <c r="L276" t="s">
        <v>531</v>
      </c>
      <c r="M276" t="s">
        <v>610</v>
      </c>
      <c r="N276" t="s">
        <v>611</v>
      </c>
      <c r="O276" t="s">
        <v>667</v>
      </c>
      <c r="P276" t="s">
        <v>668</v>
      </c>
      <c r="Q276" t="s">
        <v>591</v>
      </c>
      <c r="R276" t="s">
        <v>415</v>
      </c>
      <c r="S276" t="s">
        <v>593</v>
      </c>
      <c r="T276" t="s">
        <v>515</v>
      </c>
      <c r="U276" t="s">
        <v>377</v>
      </c>
      <c r="V276" t="s">
        <v>510</v>
      </c>
      <c r="W276" t="s">
        <v>392</v>
      </c>
      <c r="X276">
        <v>4</v>
      </c>
      <c r="Y276" t="s">
        <v>392</v>
      </c>
      <c r="AA276" t="s">
        <v>594</v>
      </c>
      <c r="AB276" t="s">
        <v>225</v>
      </c>
      <c r="AC276" t="s">
        <v>510</v>
      </c>
      <c r="AD276" t="s">
        <v>510</v>
      </c>
      <c r="AE276" t="s">
        <v>669</v>
      </c>
      <c r="AF276">
        <v>5.2083329999999999E-3</v>
      </c>
      <c r="AG276">
        <v>1</v>
      </c>
      <c r="AH276" t="s">
        <v>670</v>
      </c>
      <c r="AI276" t="s">
        <v>510</v>
      </c>
      <c r="AJ276" t="s">
        <v>628</v>
      </c>
      <c r="AK276" t="s">
        <v>628</v>
      </c>
      <c r="AL276" t="s">
        <v>518</v>
      </c>
      <c r="AM276" t="s">
        <v>597</v>
      </c>
      <c r="AN276" t="s">
        <v>986</v>
      </c>
      <c r="AO276" t="s">
        <v>510</v>
      </c>
      <c r="AP276" t="s">
        <v>672</v>
      </c>
      <c r="AQ276" t="s">
        <v>598</v>
      </c>
      <c r="AR276" t="s">
        <v>520</v>
      </c>
      <c r="AS276" t="s">
        <v>510</v>
      </c>
      <c r="AT276" t="s">
        <v>510</v>
      </c>
      <c r="AU276" t="s">
        <v>510</v>
      </c>
      <c r="AV276" t="s">
        <v>658</v>
      </c>
      <c r="AW276" t="s">
        <v>510</v>
      </c>
      <c r="AX276">
        <v>0</v>
      </c>
      <c r="AY276" t="s">
        <v>510</v>
      </c>
      <c r="AZ276" t="s">
        <v>594</v>
      </c>
      <c r="BA276">
        <v>0</v>
      </c>
      <c r="BB276" t="s">
        <v>673</v>
      </c>
      <c r="BC276" t="s">
        <v>673</v>
      </c>
      <c r="BD276" t="s">
        <v>510</v>
      </c>
      <c r="BE276" t="s">
        <v>510</v>
      </c>
      <c r="BF276" t="s">
        <v>510</v>
      </c>
      <c r="BG276" t="s">
        <v>510</v>
      </c>
      <c r="BH276" t="s">
        <v>510</v>
      </c>
      <c r="BI276" t="s">
        <v>510</v>
      </c>
      <c r="BJ276" t="s">
        <v>510</v>
      </c>
      <c r="BK276" t="s">
        <v>510</v>
      </c>
      <c r="BL276" t="s">
        <v>510</v>
      </c>
      <c r="BM276" t="s">
        <v>510</v>
      </c>
      <c r="BN276" t="s">
        <v>510</v>
      </c>
      <c r="BO276" t="s">
        <v>510</v>
      </c>
      <c r="BP276" t="s">
        <v>510</v>
      </c>
      <c r="BQ276" t="s">
        <v>510</v>
      </c>
    </row>
    <row r="277" spans="1:69" x14ac:dyDescent="0.3">
      <c r="A277" t="s">
        <v>1173</v>
      </c>
      <c r="B277" t="s">
        <v>584</v>
      </c>
      <c r="C277" t="s">
        <v>585</v>
      </c>
      <c r="D277" t="s">
        <v>610</v>
      </c>
      <c r="E277" t="s">
        <v>510</v>
      </c>
      <c r="F277" t="s">
        <v>587</v>
      </c>
      <c r="G277" t="s">
        <v>569</v>
      </c>
      <c r="H277" s="455"/>
      <c r="I277" t="s">
        <v>510</v>
      </c>
      <c r="J277">
        <v>2522</v>
      </c>
      <c r="K277" t="s">
        <v>522</v>
      </c>
      <c r="L277" t="s">
        <v>531</v>
      </c>
      <c r="M277" t="s">
        <v>610</v>
      </c>
      <c r="N277" t="s">
        <v>611</v>
      </c>
      <c r="O277" t="s">
        <v>667</v>
      </c>
      <c r="P277" t="s">
        <v>668</v>
      </c>
      <c r="Q277" t="s">
        <v>591</v>
      </c>
      <c r="R277" t="s">
        <v>415</v>
      </c>
      <c r="S277" t="s">
        <v>593</v>
      </c>
      <c r="T277" t="s">
        <v>515</v>
      </c>
      <c r="U277" t="s">
        <v>377</v>
      </c>
      <c r="V277" t="s">
        <v>510</v>
      </c>
      <c r="W277" t="s">
        <v>392</v>
      </c>
      <c r="X277">
        <v>4</v>
      </c>
      <c r="Y277" t="s">
        <v>392</v>
      </c>
      <c r="AA277" t="s">
        <v>594</v>
      </c>
      <c r="AB277" t="s">
        <v>225</v>
      </c>
      <c r="AC277" t="s">
        <v>510</v>
      </c>
      <c r="AD277" t="s">
        <v>510</v>
      </c>
      <c r="AE277" t="s">
        <v>669</v>
      </c>
      <c r="AF277">
        <v>5.2083329999999999E-3</v>
      </c>
      <c r="AG277">
        <v>1</v>
      </c>
      <c r="AH277" t="s">
        <v>670</v>
      </c>
      <c r="AI277" t="s">
        <v>510</v>
      </c>
      <c r="AJ277" t="s">
        <v>910</v>
      </c>
      <c r="AK277" t="s">
        <v>910</v>
      </c>
      <c r="AL277" t="s">
        <v>518</v>
      </c>
      <c r="AM277" t="s">
        <v>597</v>
      </c>
      <c r="AN277" t="s">
        <v>999</v>
      </c>
      <c r="AO277" t="s">
        <v>510</v>
      </c>
      <c r="AP277" t="s">
        <v>672</v>
      </c>
      <c r="AQ277" t="s">
        <v>598</v>
      </c>
      <c r="AR277" t="s">
        <v>520</v>
      </c>
      <c r="AS277" t="s">
        <v>510</v>
      </c>
      <c r="AT277" t="s">
        <v>510</v>
      </c>
      <c r="AU277" t="s">
        <v>510</v>
      </c>
      <c r="AV277" t="s">
        <v>658</v>
      </c>
      <c r="AW277" t="s">
        <v>510</v>
      </c>
      <c r="AX277">
        <v>0</v>
      </c>
      <c r="AY277" t="s">
        <v>510</v>
      </c>
      <c r="AZ277" t="s">
        <v>594</v>
      </c>
      <c r="BA277">
        <v>0</v>
      </c>
      <c r="BB277" t="s">
        <v>673</v>
      </c>
      <c r="BC277" t="s">
        <v>673</v>
      </c>
      <c r="BD277" t="s">
        <v>510</v>
      </c>
      <c r="BE277" t="s">
        <v>510</v>
      </c>
      <c r="BF277" t="s">
        <v>510</v>
      </c>
      <c r="BG277" t="s">
        <v>510</v>
      </c>
      <c r="BH277" t="s">
        <v>510</v>
      </c>
      <c r="BI277" t="s">
        <v>510</v>
      </c>
      <c r="BJ277" t="s">
        <v>510</v>
      </c>
      <c r="BK277" t="s">
        <v>510</v>
      </c>
      <c r="BL277" t="s">
        <v>510</v>
      </c>
      <c r="BM277" t="s">
        <v>510</v>
      </c>
      <c r="BN277" t="s">
        <v>510</v>
      </c>
      <c r="BO277" t="s">
        <v>510</v>
      </c>
      <c r="BP277" t="s">
        <v>510</v>
      </c>
      <c r="BQ277" t="s">
        <v>510</v>
      </c>
    </row>
    <row r="278" spans="1:69" x14ac:dyDescent="0.3">
      <c r="A278" t="s">
        <v>1174</v>
      </c>
      <c r="B278" t="s">
        <v>584</v>
      </c>
      <c r="C278" t="s">
        <v>585</v>
      </c>
      <c r="D278" t="s">
        <v>610</v>
      </c>
      <c r="E278" t="s">
        <v>510</v>
      </c>
      <c r="F278" t="s">
        <v>587</v>
      </c>
      <c r="G278" t="s">
        <v>569</v>
      </c>
      <c r="H278" s="455"/>
      <c r="I278" t="s">
        <v>510</v>
      </c>
      <c r="J278">
        <v>2522</v>
      </c>
      <c r="K278" t="s">
        <v>522</v>
      </c>
      <c r="L278" t="s">
        <v>512</v>
      </c>
      <c r="M278" t="s">
        <v>610</v>
      </c>
      <c r="N278" t="s">
        <v>611</v>
      </c>
      <c r="O278" t="s">
        <v>1018</v>
      </c>
      <c r="P278" t="s">
        <v>1019</v>
      </c>
      <c r="Q278" t="s">
        <v>513</v>
      </c>
      <c r="R278" t="s">
        <v>1020</v>
      </c>
      <c r="S278" t="s">
        <v>1021</v>
      </c>
      <c r="T278" t="s">
        <v>515</v>
      </c>
      <c r="U278" t="s">
        <v>1022</v>
      </c>
      <c r="V278" t="s">
        <v>510</v>
      </c>
      <c r="W278" t="s">
        <v>392</v>
      </c>
      <c r="X278">
        <v>4</v>
      </c>
      <c r="Y278" t="s">
        <v>392</v>
      </c>
      <c r="Z278">
        <v>4</v>
      </c>
      <c r="AA278" t="s">
        <v>594</v>
      </c>
      <c r="AB278" t="s">
        <v>225</v>
      </c>
      <c r="AC278" t="s">
        <v>510</v>
      </c>
      <c r="AD278" t="s">
        <v>510</v>
      </c>
      <c r="AE278" t="s">
        <v>1023</v>
      </c>
      <c r="AF278">
        <v>0.198333333</v>
      </c>
      <c r="AG278">
        <v>1</v>
      </c>
      <c r="AH278" t="s">
        <v>1092</v>
      </c>
      <c r="AI278" t="s">
        <v>510</v>
      </c>
      <c r="AJ278" t="s">
        <v>628</v>
      </c>
      <c r="AK278" t="s">
        <v>628</v>
      </c>
      <c r="AL278" t="s">
        <v>518</v>
      </c>
      <c r="AM278" t="s">
        <v>597</v>
      </c>
      <c r="AN278" t="s">
        <v>537</v>
      </c>
      <c r="AO278" t="s">
        <v>510</v>
      </c>
      <c r="AP278" t="s">
        <v>1093</v>
      </c>
      <c r="AQ278" t="s">
        <v>598</v>
      </c>
      <c r="AR278" t="s">
        <v>520</v>
      </c>
      <c r="AS278" t="s">
        <v>510</v>
      </c>
      <c r="AT278" t="s">
        <v>510</v>
      </c>
      <c r="AU278" t="s">
        <v>510</v>
      </c>
      <c r="AV278" t="s">
        <v>658</v>
      </c>
      <c r="AW278" t="s">
        <v>510</v>
      </c>
      <c r="AX278">
        <v>0</v>
      </c>
      <c r="AY278" t="s">
        <v>510</v>
      </c>
      <c r="AZ278" t="s">
        <v>594</v>
      </c>
      <c r="BA278">
        <v>0</v>
      </c>
      <c r="BB278" t="s">
        <v>1026</v>
      </c>
      <c r="BC278" t="s">
        <v>1026</v>
      </c>
      <c r="BD278" t="s">
        <v>510</v>
      </c>
      <c r="BE278" t="s">
        <v>510</v>
      </c>
      <c r="BF278" t="s">
        <v>510</v>
      </c>
      <c r="BG278" t="s">
        <v>510</v>
      </c>
      <c r="BH278" t="s">
        <v>510</v>
      </c>
      <c r="BI278" t="s">
        <v>510</v>
      </c>
      <c r="BJ278" t="s">
        <v>510</v>
      </c>
      <c r="BK278" t="s">
        <v>510</v>
      </c>
      <c r="BL278" t="s">
        <v>510</v>
      </c>
      <c r="BM278" t="s">
        <v>510</v>
      </c>
      <c r="BN278" t="s">
        <v>510</v>
      </c>
      <c r="BO278" t="s">
        <v>510</v>
      </c>
      <c r="BP278" t="s">
        <v>510</v>
      </c>
      <c r="BQ278" t="s">
        <v>510</v>
      </c>
    </row>
    <row r="279" spans="1:69" x14ac:dyDescent="0.3">
      <c r="A279" t="s">
        <v>1175</v>
      </c>
      <c r="B279" t="s">
        <v>584</v>
      </c>
      <c r="C279" t="s">
        <v>585</v>
      </c>
      <c r="D279" t="s">
        <v>610</v>
      </c>
      <c r="E279" t="s">
        <v>510</v>
      </c>
      <c r="F279" t="s">
        <v>587</v>
      </c>
      <c r="G279" t="s">
        <v>569</v>
      </c>
      <c r="H279" s="455"/>
      <c r="I279" t="s">
        <v>510</v>
      </c>
      <c r="J279">
        <v>2041</v>
      </c>
      <c r="K279" t="s">
        <v>511</v>
      </c>
      <c r="L279" t="s">
        <v>512</v>
      </c>
      <c r="M279" t="s">
        <v>610</v>
      </c>
      <c r="N279" t="s">
        <v>611</v>
      </c>
      <c r="O279" t="s">
        <v>602</v>
      </c>
      <c r="P279" t="s">
        <v>603</v>
      </c>
      <c r="Q279" t="s">
        <v>591</v>
      </c>
      <c r="R279" t="s">
        <v>514</v>
      </c>
      <c r="S279" t="s">
        <v>604</v>
      </c>
      <c r="T279" t="s">
        <v>515</v>
      </c>
      <c r="U279" t="s">
        <v>377</v>
      </c>
      <c r="V279" t="s">
        <v>510</v>
      </c>
      <c r="W279" t="s">
        <v>392</v>
      </c>
      <c r="X279">
        <v>4</v>
      </c>
      <c r="Y279" t="s">
        <v>392</v>
      </c>
      <c r="AA279" t="s">
        <v>594</v>
      </c>
      <c r="AB279" t="s">
        <v>225</v>
      </c>
      <c r="AC279" t="s">
        <v>510</v>
      </c>
      <c r="AD279" t="s">
        <v>510</v>
      </c>
      <c r="AE279" t="s">
        <v>1176</v>
      </c>
      <c r="AF279">
        <v>1</v>
      </c>
      <c r="AG279">
        <v>1</v>
      </c>
      <c r="AH279" t="s">
        <v>655</v>
      </c>
      <c r="AI279" t="s">
        <v>510</v>
      </c>
      <c r="AJ279" t="s">
        <v>910</v>
      </c>
      <c r="AK279" t="s">
        <v>910</v>
      </c>
      <c r="AL279" t="s">
        <v>518</v>
      </c>
      <c r="AM279" t="s">
        <v>597</v>
      </c>
      <c r="AN279" t="s">
        <v>529</v>
      </c>
      <c r="AO279" t="s">
        <v>510</v>
      </c>
      <c r="AP279" t="s">
        <v>1177</v>
      </c>
      <c r="AQ279" t="s">
        <v>598</v>
      </c>
      <c r="AR279" t="s">
        <v>520</v>
      </c>
      <c r="AS279" t="s">
        <v>510</v>
      </c>
      <c r="AT279" t="s">
        <v>510</v>
      </c>
      <c r="AU279" t="s">
        <v>510</v>
      </c>
      <c r="AV279" t="s">
        <v>658</v>
      </c>
      <c r="AW279" t="s">
        <v>510</v>
      </c>
      <c r="AX279">
        <v>0</v>
      </c>
      <c r="AY279" t="s">
        <v>510</v>
      </c>
      <c r="AZ279" t="s">
        <v>594</v>
      </c>
      <c r="BA279">
        <v>0</v>
      </c>
      <c r="BB279" t="s">
        <v>600</v>
      </c>
      <c r="BC279" t="s">
        <v>631</v>
      </c>
      <c r="BD279" t="s">
        <v>510</v>
      </c>
      <c r="BE279" t="s">
        <v>510</v>
      </c>
      <c r="BF279" t="s">
        <v>510</v>
      </c>
      <c r="BG279" t="s">
        <v>510</v>
      </c>
      <c r="BH279" t="s">
        <v>510</v>
      </c>
      <c r="BI279" t="s">
        <v>510</v>
      </c>
      <c r="BJ279" t="s">
        <v>510</v>
      </c>
      <c r="BK279" t="s">
        <v>510</v>
      </c>
      <c r="BL279" t="s">
        <v>510</v>
      </c>
      <c r="BM279" t="s">
        <v>510</v>
      </c>
      <c r="BN279" t="s">
        <v>510</v>
      </c>
      <c r="BO279" t="s">
        <v>510</v>
      </c>
      <c r="BP279" t="s">
        <v>510</v>
      </c>
      <c r="BQ279" t="s">
        <v>510</v>
      </c>
    </row>
    <row r="280" spans="1:69" x14ac:dyDescent="0.3">
      <c r="A280" t="s">
        <v>1178</v>
      </c>
      <c r="B280" t="s">
        <v>584</v>
      </c>
      <c r="C280" t="s">
        <v>585</v>
      </c>
      <c r="D280" t="s">
        <v>610</v>
      </c>
      <c r="E280" t="s">
        <v>510</v>
      </c>
      <c r="F280" t="s">
        <v>587</v>
      </c>
      <c r="G280" t="s">
        <v>569</v>
      </c>
      <c r="H280" s="455"/>
      <c r="I280" t="s">
        <v>510</v>
      </c>
      <c r="J280">
        <v>2522</v>
      </c>
      <c r="K280" t="s">
        <v>522</v>
      </c>
      <c r="L280" t="s">
        <v>531</v>
      </c>
      <c r="M280" t="s">
        <v>610</v>
      </c>
      <c r="N280" t="s">
        <v>611</v>
      </c>
      <c r="O280" t="s">
        <v>667</v>
      </c>
      <c r="P280" t="s">
        <v>668</v>
      </c>
      <c r="Q280" t="s">
        <v>591</v>
      </c>
      <c r="R280" t="s">
        <v>415</v>
      </c>
      <c r="S280" t="s">
        <v>593</v>
      </c>
      <c r="T280" t="s">
        <v>515</v>
      </c>
      <c r="U280" t="s">
        <v>377</v>
      </c>
      <c r="V280" t="s">
        <v>510</v>
      </c>
      <c r="W280" t="s">
        <v>392</v>
      </c>
      <c r="X280">
        <v>4</v>
      </c>
      <c r="Y280" t="s">
        <v>392</v>
      </c>
      <c r="AA280" t="s">
        <v>594</v>
      </c>
      <c r="AB280" t="s">
        <v>225</v>
      </c>
      <c r="AC280" t="s">
        <v>510</v>
      </c>
      <c r="AD280" t="s">
        <v>510</v>
      </c>
      <c r="AE280" t="s">
        <v>669</v>
      </c>
      <c r="AF280">
        <v>5.2083329999999999E-3</v>
      </c>
      <c r="AG280">
        <v>1</v>
      </c>
      <c r="AH280" t="s">
        <v>670</v>
      </c>
      <c r="AI280" t="s">
        <v>510</v>
      </c>
      <c r="AJ280" t="s">
        <v>910</v>
      </c>
      <c r="AK280" t="s">
        <v>910</v>
      </c>
      <c r="AL280" t="s">
        <v>518</v>
      </c>
      <c r="AM280" t="s">
        <v>597</v>
      </c>
      <c r="AN280" t="s">
        <v>1001</v>
      </c>
      <c r="AO280" t="s">
        <v>510</v>
      </c>
      <c r="AP280" t="s">
        <v>672</v>
      </c>
      <c r="AQ280" t="s">
        <v>598</v>
      </c>
      <c r="AR280" t="s">
        <v>520</v>
      </c>
      <c r="AS280" t="s">
        <v>510</v>
      </c>
      <c r="AT280" t="s">
        <v>510</v>
      </c>
      <c r="AU280" t="s">
        <v>510</v>
      </c>
      <c r="AV280" t="s">
        <v>658</v>
      </c>
      <c r="AW280" t="s">
        <v>510</v>
      </c>
      <c r="AX280">
        <v>0</v>
      </c>
      <c r="AY280" t="s">
        <v>510</v>
      </c>
      <c r="AZ280" t="s">
        <v>594</v>
      </c>
      <c r="BA280">
        <v>0</v>
      </c>
      <c r="BB280" t="s">
        <v>673</v>
      </c>
      <c r="BC280" t="s">
        <v>673</v>
      </c>
      <c r="BD280" t="s">
        <v>510</v>
      </c>
      <c r="BE280" t="s">
        <v>510</v>
      </c>
      <c r="BF280" t="s">
        <v>510</v>
      </c>
      <c r="BG280" t="s">
        <v>510</v>
      </c>
      <c r="BH280" t="s">
        <v>510</v>
      </c>
      <c r="BI280" t="s">
        <v>510</v>
      </c>
      <c r="BJ280" t="s">
        <v>510</v>
      </c>
      <c r="BK280" t="s">
        <v>510</v>
      </c>
      <c r="BL280" t="s">
        <v>510</v>
      </c>
      <c r="BM280" t="s">
        <v>510</v>
      </c>
      <c r="BN280" t="s">
        <v>510</v>
      </c>
      <c r="BO280" t="s">
        <v>510</v>
      </c>
      <c r="BP280" t="s">
        <v>510</v>
      </c>
      <c r="BQ280" t="s">
        <v>510</v>
      </c>
    </row>
    <row r="281" spans="1:69" x14ac:dyDescent="0.3">
      <c r="A281" t="s">
        <v>1179</v>
      </c>
      <c r="B281" t="s">
        <v>584</v>
      </c>
      <c r="C281" t="s">
        <v>585</v>
      </c>
      <c r="D281" t="s">
        <v>610</v>
      </c>
      <c r="E281" t="s">
        <v>510</v>
      </c>
      <c r="F281" t="s">
        <v>587</v>
      </c>
      <c r="G281" t="s">
        <v>569</v>
      </c>
      <c r="H281" s="455"/>
      <c r="I281" t="s">
        <v>510</v>
      </c>
      <c r="J281">
        <v>2522</v>
      </c>
      <c r="K281" t="s">
        <v>522</v>
      </c>
      <c r="L281" t="s">
        <v>531</v>
      </c>
      <c r="M281" t="s">
        <v>610</v>
      </c>
      <c r="N281" t="s">
        <v>611</v>
      </c>
      <c r="O281" t="s">
        <v>667</v>
      </c>
      <c r="P281" t="s">
        <v>668</v>
      </c>
      <c r="Q281" t="s">
        <v>591</v>
      </c>
      <c r="R281" t="s">
        <v>415</v>
      </c>
      <c r="S281" t="s">
        <v>593</v>
      </c>
      <c r="T281" t="s">
        <v>515</v>
      </c>
      <c r="U281" t="s">
        <v>377</v>
      </c>
      <c r="V281" t="s">
        <v>510</v>
      </c>
      <c r="W281" t="s">
        <v>392</v>
      </c>
      <c r="X281">
        <v>4</v>
      </c>
      <c r="Y281" t="s">
        <v>392</v>
      </c>
      <c r="AA281" t="s">
        <v>594</v>
      </c>
      <c r="AB281" t="s">
        <v>225</v>
      </c>
      <c r="AC281" t="s">
        <v>510</v>
      </c>
      <c r="AD281" t="s">
        <v>510</v>
      </c>
      <c r="AE281" t="s">
        <v>669</v>
      </c>
      <c r="AF281">
        <v>5.2083329999999999E-3</v>
      </c>
      <c r="AG281">
        <v>1</v>
      </c>
      <c r="AH281" t="s">
        <v>670</v>
      </c>
      <c r="AI281" t="s">
        <v>510</v>
      </c>
      <c r="AJ281" t="s">
        <v>921</v>
      </c>
      <c r="AK281" t="s">
        <v>921</v>
      </c>
      <c r="AL281" t="s">
        <v>518</v>
      </c>
      <c r="AM281" t="s">
        <v>597</v>
      </c>
      <c r="AN281" t="s">
        <v>1006</v>
      </c>
      <c r="AO281" t="s">
        <v>510</v>
      </c>
      <c r="AP281" t="s">
        <v>672</v>
      </c>
      <c r="AQ281" t="s">
        <v>598</v>
      </c>
      <c r="AR281" t="s">
        <v>520</v>
      </c>
      <c r="AS281" t="s">
        <v>510</v>
      </c>
      <c r="AT281" t="s">
        <v>510</v>
      </c>
      <c r="AU281" t="s">
        <v>510</v>
      </c>
      <c r="AV281" t="s">
        <v>658</v>
      </c>
      <c r="AW281" t="s">
        <v>510</v>
      </c>
      <c r="AX281">
        <v>0</v>
      </c>
      <c r="AY281" t="s">
        <v>510</v>
      </c>
      <c r="AZ281" t="s">
        <v>594</v>
      </c>
      <c r="BA281">
        <v>0</v>
      </c>
      <c r="BB281" t="s">
        <v>673</v>
      </c>
      <c r="BC281" t="s">
        <v>673</v>
      </c>
      <c r="BD281" t="s">
        <v>510</v>
      </c>
      <c r="BE281" t="s">
        <v>510</v>
      </c>
      <c r="BF281" t="s">
        <v>510</v>
      </c>
      <c r="BG281" t="s">
        <v>510</v>
      </c>
      <c r="BH281" t="s">
        <v>510</v>
      </c>
      <c r="BI281" t="s">
        <v>510</v>
      </c>
      <c r="BJ281" t="s">
        <v>510</v>
      </c>
      <c r="BK281" t="s">
        <v>510</v>
      </c>
      <c r="BL281" t="s">
        <v>510</v>
      </c>
      <c r="BM281" t="s">
        <v>510</v>
      </c>
      <c r="BN281" t="s">
        <v>510</v>
      </c>
      <c r="BO281" t="s">
        <v>510</v>
      </c>
      <c r="BP281" t="s">
        <v>510</v>
      </c>
      <c r="BQ281" t="s">
        <v>510</v>
      </c>
    </row>
    <row r="282" spans="1:69" x14ac:dyDescent="0.3">
      <c r="A282" t="s">
        <v>1180</v>
      </c>
      <c r="B282" t="s">
        <v>584</v>
      </c>
      <c r="C282" t="s">
        <v>585</v>
      </c>
      <c r="D282" t="s">
        <v>610</v>
      </c>
      <c r="E282" t="s">
        <v>510</v>
      </c>
      <c r="F282" t="s">
        <v>587</v>
      </c>
      <c r="G282" t="s">
        <v>569</v>
      </c>
      <c r="H282" s="455"/>
      <c r="I282" t="s">
        <v>510</v>
      </c>
      <c r="J282">
        <v>2522</v>
      </c>
      <c r="K282" t="s">
        <v>522</v>
      </c>
      <c r="L282" t="s">
        <v>512</v>
      </c>
      <c r="M282" t="s">
        <v>610</v>
      </c>
      <c r="N282" t="s">
        <v>611</v>
      </c>
      <c r="O282" t="s">
        <v>1018</v>
      </c>
      <c r="P282" t="s">
        <v>1019</v>
      </c>
      <c r="Q282" t="s">
        <v>513</v>
      </c>
      <c r="R282" t="s">
        <v>1020</v>
      </c>
      <c r="S282" t="s">
        <v>1021</v>
      </c>
      <c r="T282" t="s">
        <v>515</v>
      </c>
      <c r="U282" t="s">
        <v>1022</v>
      </c>
      <c r="V282" t="s">
        <v>510</v>
      </c>
      <c r="W282" t="s">
        <v>392</v>
      </c>
      <c r="X282">
        <v>4</v>
      </c>
      <c r="Y282" t="s">
        <v>392</v>
      </c>
      <c r="Z282">
        <v>4</v>
      </c>
      <c r="AA282" t="s">
        <v>594</v>
      </c>
      <c r="AB282" t="s">
        <v>225</v>
      </c>
      <c r="AC282" t="s">
        <v>510</v>
      </c>
      <c r="AD282" t="s">
        <v>510</v>
      </c>
      <c r="AE282" t="s">
        <v>1023</v>
      </c>
      <c r="AF282">
        <v>0.198333333</v>
      </c>
      <c r="AG282">
        <v>1</v>
      </c>
      <c r="AH282" t="s">
        <v>1092</v>
      </c>
      <c r="AI282" t="s">
        <v>510</v>
      </c>
      <c r="AJ282" t="s">
        <v>910</v>
      </c>
      <c r="AK282" t="s">
        <v>910</v>
      </c>
      <c r="AL282" t="s">
        <v>518</v>
      </c>
      <c r="AM282" t="s">
        <v>597</v>
      </c>
      <c r="AN282" t="s">
        <v>550</v>
      </c>
      <c r="AO282" t="s">
        <v>510</v>
      </c>
      <c r="AP282" t="s">
        <v>1093</v>
      </c>
      <c r="AQ282" t="s">
        <v>598</v>
      </c>
      <c r="AR282" t="s">
        <v>520</v>
      </c>
      <c r="AS282" t="s">
        <v>510</v>
      </c>
      <c r="AT282" t="s">
        <v>510</v>
      </c>
      <c r="AU282" t="s">
        <v>510</v>
      </c>
      <c r="AV282" t="s">
        <v>658</v>
      </c>
      <c r="AW282" t="s">
        <v>510</v>
      </c>
      <c r="AX282">
        <v>0</v>
      </c>
      <c r="AY282" t="s">
        <v>510</v>
      </c>
      <c r="AZ282" t="s">
        <v>594</v>
      </c>
      <c r="BA282">
        <v>0</v>
      </c>
      <c r="BB282" t="s">
        <v>1026</v>
      </c>
      <c r="BC282" t="s">
        <v>1026</v>
      </c>
      <c r="BD282" t="s">
        <v>510</v>
      </c>
      <c r="BE282" t="s">
        <v>510</v>
      </c>
      <c r="BF282" t="s">
        <v>510</v>
      </c>
      <c r="BG282" t="s">
        <v>510</v>
      </c>
      <c r="BH282" t="s">
        <v>510</v>
      </c>
      <c r="BI282" t="s">
        <v>510</v>
      </c>
      <c r="BJ282" t="s">
        <v>510</v>
      </c>
      <c r="BK282" t="s">
        <v>510</v>
      </c>
      <c r="BL282" t="s">
        <v>510</v>
      </c>
      <c r="BM282" t="s">
        <v>510</v>
      </c>
      <c r="BN282" t="s">
        <v>510</v>
      </c>
      <c r="BO282" t="s">
        <v>510</v>
      </c>
      <c r="BP282" t="s">
        <v>510</v>
      </c>
      <c r="BQ282" t="s">
        <v>510</v>
      </c>
    </row>
    <row r="283" spans="1:69" x14ac:dyDescent="0.3">
      <c r="A283" t="s">
        <v>1181</v>
      </c>
      <c r="B283" t="s">
        <v>584</v>
      </c>
      <c r="C283" t="s">
        <v>585</v>
      </c>
      <c r="D283" t="s">
        <v>610</v>
      </c>
      <c r="E283" t="s">
        <v>510</v>
      </c>
      <c r="F283" t="s">
        <v>587</v>
      </c>
      <c r="G283" t="s">
        <v>569</v>
      </c>
      <c r="H283" s="455"/>
      <c r="I283" t="s">
        <v>510</v>
      </c>
      <c r="J283">
        <v>2041</v>
      </c>
      <c r="K283" t="s">
        <v>511</v>
      </c>
      <c r="L283" t="s">
        <v>512</v>
      </c>
      <c r="M283" t="s">
        <v>610</v>
      </c>
      <c r="N283" t="s">
        <v>611</v>
      </c>
      <c r="O283" t="s">
        <v>602</v>
      </c>
      <c r="P283" t="s">
        <v>603</v>
      </c>
      <c r="Q283" t="s">
        <v>591</v>
      </c>
      <c r="R283" t="s">
        <v>514</v>
      </c>
      <c r="S283" t="s">
        <v>604</v>
      </c>
      <c r="T283" t="s">
        <v>515</v>
      </c>
      <c r="U283" t="s">
        <v>377</v>
      </c>
      <c r="V283" t="s">
        <v>510</v>
      </c>
      <c r="W283" t="s">
        <v>392</v>
      </c>
      <c r="X283">
        <v>4</v>
      </c>
      <c r="Y283" t="s">
        <v>392</v>
      </c>
      <c r="AA283" t="s">
        <v>594</v>
      </c>
      <c r="AB283" t="s">
        <v>225</v>
      </c>
      <c r="AC283" t="s">
        <v>510</v>
      </c>
      <c r="AD283" t="s">
        <v>510</v>
      </c>
      <c r="AE283" t="s">
        <v>1176</v>
      </c>
      <c r="AF283">
        <v>1</v>
      </c>
      <c r="AG283">
        <v>1</v>
      </c>
      <c r="AH283" t="s">
        <v>655</v>
      </c>
      <c r="AI283" t="s">
        <v>510</v>
      </c>
      <c r="AJ283" t="s">
        <v>921</v>
      </c>
      <c r="AK283" t="s">
        <v>921</v>
      </c>
      <c r="AL283" t="s">
        <v>518</v>
      </c>
      <c r="AM283" t="s">
        <v>597</v>
      </c>
      <c r="AN283" t="s">
        <v>527</v>
      </c>
      <c r="AO283" t="s">
        <v>510</v>
      </c>
      <c r="AP283" t="s">
        <v>1177</v>
      </c>
      <c r="AQ283" t="s">
        <v>598</v>
      </c>
      <c r="AR283" t="s">
        <v>520</v>
      </c>
      <c r="AS283" t="s">
        <v>510</v>
      </c>
      <c r="AT283" t="s">
        <v>510</v>
      </c>
      <c r="AU283" t="s">
        <v>510</v>
      </c>
      <c r="AV283" t="s">
        <v>658</v>
      </c>
      <c r="AW283" t="s">
        <v>510</v>
      </c>
      <c r="AX283">
        <v>0</v>
      </c>
      <c r="AY283" t="s">
        <v>510</v>
      </c>
      <c r="AZ283" t="s">
        <v>594</v>
      </c>
      <c r="BA283">
        <v>0</v>
      </c>
      <c r="BB283" t="s">
        <v>600</v>
      </c>
      <c r="BC283" t="s">
        <v>631</v>
      </c>
      <c r="BD283" t="s">
        <v>510</v>
      </c>
      <c r="BE283" t="s">
        <v>510</v>
      </c>
      <c r="BF283" t="s">
        <v>510</v>
      </c>
      <c r="BG283" t="s">
        <v>510</v>
      </c>
      <c r="BH283" t="s">
        <v>510</v>
      </c>
      <c r="BI283" t="s">
        <v>510</v>
      </c>
      <c r="BJ283" t="s">
        <v>510</v>
      </c>
      <c r="BK283" t="s">
        <v>510</v>
      </c>
      <c r="BL283" t="s">
        <v>510</v>
      </c>
      <c r="BM283" t="s">
        <v>510</v>
      </c>
      <c r="BN283" t="s">
        <v>510</v>
      </c>
      <c r="BO283" t="s">
        <v>510</v>
      </c>
      <c r="BP283" t="s">
        <v>510</v>
      </c>
      <c r="BQ283" t="s">
        <v>510</v>
      </c>
    </row>
    <row r="284" spans="1:69" x14ac:dyDescent="0.3">
      <c r="A284" t="s">
        <v>1182</v>
      </c>
      <c r="B284" t="s">
        <v>584</v>
      </c>
      <c r="C284" t="s">
        <v>585</v>
      </c>
      <c r="D284" t="s">
        <v>610</v>
      </c>
      <c r="E284" t="s">
        <v>510</v>
      </c>
      <c r="F284" t="s">
        <v>587</v>
      </c>
      <c r="G284" t="s">
        <v>569</v>
      </c>
      <c r="H284" s="455"/>
      <c r="I284" t="s">
        <v>510</v>
      </c>
      <c r="J284">
        <v>2522</v>
      </c>
      <c r="K284" t="s">
        <v>522</v>
      </c>
      <c r="L284" t="s">
        <v>531</v>
      </c>
      <c r="M284" t="s">
        <v>610</v>
      </c>
      <c r="N284" t="s">
        <v>611</v>
      </c>
      <c r="O284" t="s">
        <v>667</v>
      </c>
      <c r="P284" t="s">
        <v>668</v>
      </c>
      <c r="Q284" t="s">
        <v>591</v>
      </c>
      <c r="R284" t="s">
        <v>415</v>
      </c>
      <c r="S284" t="s">
        <v>593</v>
      </c>
      <c r="T284" t="s">
        <v>515</v>
      </c>
      <c r="U284" t="s">
        <v>377</v>
      </c>
      <c r="V284" t="s">
        <v>510</v>
      </c>
      <c r="W284" t="s">
        <v>392</v>
      </c>
      <c r="X284">
        <v>4</v>
      </c>
      <c r="Y284" t="s">
        <v>392</v>
      </c>
      <c r="AA284" t="s">
        <v>594</v>
      </c>
      <c r="AB284" t="s">
        <v>225</v>
      </c>
      <c r="AC284" t="s">
        <v>510</v>
      </c>
      <c r="AD284" t="s">
        <v>510</v>
      </c>
      <c r="AE284" t="s">
        <v>669</v>
      </c>
      <c r="AF284">
        <v>5.2083329999999999E-3</v>
      </c>
      <c r="AG284">
        <v>1</v>
      </c>
      <c r="AH284" t="s">
        <v>670</v>
      </c>
      <c r="AI284" t="s">
        <v>510</v>
      </c>
      <c r="AJ284" t="s">
        <v>921</v>
      </c>
      <c r="AK284" t="s">
        <v>921</v>
      </c>
      <c r="AL284" t="s">
        <v>518</v>
      </c>
      <c r="AM284" t="s">
        <v>597</v>
      </c>
      <c r="AN284" t="s">
        <v>1015</v>
      </c>
      <c r="AO284" t="s">
        <v>510</v>
      </c>
      <c r="AP284" t="s">
        <v>672</v>
      </c>
      <c r="AQ284" t="s">
        <v>598</v>
      </c>
      <c r="AR284" t="s">
        <v>520</v>
      </c>
      <c r="AS284" t="s">
        <v>510</v>
      </c>
      <c r="AT284" t="s">
        <v>510</v>
      </c>
      <c r="AU284" t="s">
        <v>510</v>
      </c>
      <c r="AV284" t="s">
        <v>658</v>
      </c>
      <c r="AW284" t="s">
        <v>510</v>
      </c>
      <c r="AX284">
        <v>0</v>
      </c>
      <c r="AY284" t="s">
        <v>510</v>
      </c>
      <c r="AZ284" t="s">
        <v>594</v>
      </c>
      <c r="BA284">
        <v>0</v>
      </c>
      <c r="BB284" t="s">
        <v>673</v>
      </c>
      <c r="BC284" t="s">
        <v>673</v>
      </c>
      <c r="BD284" t="s">
        <v>510</v>
      </c>
      <c r="BE284" t="s">
        <v>510</v>
      </c>
      <c r="BF284" t="s">
        <v>510</v>
      </c>
      <c r="BG284" t="s">
        <v>510</v>
      </c>
      <c r="BH284" t="s">
        <v>510</v>
      </c>
      <c r="BI284" t="s">
        <v>510</v>
      </c>
      <c r="BJ284" t="s">
        <v>510</v>
      </c>
      <c r="BK284" t="s">
        <v>510</v>
      </c>
      <c r="BL284" t="s">
        <v>510</v>
      </c>
      <c r="BM284" t="s">
        <v>510</v>
      </c>
      <c r="BN284" t="s">
        <v>510</v>
      </c>
      <c r="BO284" t="s">
        <v>510</v>
      </c>
      <c r="BP284" t="s">
        <v>510</v>
      </c>
      <c r="BQ284" t="s">
        <v>510</v>
      </c>
    </row>
    <row r="285" spans="1:69" x14ac:dyDescent="0.3">
      <c r="A285" t="s">
        <v>1183</v>
      </c>
      <c r="B285" t="s">
        <v>584</v>
      </c>
      <c r="C285" t="s">
        <v>585</v>
      </c>
      <c r="D285" t="s">
        <v>610</v>
      </c>
      <c r="E285" t="s">
        <v>510</v>
      </c>
      <c r="F285" t="s">
        <v>587</v>
      </c>
      <c r="G285" t="s">
        <v>569</v>
      </c>
      <c r="H285" s="455"/>
      <c r="I285" t="s">
        <v>510</v>
      </c>
      <c r="J285">
        <v>2522</v>
      </c>
      <c r="K285" t="s">
        <v>522</v>
      </c>
      <c r="L285" t="s">
        <v>531</v>
      </c>
      <c r="M285" t="s">
        <v>610</v>
      </c>
      <c r="N285" t="s">
        <v>611</v>
      </c>
      <c r="O285" t="s">
        <v>667</v>
      </c>
      <c r="P285" t="s">
        <v>668</v>
      </c>
      <c r="Q285" t="s">
        <v>591</v>
      </c>
      <c r="R285" t="s">
        <v>415</v>
      </c>
      <c r="S285" t="s">
        <v>593</v>
      </c>
      <c r="T285" t="s">
        <v>515</v>
      </c>
      <c r="U285" t="s">
        <v>377</v>
      </c>
      <c r="V285" t="s">
        <v>510</v>
      </c>
      <c r="W285" t="s">
        <v>392</v>
      </c>
      <c r="X285">
        <v>4</v>
      </c>
      <c r="Y285" t="s">
        <v>392</v>
      </c>
      <c r="AA285" t="s">
        <v>594</v>
      </c>
      <c r="AB285" t="s">
        <v>225</v>
      </c>
      <c r="AC285" t="s">
        <v>510</v>
      </c>
      <c r="AD285" t="s">
        <v>510</v>
      </c>
      <c r="AE285" t="s">
        <v>669</v>
      </c>
      <c r="AF285">
        <v>5.2083329999999999E-3</v>
      </c>
      <c r="AG285">
        <v>1</v>
      </c>
      <c r="AH285" t="s">
        <v>670</v>
      </c>
      <c r="AI285" t="s">
        <v>510</v>
      </c>
      <c r="AJ285" t="s">
        <v>865</v>
      </c>
      <c r="AK285" t="s">
        <v>865</v>
      </c>
      <c r="AL285" t="s">
        <v>518</v>
      </c>
      <c r="AM285" t="s">
        <v>597</v>
      </c>
      <c r="AN285" t="s">
        <v>1029</v>
      </c>
      <c r="AO285" t="s">
        <v>510</v>
      </c>
      <c r="AP285" t="s">
        <v>672</v>
      </c>
      <c r="AQ285" t="s">
        <v>598</v>
      </c>
      <c r="AR285" t="s">
        <v>520</v>
      </c>
      <c r="AS285" t="s">
        <v>510</v>
      </c>
      <c r="AT285" t="s">
        <v>510</v>
      </c>
      <c r="AU285" t="s">
        <v>510</v>
      </c>
      <c r="AV285" t="s">
        <v>658</v>
      </c>
      <c r="AW285" t="s">
        <v>510</v>
      </c>
      <c r="AX285">
        <v>0</v>
      </c>
      <c r="AY285" t="s">
        <v>510</v>
      </c>
      <c r="AZ285" t="s">
        <v>594</v>
      </c>
      <c r="BA285">
        <v>0</v>
      </c>
      <c r="BB285" t="s">
        <v>673</v>
      </c>
      <c r="BC285" t="s">
        <v>673</v>
      </c>
      <c r="BD285" t="s">
        <v>510</v>
      </c>
      <c r="BE285" t="s">
        <v>510</v>
      </c>
      <c r="BF285" t="s">
        <v>510</v>
      </c>
      <c r="BG285" t="s">
        <v>510</v>
      </c>
      <c r="BH285" t="s">
        <v>510</v>
      </c>
      <c r="BI285" t="s">
        <v>510</v>
      </c>
      <c r="BJ285" t="s">
        <v>510</v>
      </c>
      <c r="BK285" t="s">
        <v>510</v>
      </c>
      <c r="BL285" t="s">
        <v>510</v>
      </c>
      <c r="BM285" t="s">
        <v>510</v>
      </c>
      <c r="BN285" t="s">
        <v>510</v>
      </c>
      <c r="BO285" t="s">
        <v>510</v>
      </c>
      <c r="BP285" t="s">
        <v>510</v>
      </c>
      <c r="BQ285" t="s">
        <v>510</v>
      </c>
    </row>
    <row r="286" spans="1:69" x14ac:dyDescent="0.3">
      <c r="A286" t="s">
        <v>1184</v>
      </c>
      <c r="B286" t="s">
        <v>584</v>
      </c>
      <c r="C286" t="s">
        <v>585</v>
      </c>
      <c r="D286" t="s">
        <v>610</v>
      </c>
      <c r="E286" t="s">
        <v>510</v>
      </c>
      <c r="F286" t="s">
        <v>587</v>
      </c>
      <c r="G286" t="s">
        <v>569</v>
      </c>
      <c r="H286" s="455"/>
      <c r="I286" t="s">
        <v>510</v>
      </c>
      <c r="J286">
        <v>2522</v>
      </c>
      <c r="K286" t="s">
        <v>522</v>
      </c>
      <c r="L286" t="s">
        <v>512</v>
      </c>
      <c r="M286" t="s">
        <v>610</v>
      </c>
      <c r="N286" t="s">
        <v>611</v>
      </c>
      <c r="O286" t="s">
        <v>1018</v>
      </c>
      <c r="P286" t="s">
        <v>1019</v>
      </c>
      <c r="Q286" t="s">
        <v>513</v>
      </c>
      <c r="R286" t="s">
        <v>1020</v>
      </c>
      <c r="S286" t="s">
        <v>1021</v>
      </c>
      <c r="T286" t="s">
        <v>515</v>
      </c>
      <c r="U286" t="s">
        <v>1022</v>
      </c>
      <c r="V286" t="s">
        <v>510</v>
      </c>
      <c r="W286" t="s">
        <v>392</v>
      </c>
      <c r="X286">
        <v>4</v>
      </c>
      <c r="Y286" t="s">
        <v>392</v>
      </c>
      <c r="Z286">
        <v>4</v>
      </c>
      <c r="AA286" t="s">
        <v>594</v>
      </c>
      <c r="AB286" t="s">
        <v>225</v>
      </c>
      <c r="AC286" t="s">
        <v>510</v>
      </c>
      <c r="AD286" t="s">
        <v>510</v>
      </c>
      <c r="AE286" t="s">
        <v>1023</v>
      </c>
      <c r="AF286">
        <v>0.198333333</v>
      </c>
      <c r="AG286">
        <v>1</v>
      </c>
      <c r="AH286" t="s">
        <v>1092</v>
      </c>
      <c r="AI286" t="s">
        <v>510</v>
      </c>
      <c r="AJ286" t="s">
        <v>921</v>
      </c>
      <c r="AK286" t="s">
        <v>921</v>
      </c>
      <c r="AL286" t="s">
        <v>518</v>
      </c>
      <c r="AM286" t="s">
        <v>597</v>
      </c>
      <c r="AN286" t="s">
        <v>538</v>
      </c>
      <c r="AO286" t="s">
        <v>510</v>
      </c>
      <c r="AP286" t="s">
        <v>1093</v>
      </c>
      <c r="AQ286" t="s">
        <v>598</v>
      </c>
      <c r="AR286" t="s">
        <v>520</v>
      </c>
      <c r="AS286" t="s">
        <v>510</v>
      </c>
      <c r="AT286" t="s">
        <v>510</v>
      </c>
      <c r="AU286" t="s">
        <v>510</v>
      </c>
      <c r="AV286" t="s">
        <v>658</v>
      </c>
      <c r="AW286" t="s">
        <v>510</v>
      </c>
      <c r="AX286">
        <v>0</v>
      </c>
      <c r="AY286" t="s">
        <v>510</v>
      </c>
      <c r="AZ286" t="s">
        <v>594</v>
      </c>
      <c r="BA286">
        <v>0</v>
      </c>
      <c r="BB286" t="s">
        <v>1026</v>
      </c>
      <c r="BC286" t="s">
        <v>1026</v>
      </c>
      <c r="BD286" t="s">
        <v>510</v>
      </c>
      <c r="BE286" t="s">
        <v>510</v>
      </c>
      <c r="BF286" t="s">
        <v>510</v>
      </c>
      <c r="BG286" t="s">
        <v>510</v>
      </c>
      <c r="BH286" t="s">
        <v>510</v>
      </c>
      <c r="BI286" t="s">
        <v>510</v>
      </c>
      <c r="BJ286" t="s">
        <v>510</v>
      </c>
      <c r="BK286" t="s">
        <v>510</v>
      </c>
      <c r="BL286" t="s">
        <v>510</v>
      </c>
      <c r="BM286" t="s">
        <v>510</v>
      </c>
      <c r="BN286" t="s">
        <v>510</v>
      </c>
      <c r="BO286" t="s">
        <v>510</v>
      </c>
      <c r="BP286" t="s">
        <v>510</v>
      </c>
      <c r="BQ286" t="s">
        <v>510</v>
      </c>
    </row>
    <row r="287" spans="1:69" x14ac:dyDescent="0.3">
      <c r="A287" t="s">
        <v>1185</v>
      </c>
      <c r="B287" t="s">
        <v>584</v>
      </c>
      <c r="C287" t="s">
        <v>585</v>
      </c>
      <c r="D287" t="s">
        <v>586</v>
      </c>
      <c r="E287" t="s">
        <v>510</v>
      </c>
      <c r="F287" t="s">
        <v>587</v>
      </c>
      <c r="G287" t="s">
        <v>569</v>
      </c>
      <c r="H287" s="455"/>
      <c r="I287" t="s">
        <v>510</v>
      </c>
      <c r="J287">
        <v>2041</v>
      </c>
      <c r="K287" t="s">
        <v>511</v>
      </c>
      <c r="L287" t="s">
        <v>512</v>
      </c>
      <c r="M287" t="s">
        <v>586</v>
      </c>
      <c r="N287" t="s">
        <v>588</v>
      </c>
      <c r="O287" t="s">
        <v>602</v>
      </c>
      <c r="P287" t="s">
        <v>603</v>
      </c>
      <c r="Q287" t="s">
        <v>591</v>
      </c>
      <c r="R287" t="s">
        <v>514</v>
      </c>
      <c r="S287" t="s">
        <v>604</v>
      </c>
      <c r="T287" t="s">
        <v>515</v>
      </c>
      <c r="U287" t="s">
        <v>377</v>
      </c>
      <c r="V287" t="s">
        <v>510</v>
      </c>
      <c r="W287" t="s">
        <v>392</v>
      </c>
      <c r="X287">
        <v>4</v>
      </c>
      <c r="Y287" t="s">
        <v>392</v>
      </c>
      <c r="AA287" t="s">
        <v>594</v>
      </c>
      <c r="AB287" t="s">
        <v>225</v>
      </c>
      <c r="AC287" t="s">
        <v>510</v>
      </c>
      <c r="AD287" t="s">
        <v>510</v>
      </c>
      <c r="AE287" t="s">
        <v>744</v>
      </c>
      <c r="AF287">
        <v>0.5</v>
      </c>
      <c r="AG287">
        <v>1</v>
      </c>
      <c r="AH287" t="s">
        <v>655</v>
      </c>
      <c r="AI287" t="s">
        <v>510</v>
      </c>
      <c r="AJ287" t="s">
        <v>906</v>
      </c>
      <c r="AK287" t="s">
        <v>906</v>
      </c>
      <c r="AL287" t="s">
        <v>518</v>
      </c>
      <c r="AM287" t="s">
        <v>597</v>
      </c>
      <c r="AN287" t="s">
        <v>527</v>
      </c>
      <c r="AO287" t="s">
        <v>510</v>
      </c>
      <c r="AP287" t="s">
        <v>745</v>
      </c>
      <c r="AQ287" t="s">
        <v>598</v>
      </c>
      <c r="AR287" t="s">
        <v>520</v>
      </c>
      <c r="AS287" t="s">
        <v>510</v>
      </c>
      <c r="AT287" t="s">
        <v>510</v>
      </c>
      <c r="AU287" t="s">
        <v>510</v>
      </c>
      <c r="AV287" t="s">
        <v>658</v>
      </c>
      <c r="AW287" t="s">
        <v>510</v>
      </c>
      <c r="AX287">
        <v>0</v>
      </c>
      <c r="AY287" t="s">
        <v>510</v>
      </c>
      <c r="AZ287" t="s">
        <v>594</v>
      </c>
      <c r="BA287">
        <v>0</v>
      </c>
      <c r="BB287" t="s">
        <v>600</v>
      </c>
      <c r="BC287" t="s">
        <v>631</v>
      </c>
      <c r="BD287" t="s">
        <v>510</v>
      </c>
      <c r="BE287" t="s">
        <v>510</v>
      </c>
      <c r="BF287" t="s">
        <v>510</v>
      </c>
      <c r="BG287" t="s">
        <v>510</v>
      </c>
      <c r="BH287" t="s">
        <v>510</v>
      </c>
      <c r="BI287" t="s">
        <v>510</v>
      </c>
      <c r="BJ287" t="s">
        <v>510</v>
      </c>
      <c r="BK287" t="s">
        <v>510</v>
      </c>
      <c r="BL287" t="s">
        <v>510</v>
      </c>
      <c r="BM287" t="s">
        <v>510</v>
      </c>
      <c r="BN287" t="s">
        <v>510</v>
      </c>
      <c r="BO287" t="s">
        <v>510</v>
      </c>
      <c r="BP287" t="s">
        <v>510</v>
      </c>
      <c r="BQ287" t="s">
        <v>510</v>
      </c>
    </row>
    <row r="288" spans="1:69" x14ac:dyDescent="0.3">
      <c r="A288" t="s">
        <v>1186</v>
      </c>
      <c r="B288" t="s">
        <v>584</v>
      </c>
      <c r="C288" t="s">
        <v>585</v>
      </c>
      <c r="D288" t="s">
        <v>586</v>
      </c>
      <c r="E288" t="s">
        <v>510</v>
      </c>
      <c r="F288" t="s">
        <v>587</v>
      </c>
      <c r="G288" t="s">
        <v>569</v>
      </c>
      <c r="H288" s="455"/>
      <c r="I288" t="s">
        <v>510</v>
      </c>
      <c r="J288">
        <v>2522</v>
      </c>
      <c r="K288" t="s">
        <v>522</v>
      </c>
      <c r="L288" t="s">
        <v>531</v>
      </c>
      <c r="M288" t="s">
        <v>586</v>
      </c>
      <c r="N288" t="s">
        <v>588</v>
      </c>
      <c r="O288" t="s">
        <v>667</v>
      </c>
      <c r="P288" t="s">
        <v>668</v>
      </c>
      <c r="Q288" t="s">
        <v>591</v>
      </c>
      <c r="R288" t="s">
        <v>415</v>
      </c>
      <c r="S288" t="s">
        <v>593</v>
      </c>
      <c r="T288" t="s">
        <v>515</v>
      </c>
      <c r="U288" t="s">
        <v>377</v>
      </c>
      <c r="V288" t="s">
        <v>510</v>
      </c>
      <c r="W288" t="s">
        <v>392</v>
      </c>
      <c r="X288">
        <v>4</v>
      </c>
      <c r="Y288" t="s">
        <v>392</v>
      </c>
      <c r="AA288" t="s">
        <v>594</v>
      </c>
      <c r="AB288" t="s">
        <v>225</v>
      </c>
      <c r="AC288" t="s">
        <v>510</v>
      </c>
      <c r="AD288" t="s">
        <v>510</v>
      </c>
      <c r="AE288" t="s">
        <v>669</v>
      </c>
      <c r="AF288">
        <v>5.2083329999999999E-3</v>
      </c>
      <c r="AG288">
        <v>1</v>
      </c>
      <c r="AH288" t="s">
        <v>670</v>
      </c>
      <c r="AI288" t="s">
        <v>510</v>
      </c>
      <c r="AJ288" t="s">
        <v>906</v>
      </c>
      <c r="AK288" t="s">
        <v>906</v>
      </c>
      <c r="AL288" t="s">
        <v>518</v>
      </c>
      <c r="AM288" t="s">
        <v>597</v>
      </c>
      <c r="AN288" t="s">
        <v>1001</v>
      </c>
      <c r="AO288" t="s">
        <v>510</v>
      </c>
      <c r="AP288" t="s">
        <v>672</v>
      </c>
      <c r="AQ288" t="s">
        <v>598</v>
      </c>
      <c r="AR288" t="s">
        <v>520</v>
      </c>
      <c r="AS288" t="s">
        <v>510</v>
      </c>
      <c r="AT288" t="s">
        <v>510</v>
      </c>
      <c r="AU288" t="s">
        <v>510</v>
      </c>
      <c r="AV288" t="s">
        <v>658</v>
      </c>
      <c r="AW288" t="s">
        <v>510</v>
      </c>
      <c r="AX288">
        <v>0</v>
      </c>
      <c r="AY288" t="s">
        <v>510</v>
      </c>
      <c r="AZ288" t="s">
        <v>594</v>
      </c>
      <c r="BA288">
        <v>0</v>
      </c>
      <c r="BB288" t="s">
        <v>673</v>
      </c>
      <c r="BC288" t="s">
        <v>673</v>
      </c>
      <c r="BD288" t="s">
        <v>510</v>
      </c>
      <c r="BE288" t="s">
        <v>510</v>
      </c>
      <c r="BF288" t="s">
        <v>510</v>
      </c>
      <c r="BG288" t="s">
        <v>510</v>
      </c>
      <c r="BH288" t="s">
        <v>510</v>
      </c>
      <c r="BI288" t="s">
        <v>510</v>
      </c>
      <c r="BJ288" t="s">
        <v>510</v>
      </c>
      <c r="BK288" t="s">
        <v>510</v>
      </c>
      <c r="BL288" t="s">
        <v>510</v>
      </c>
      <c r="BM288" t="s">
        <v>510</v>
      </c>
      <c r="BN288" t="s">
        <v>510</v>
      </c>
      <c r="BO288" t="s">
        <v>510</v>
      </c>
      <c r="BP288" t="s">
        <v>510</v>
      </c>
      <c r="BQ288" t="s">
        <v>510</v>
      </c>
    </row>
    <row r="289" spans="1:69" x14ac:dyDescent="0.3">
      <c r="A289" t="s">
        <v>1187</v>
      </c>
      <c r="B289" t="s">
        <v>584</v>
      </c>
      <c r="C289" t="s">
        <v>585</v>
      </c>
      <c r="D289" t="s">
        <v>586</v>
      </c>
      <c r="E289" t="s">
        <v>510</v>
      </c>
      <c r="F289" t="s">
        <v>587</v>
      </c>
      <c r="G289" t="s">
        <v>569</v>
      </c>
      <c r="H289" s="455"/>
      <c r="I289" t="s">
        <v>510</v>
      </c>
      <c r="J289">
        <v>2522</v>
      </c>
      <c r="K289" t="s">
        <v>522</v>
      </c>
      <c r="L289" t="s">
        <v>531</v>
      </c>
      <c r="M289" t="s">
        <v>586</v>
      </c>
      <c r="N289" t="s">
        <v>588</v>
      </c>
      <c r="O289" t="s">
        <v>667</v>
      </c>
      <c r="P289" t="s">
        <v>668</v>
      </c>
      <c r="Q289" t="s">
        <v>591</v>
      </c>
      <c r="R289" t="s">
        <v>415</v>
      </c>
      <c r="S289" t="s">
        <v>593</v>
      </c>
      <c r="T289" t="s">
        <v>515</v>
      </c>
      <c r="U289" t="s">
        <v>377</v>
      </c>
      <c r="V289" t="s">
        <v>510</v>
      </c>
      <c r="W289" t="s">
        <v>392</v>
      </c>
      <c r="X289">
        <v>4</v>
      </c>
      <c r="Y289" t="s">
        <v>392</v>
      </c>
      <c r="AA289" t="s">
        <v>594</v>
      </c>
      <c r="AB289" t="s">
        <v>225</v>
      </c>
      <c r="AC289" t="s">
        <v>510</v>
      </c>
      <c r="AD289" t="s">
        <v>510</v>
      </c>
      <c r="AE289" t="s">
        <v>669</v>
      </c>
      <c r="AF289">
        <v>5.2083329999999999E-3</v>
      </c>
      <c r="AG289">
        <v>1</v>
      </c>
      <c r="AH289" t="s">
        <v>670</v>
      </c>
      <c r="AI289" t="s">
        <v>510</v>
      </c>
      <c r="AJ289" t="s">
        <v>869</v>
      </c>
      <c r="AK289" t="s">
        <v>869</v>
      </c>
      <c r="AL289" t="s">
        <v>518</v>
      </c>
      <c r="AM289" t="s">
        <v>597</v>
      </c>
      <c r="AN289" t="s">
        <v>1006</v>
      </c>
      <c r="AO289" t="s">
        <v>510</v>
      </c>
      <c r="AP289" t="s">
        <v>672</v>
      </c>
      <c r="AQ289" t="s">
        <v>598</v>
      </c>
      <c r="AR289" t="s">
        <v>520</v>
      </c>
      <c r="AS289" t="s">
        <v>510</v>
      </c>
      <c r="AT289" t="s">
        <v>510</v>
      </c>
      <c r="AU289" t="s">
        <v>510</v>
      </c>
      <c r="AV289" t="s">
        <v>658</v>
      </c>
      <c r="AW289" t="s">
        <v>510</v>
      </c>
      <c r="AX289">
        <v>0</v>
      </c>
      <c r="AY289" t="s">
        <v>510</v>
      </c>
      <c r="AZ289" t="s">
        <v>594</v>
      </c>
      <c r="BA289">
        <v>0</v>
      </c>
      <c r="BB289" t="s">
        <v>673</v>
      </c>
      <c r="BC289" t="s">
        <v>673</v>
      </c>
      <c r="BD289" t="s">
        <v>510</v>
      </c>
      <c r="BE289" t="s">
        <v>510</v>
      </c>
      <c r="BF289" t="s">
        <v>510</v>
      </c>
      <c r="BG289" t="s">
        <v>510</v>
      </c>
      <c r="BH289" t="s">
        <v>510</v>
      </c>
      <c r="BI289" t="s">
        <v>510</v>
      </c>
      <c r="BJ289" t="s">
        <v>510</v>
      </c>
      <c r="BK289" t="s">
        <v>510</v>
      </c>
      <c r="BL289" t="s">
        <v>510</v>
      </c>
      <c r="BM289" t="s">
        <v>510</v>
      </c>
      <c r="BN289" t="s">
        <v>510</v>
      </c>
      <c r="BO289" t="s">
        <v>510</v>
      </c>
      <c r="BP289" t="s">
        <v>510</v>
      </c>
      <c r="BQ289" t="s">
        <v>510</v>
      </c>
    </row>
    <row r="290" spans="1:69" x14ac:dyDescent="0.3">
      <c r="A290" t="s">
        <v>1188</v>
      </c>
      <c r="B290" t="s">
        <v>584</v>
      </c>
      <c r="C290" t="s">
        <v>585</v>
      </c>
      <c r="D290" t="s">
        <v>586</v>
      </c>
      <c r="E290" t="s">
        <v>510</v>
      </c>
      <c r="F290" t="s">
        <v>587</v>
      </c>
      <c r="G290" t="s">
        <v>569</v>
      </c>
      <c r="H290" s="455"/>
      <c r="I290" t="s">
        <v>510</v>
      </c>
      <c r="J290">
        <v>2522</v>
      </c>
      <c r="K290" t="s">
        <v>522</v>
      </c>
      <c r="L290" t="s">
        <v>512</v>
      </c>
      <c r="M290" t="s">
        <v>586</v>
      </c>
      <c r="N290" t="s">
        <v>588</v>
      </c>
      <c r="O290" t="s">
        <v>1018</v>
      </c>
      <c r="P290" t="s">
        <v>1019</v>
      </c>
      <c r="Q290" t="s">
        <v>513</v>
      </c>
      <c r="R290" t="s">
        <v>1020</v>
      </c>
      <c r="S290" t="s">
        <v>1021</v>
      </c>
      <c r="T290" t="s">
        <v>515</v>
      </c>
      <c r="U290" t="s">
        <v>1022</v>
      </c>
      <c r="V290" t="s">
        <v>510</v>
      </c>
      <c r="W290" t="s">
        <v>392</v>
      </c>
      <c r="X290">
        <v>4</v>
      </c>
      <c r="Y290" t="s">
        <v>392</v>
      </c>
      <c r="Z290">
        <v>4</v>
      </c>
      <c r="AA290" t="s">
        <v>594</v>
      </c>
      <c r="AB290" t="s">
        <v>225</v>
      </c>
      <c r="AC290" t="s">
        <v>510</v>
      </c>
      <c r="AD290" t="s">
        <v>510</v>
      </c>
      <c r="AE290" t="s">
        <v>1023</v>
      </c>
      <c r="AF290">
        <v>0.198333333</v>
      </c>
      <c r="AG290">
        <v>1</v>
      </c>
      <c r="AH290" t="s">
        <v>1092</v>
      </c>
      <c r="AI290" t="s">
        <v>510</v>
      </c>
      <c r="AJ290" t="s">
        <v>906</v>
      </c>
      <c r="AK290" t="s">
        <v>906</v>
      </c>
      <c r="AL290" t="s">
        <v>518</v>
      </c>
      <c r="AM290" t="s">
        <v>597</v>
      </c>
      <c r="AN290" t="s">
        <v>538</v>
      </c>
      <c r="AO290" t="s">
        <v>510</v>
      </c>
      <c r="AP290" t="s">
        <v>1093</v>
      </c>
      <c r="AQ290" t="s">
        <v>598</v>
      </c>
      <c r="AR290" t="s">
        <v>520</v>
      </c>
      <c r="AS290" t="s">
        <v>510</v>
      </c>
      <c r="AT290" t="s">
        <v>510</v>
      </c>
      <c r="AU290" t="s">
        <v>510</v>
      </c>
      <c r="AV290" t="s">
        <v>658</v>
      </c>
      <c r="AW290" t="s">
        <v>510</v>
      </c>
      <c r="AX290">
        <v>0</v>
      </c>
      <c r="AY290" t="s">
        <v>510</v>
      </c>
      <c r="AZ290" t="s">
        <v>594</v>
      </c>
      <c r="BA290">
        <v>0</v>
      </c>
      <c r="BB290" t="s">
        <v>1026</v>
      </c>
      <c r="BC290" t="s">
        <v>1026</v>
      </c>
      <c r="BD290" t="s">
        <v>510</v>
      </c>
      <c r="BE290" t="s">
        <v>510</v>
      </c>
      <c r="BF290" t="s">
        <v>510</v>
      </c>
      <c r="BG290" t="s">
        <v>510</v>
      </c>
      <c r="BH290" t="s">
        <v>510</v>
      </c>
      <c r="BI290" t="s">
        <v>510</v>
      </c>
      <c r="BJ290" t="s">
        <v>510</v>
      </c>
      <c r="BK290" t="s">
        <v>510</v>
      </c>
      <c r="BL290" t="s">
        <v>510</v>
      </c>
      <c r="BM290" t="s">
        <v>510</v>
      </c>
      <c r="BN290" t="s">
        <v>510</v>
      </c>
      <c r="BO290" t="s">
        <v>510</v>
      </c>
      <c r="BP290" t="s">
        <v>510</v>
      </c>
      <c r="BQ290" t="s">
        <v>510</v>
      </c>
    </row>
    <row r="291" spans="1:69" x14ac:dyDescent="0.3">
      <c r="A291" t="s">
        <v>1189</v>
      </c>
      <c r="B291" t="s">
        <v>584</v>
      </c>
      <c r="C291" t="s">
        <v>585</v>
      </c>
      <c r="D291" t="s">
        <v>610</v>
      </c>
      <c r="E291" t="s">
        <v>510</v>
      </c>
      <c r="F291" t="s">
        <v>587</v>
      </c>
      <c r="G291" t="s">
        <v>569</v>
      </c>
      <c r="H291" s="455"/>
      <c r="I291" t="s">
        <v>510</v>
      </c>
      <c r="J291">
        <v>2041</v>
      </c>
      <c r="K291" t="s">
        <v>511</v>
      </c>
      <c r="L291" t="s">
        <v>512</v>
      </c>
      <c r="M291" t="s">
        <v>610</v>
      </c>
      <c r="N291" t="s">
        <v>611</v>
      </c>
      <c r="O291" t="s">
        <v>602</v>
      </c>
      <c r="P291" t="s">
        <v>603</v>
      </c>
      <c r="Q291" t="s">
        <v>591</v>
      </c>
      <c r="R291" t="s">
        <v>514</v>
      </c>
      <c r="S291" t="s">
        <v>604</v>
      </c>
      <c r="T291" t="s">
        <v>515</v>
      </c>
      <c r="U291" t="s">
        <v>377</v>
      </c>
      <c r="V291" t="s">
        <v>510</v>
      </c>
      <c r="W291" t="s">
        <v>392</v>
      </c>
      <c r="X291">
        <v>4</v>
      </c>
      <c r="Y291" t="s">
        <v>392</v>
      </c>
      <c r="AA291" t="s">
        <v>594</v>
      </c>
      <c r="AB291" t="s">
        <v>225</v>
      </c>
      <c r="AC291" t="s">
        <v>510</v>
      </c>
      <c r="AD291" t="s">
        <v>510</v>
      </c>
      <c r="AE291" t="s">
        <v>840</v>
      </c>
      <c r="AF291">
        <v>0.83333333300000001</v>
      </c>
      <c r="AG291">
        <v>1</v>
      </c>
      <c r="AH291" t="s">
        <v>655</v>
      </c>
      <c r="AI291" t="s">
        <v>510</v>
      </c>
      <c r="AJ291" t="s">
        <v>865</v>
      </c>
      <c r="AK291" t="s">
        <v>865</v>
      </c>
      <c r="AL291" t="s">
        <v>518</v>
      </c>
      <c r="AM291" t="s">
        <v>597</v>
      </c>
      <c r="AN291" t="s">
        <v>527</v>
      </c>
      <c r="AO291" t="s">
        <v>510</v>
      </c>
      <c r="AP291" t="s">
        <v>1190</v>
      </c>
      <c r="AQ291" t="s">
        <v>598</v>
      </c>
      <c r="AR291" t="s">
        <v>520</v>
      </c>
      <c r="AS291" t="s">
        <v>510</v>
      </c>
      <c r="AT291" t="s">
        <v>510</v>
      </c>
      <c r="AU291" t="s">
        <v>510</v>
      </c>
      <c r="AV291" t="s">
        <v>658</v>
      </c>
      <c r="AW291" t="s">
        <v>510</v>
      </c>
      <c r="AX291">
        <v>0</v>
      </c>
      <c r="AY291" t="s">
        <v>510</v>
      </c>
      <c r="AZ291" t="s">
        <v>594</v>
      </c>
      <c r="BA291">
        <v>0</v>
      </c>
      <c r="BB291" t="s">
        <v>600</v>
      </c>
      <c r="BC291" t="s">
        <v>631</v>
      </c>
      <c r="BD291" t="s">
        <v>510</v>
      </c>
      <c r="BE291" t="s">
        <v>510</v>
      </c>
      <c r="BF291" t="s">
        <v>510</v>
      </c>
      <c r="BG291" t="s">
        <v>510</v>
      </c>
      <c r="BH291" t="s">
        <v>510</v>
      </c>
      <c r="BI291" t="s">
        <v>510</v>
      </c>
      <c r="BJ291" t="s">
        <v>510</v>
      </c>
      <c r="BK291" t="s">
        <v>510</v>
      </c>
      <c r="BL291" t="s">
        <v>510</v>
      </c>
      <c r="BM291" t="s">
        <v>510</v>
      </c>
      <c r="BN291" t="s">
        <v>510</v>
      </c>
      <c r="BO291" t="s">
        <v>510</v>
      </c>
      <c r="BP291" t="s">
        <v>510</v>
      </c>
      <c r="BQ291" t="s">
        <v>510</v>
      </c>
    </row>
    <row r="292" spans="1:69" x14ac:dyDescent="0.3">
      <c r="A292" t="s">
        <v>1191</v>
      </c>
      <c r="B292" t="s">
        <v>584</v>
      </c>
      <c r="C292" t="s">
        <v>585</v>
      </c>
      <c r="D292" t="s">
        <v>610</v>
      </c>
      <c r="E292" t="s">
        <v>510</v>
      </c>
      <c r="F292" t="s">
        <v>587</v>
      </c>
      <c r="G292" t="s">
        <v>569</v>
      </c>
      <c r="H292" s="455"/>
      <c r="I292" t="s">
        <v>510</v>
      </c>
      <c r="J292">
        <v>2522</v>
      </c>
      <c r="K292" t="s">
        <v>522</v>
      </c>
      <c r="L292" t="s">
        <v>531</v>
      </c>
      <c r="M292" t="s">
        <v>610</v>
      </c>
      <c r="N292" t="s">
        <v>611</v>
      </c>
      <c r="O292" t="s">
        <v>667</v>
      </c>
      <c r="P292" t="s">
        <v>668</v>
      </c>
      <c r="Q292" t="s">
        <v>591</v>
      </c>
      <c r="R292" t="s">
        <v>415</v>
      </c>
      <c r="S292" t="s">
        <v>593</v>
      </c>
      <c r="T292" t="s">
        <v>515</v>
      </c>
      <c r="U292" t="s">
        <v>377</v>
      </c>
      <c r="V292" t="s">
        <v>510</v>
      </c>
      <c r="W292" t="s">
        <v>392</v>
      </c>
      <c r="X292">
        <v>4</v>
      </c>
      <c r="Y292" t="s">
        <v>392</v>
      </c>
      <c r="AA292" t="s">
        <v>594</v>
      </c>
      <c r="AB292" t="s">
        <v>225</v>
      </c>
      <c r="AC292" t="s">
        <v>510</v>
      </c>
      <c r="AD292" t="s">
        <v>510</v>
      </c>
      <c r="AE292" t="s">
        <v>669</v>
      </c>
      <c r="AF292">
        <v>5.2083329999999999E-3</v>
      </c>
      <c r="AG292">
        <v>1</v>
      </c>
      <c r="AH292" t="s">
        <v>670</v>
      </c>
      <c r="AI292" t="s">
        <v>510</v>
      </c>
      <c r="AJ292" t="s">
        <v>865</v>
      </c>
      <c r="AK292" t="s">
        <v>865</v>
      </c>
      <c r="AL292" t="s">
        <v>518</v>
      </c>
      <c r="AM292" t="s">
        <v>597</v>
      </c>
      <c r="AN292" t="s">
        <v>1038</v>
      </c>
      <c r="AO292" t="s">
        <v>510</v>
      </c>
      <c r="AP292" t="s">
        <v>672</v>
      </c>
      <c r="AQ292" t="s">
        <v>598</v>
      </c>
      <c r="AR292" t="s">
        <v>520</v>
      </c>
      <c r="AS292" t="s">
        <v>510</v>
      </c>
      <c r="AT292" t="s">
        <v>510</v>
      </c>
      <c r="AU292" t="s">
        <v>510</v>
      </c>
      <c r="AV292" t="s">
        <v>658</v>
      </c>
      <c r="AW292" t="s">
        <v>510</v>
      </c>
      <c r="AX292">
        <v>0</v>
      </c>
      <c r="AY292" t="s">
        <v>510</v>
      </c>
      <c r="AZ292" t="s">
        <v>594</v>
      </c>
      <c r="BA292">
        <v>0</v>
      </c>
      <c r="BB292" t="s">
        <v>673</v>
      </c>
      <c r="BC292" t="s">
        <v>673</v>
      </c>
      <c r="BD292" t="s">
        <v>510</v>
      </c>
      <c r="BE292" t="s">
        <v>510</v>
      </c>
      <c r="BF292" t="s">
        <v>510</v>
      </c>
      <c r="BG292" t="s">
        <v>510</v>
      </c>
      <c r="BH292" t="s">
        <v>510</v>
      </c>
      <c r="BI292" t="s">
        <v>510</v>
      </c>
      <c r="BJ292" t="s">
        <v>510</v>
      </c>
      <c r="BK292" t="s">
        <v>510</v>
      </c>
      <c r="BL292" t="s">
        <v>510</v>
      </c>
      <c r="BM292" t="s">
        <v>510</v>
      </c>
      <c r="BN292" t="s">
        <v>510</v>
      </c>
      <c r="BO292" t="s">
        <v>510</v>
      </c>
      <c r="BP292" t="s">
        <v>510</v>
      </c>
      <c r="BQ292" t="s">
        <v>510</v>
      </c>
    </row>
    <row r="293" spans="1:69" x14ac:dyDescent="0.3">
      <c r="A293" t="s">
        <v>1192</v>
      </c>
      <c r="B293" t="s">
        <v>584</v>
      </c>
      <c r="C293" t="s">
        <v>585</v>
      </c>
      <c r="D293" t="s">
        <v>610</v>
      </c>
      <c r="E293" t="s">
        <v>510</v>
      </c>
      <c r="F293" t="s">
        <v>587</v>
      </c>
      <c r="G293" t="s">
        <v>569</v>
      </c>
      <c r="H293" s="455"/>
      <c r="I293" t="s">
        <v>510</v>
      </c>
      <c r="J293">
        <v>2522</v>
      </c>
      <c r="K293" t="s">
        <v>522</v>
      </c>
      <c r="L293" t="s">
        <v>512</v>
      </c>
      <c r="M293" t="s">
        <v>610</v>
      </c>
      <c r="N293" t="s">
        <v>611</v>
      </c>
      <c r="O293" t="s">
        <v>1018</v>
      </c>
      <c r="P293" t="s">
        <v>1019</v>
      </c>
      <c r="Q293" t="s">
        <v>513</v>
      </c>
      <c r="R293" t="s">
        <v>1020</v>
      </c>
      <c r="S293" t="s">
        <v>1021</v>
      </c>
      <c r="T293" t="s">
        <v>515</v>
      </c>
      <c r="U293" t="s">
        <v>1022</v>
      </c>
      <c r="V293" t="s">
        <v>510</v>
      </c>
      <c r="W293" t="s">
        <v>392</v>
      </c>
      <c r="X293">
        <v>4</v>
      </c>
      <c r="Y293" t="s">
        <v>392</v>
      </c>
      <c r="Z293">
        <v>4</v>
      </c>
      <c r="AA293" t="s">
        <v>594</v>
      </c>
      <c r="AB293" t="s">
        <v>225</v>
      </c>
      <c r="AC293" t="s">
        <v>510</v>
      </c>
      <c r="AD293" t="s">
        <v>510</v>
      </c>
      <c r="AE293" t="s">
        <v>1023</v>
      </c>
      <c r="AF293">
        <v>0.198333333</v>
      </c>
      <c r="AG293">
        <v>1</v>
      </c>
      <c r="AH293" t="s">
        <v>1092</v>
      </c>
      <c r="AI293" t="s">
        <v>510</v>
      </c>
      <c r="AJ293" t="s">
        <v>865</v>
      </c>
      <c r="AK293" t="s">
        <v>865</v>
      </c>
      <c r="AL293" t="s">
        <v>518</v>
      </c>
      <c r="AM293" t="s">
        <v>597</v>
      </c>
      <c r="AN293" t="s">
        <v>538</v>
      </c>
      <c r="AO293" t="s">
        <v>510</v>
      </c>
      <c r="AP293" t="s">
        <v>1093</v>
      </c>
      <c r="AQ293" t="s">
        <v>598</v>
      </c>
      <c r="AR293" t="s">
        <v>520</v>
      </c>
      <c r="AS293" t="s">
        <v>510</v>
      </c>
      <c r="AT293" t="s">
        <v>510</v>
      </c>
      <c r="AU293" t="s">
        <v>510</v>
      </c>
      <c r="AV293" t="s">
        <v>658</v>
      </c>
      <c r="AW293" t="s">
        <v>510</v>
      </c>
      <c r="AX293">
        <v>0</v>
      </c>
      <c r="AY293" t="s">
        <v>510</v>
      </c>
      <c r="AZ293" t="s">
        <v>594</v>
      </c>
      <c r="BA293">
        <v>0</v>
      </c>
      <c r="BB293" t="s">
        <v>1026</v>
      </c>
      <c r="BC293" t="s">
        <v>1026</v>
      </c>
      <c r="BD293" t="s">
        <v>510</v>
      </c>
      <c r="BE293" t="s">
        <v>510</v>
      </c>
      <c r="BF293" t="s">
        <v>510</v>
      </c>
      <c r="BG293" t="s">
        <v>510</v>
      </c>
      <c r="BH293" t="s">
        <v>510</v>
      </c>
      <c r="BI293" t="s">
        <v>510</v>
      </c>
      <c r="BJ293" t="s">
        <v>510</v>
      </c>
      <c r="BK293" t="s">
        <v>510</v>
      </c>
      <c r="BL293" t="s">
        <v>510</v>
      </c>
      <c r="BM293" t="s">
        <v>510</v>
      </c>
      <c r="BN293" t="s">
        <v>510</v>
      </c>
      <c r="BO293" t="s">
        <v>510</v>
      </c>
      <c r="BP293" t="s">
        <v>510</v>
      </c>
      <c r="BQ293" t="s">
        <v>510</v>
      </c>
    </row>
    <row r="294" spans="1:69" x14ac:dyDescent="0.3">
      <c r="A294" t="s">
        <v>1193</v>
      </c>
      <c r="B294" t="s">
        <v>584</v>
      </c>
      <c r="C294" t="s">
        <v>585</v>
      </c>
      <c r="D294" t="s">
        <v>586</v>
      </c>
      <c r="E294" t="s">
        <v>510</v>
      </c>
      <c r="F294" t="s">
        <v>587</v>
      </c>
      <c r="G294" t="s">
        <v>569</v>
      </c>
      <c r="H294" s="455"/>
      <c r="I294" t="s">
        <v>510</v>
      </c>
      <c r="J294">
        <v>2041</v>
      </c>
      <c r="K294" t="s">
        <v>511</v>
      </c>
      <c r="L294" t="s">
        <v>512</v>
      </c>
      <c r="M294" t="s">
        <v>586</v>
      </c>
      <c r="N294" t="s">
        <v>588</v>
      </c>
      <c r="O294" t="s">
        <v>602</v>
      </c>
      <c r="P294" t="s">
        <v>603</v>
      </c>
      <c r="Q294" t="s">
        <v>591</v>
      </c>
      <c r="R294" t="s">
        <v>514</v>
      </c>
      <c r="S294" t="s">
        <v>604</v>
      </c>
      <c r="T294" t="s">
        <v>515</v>
      </c>
      <c r="U294" t="s">
        <v>377</v>
      </c>
      <c r="V294" t="s">
        <v>510</v>
      </c>
      <c r="W294" t="s">
        <v>392</v>
      </c>
      <c r="X294">
        <v>4</v>
      </c>
      <c r="Y294" t="s">
        <v>392</v>
      </c>
      <c r="AA294" t="s">
        <v>594</v>
      </c>
      <c r="AB294" t="s">
        <v>225</v>
      </c>
      <c r="AC294" t="s">
        <v>510</v>
      </c>
      <c r="AD294" t="s">
        <v>510</v>
      </c>
      <c r="AE294" t="s">
        <v>840</v>
      </c>
      <c r="AF294">
        <v>0.83333333300000001</v>
      </c>
      <c r="AG294">
        <v>1</v>
      </c>
      <c r="AH294" t="s">
        <v>655</v>
      </c>
      <c r="AI294" t="s">
        <v>510</v>
      </c>
      <c r="AJ294" t="s">
        <v>869</v>
      </c>
      <c r="AK294" t="s">
        <v>869</v>
      </c>
      <c r="AL294" t="s">
        <v>518</v>
      </c>
      <c r="AM294" t="s">
        <v>597</v>
      </c>
      <c r="AN294" t="s">
        <v>527</v>
      </c>
      <c r="AO294" t="s">
        <v>510</v>
      </c>
      <c r="AP294" t="s">
        <v>1190</v>
      </c>
      <c r="AQ294" t="s">
        <v>598</v>
      </c>
      <c r="AR294" t="s">
        <v>520</v>
      </c>
      <c r="AS294" t="s">
        <v>510</v>
      </c>
      <c r="AT294" t="s">
        <v>510</v>
      </c>
      <c r="AU294" t="s">
        <v>510</v>
      </c>
      <c r="AV294" t="s">
        <v>658</v>
      </c>
      <c r="AW294" t="s">
        <v>510</v>
      </c>
      <c r="AX294">
        <v>0</v>
      </c>
      <c r="AY294" t="s">
        <v>510</v>
      </c>
      <c r="AZ294" t="s">
        <v>594</v>
      </c>
      <c r="BA294">
        <v>0</v>
      </c>
      <c r="BB294" t="s">
        <v>600</v>
      </c>
      <c r="BC294" t="s">
        <v>631</v>
      </c>
      <c r="BD294" t="s">
        <v>510</v>
      </c>
      <c r="BE294" t="s">
        <v>510</v>
      </c>
      <c r="BF294" t="s">
        <v>510</v>
      </c>
      <c r="BG294" t="s">
        <v>510</v>
      </c>
      <c r="BH294" t="s">
        <v>510</v>
      </c>
      <c r="BI294" t="s">
        <v>510</v>
      </c>
      <c r="BJ294" t="s">
        <v>510</v>
      </c>
      <c r="BK294" t="s">
        <v>510</v>
      </c>
      <c r="BL294" t="s">
        <v>510</v>
      </c>
      <c r="BM294" t="s">
        <v>510</v>
      </c>
      <c r="BN294" t="s">
        <v>510</v>
      </c>
      <c r="BO294" t="s">
        <v>510</v>
      </c>
      <c r="BP294" t="s">
        <v>510</v>
      </c>
      <c r="BQ294" t="s">
        <v>510</v>
      </c>
    </row>
    <row r="295" spans="1:69" x14ac:dyDescent="0.3">
      <c r="A295" t="s">
        <v>1194</v>
      </c>
      <c r="B295" t="s">
        <v>584</v>
      </c>
      <c r="C295" t="s">
        <v>585</v>
      </c>
      <c r="D295" t="s">
        <v>586</v>
      </c>
      <c r="E295" t="s">
        <v>510</v>
      </c>
      <c r="F295" t="s">
        <v>587</v>
      </c>
      <c r="G295" t="s">
        <v>569</v>
      </c>
      <c r="H295" s="455"/>
      <c r="I295" t="s">
        <v>510</v>
      </c>
      <c r="J295">
        <v>2522</v>
      </c>
      <c r="K295" t="s">
        <v>522</v>
      </c>
      <c r="L295" t="s">
        <v>531</v>
      </c>
      <c r="M295" t="s">
        <v>586</v>
      </c>
      <c r="N295" t="s">
        <v>588</v>
      </c>
      <c r="O295" t="s">
        <v>667</v>
      </c>
      <c r="P295" t="s">
        <v>668</v>
      </c>
      <c r="Q295" t="s">
        <v>591</v>
      </c>
      <c r="R295" t="s">
        <v>415</v>
      </c>
      <c r="S295" t="s">
        <v>593</v>
      </c>
      <c r="T295" t="s">
        <v>515</v>
      </c>
      <c r="U295" t="s">
        <v>377</v>
      </c>
      <c r="V295" t="s">
        <v>510</v>
      </c>
      <c r="W295" t="s">
        <v>392</v>
      </c>
      <c r="X295">
        <v>4</v>
      </c>
      <c r="Y295" t="s">
        <v>392</v>
      </c>
      <c r="AA295" t="s">
        <v>594</v>
      </c>
      <c r="AB295" t="s">
        <v>225</v>
      </c>
      <c r="AC295" t="s">
        <v>510</v>
      </c>
      <c r="AD295" t="s">
        <v>510</v>
      </c>
      <c r="AE295" t="s">
        <v>669</v>
      </c>
      <c r="AF295">
        <v>5.2083329999999999E-3</v>
      </c>
      <c r="AG295">
        <v>1</v>
      </c>
      <c r="AH295" t="s">
        <v>670</v>
      </c>
      <c r="AI295" t="s">
        <v>510</v>
      </c>
      <c r="AJ295" t="s">
        <v>869</v>
      </c>
      <c r="AK295" t="s">
        <v>869</v>
      </c>
      <c r="AL295" t="s">
        <v>518</v>
      </c>
      <c r="AM295" t="s">
        <v>597</v>
      </c>
      <c r="AN295" t="s">
        <v>1015</v>
      </c>
      <c r="AO295" t="s">
        <v>510</v>
      </c>
      <c r="AP295" t="s">
        <v>672</v>
      </c>
      <c r="AQ295" t="s">
        <v>598</v>
      </c>
      <c r="AR295" t="s">
        <v>520</v>
      </c>
      <c r="AS295" t="s">
        <v>510</v>
      </c>
      <c r="AT295" t="s">
        <v>510</v>
      </c>
      <c r="AU295" t="s">
        <v>510</v>
      </c>
      <c r="AV295" t="s">
        <v>658</v>
      </c>
      <c r="AW295" t="s">
        <v>510</v>
      </c>
      <c r="AX295">
        <v>0</v>
      </c>
      <c r="AY295" t="s">
        <v>510</v>
      </c>
      <c r="AZ295" t="s">
        <v>594</v>
      </c>
      <c r="BA295">
        <v>0</v>
      </c>
      <c r="BB295" t="s">
        <v>673</v>
      </c>
      <c r="BC295" t="s">
        <v>673</v>
      </c>
      <c r="BD295" t="s">
        <v>510</v>
      </c>
      <c r="BE295" t="s">
        <v>510</v>
      </c>
      <c r="BF295" t="s">
        <v>510</v>
      </c>
      <c r="BG295" t="s">
        <v>510</v>
      </c>
      <c r="BH295" t="s">
        <v>510</v>
      </c>
      <c r="BI295" t="s">
        <v>510</v>
      </c>
      <c r="BJ295" t="s">
        <v>510</v>
      </c>
      <c r="BK295" t="s">
        <v>510</v>
      </c>
      <c r="BL295" t="s">
        <v>510</v>
      </c>
      <c r="BM295" t="s">
        <v>510</v>
      </c>
      <c r="BN295" t="s">
        <v>510</v>
      </c>
      <c r="BO295" t="s">
        <v>510</v>
      </c>
      <c r="BP295" t="s">
        <v>510</v>
      </c>
      <c r="BQ295" t="s">
        <v>510</v>
      </c>
    </row>
    <row r="296" spans="1:69" x14ac:dyDescent="0.3">
      <c r="A296" t="s">
        <v>1195</v>
      </c>
      <c r="B296" t="s">
        <v>584</v>
      </c>
      <c r="C296" t="s">
        <v>585</v>
      </c>
      <c r="D296" t="s">
        <v>610</v>
      </c>
      <c r="E296" t="s">
        <v>510</v>
      </c>
      <c r="F296" t="s">
        <v>587</v>
      </c>
      <c r="G296" t="s">
        <v>569</v>
      </c>
      <c r="H296" s="455"/>
      <c r="I296" t="s">
        <v>510</v>
      </c>
      <c r="J296">
        <v>2522</v>
      </c>
      <c r="K296" t="s">
        <v>522</v>
      </c>
      <c r="L296" t="s">
        <v>531</v>
      </c>
      <c r="M296" t="s">
        <v>610</v>
      </c>
      <c r="N296" t="s">
        <v>611</v>
      </c>
      <c r="O296" t="s">
        <v>667</v>
      </c>
      <c r="P296" t="s">
        <v>668</v>
      </c>
      <c r="Q296" t="s">
        <v>591</v>
      </c>
      <c r="R296" t="s">
        <v>415</v>
      </c>
      <c r="S296" t="s">
        <v>593</v>
      </c>
      <c r="T296" t="s">
        <v>515</v>
      </c>
      <c r="U296" t="s">
        <v>377</v>
      </c>
      <c r="V296" t="s">
        <v>510</v>
      </c>
      <c r="W296" t="s">
        <v>392</v>
      </c>
      <c r="X296">
        <v>4</v>
      </c>
      <c r="Y296" t="s">
        <v>392</v>
      </c>
      <c r="AA296" t="s">
        <v>594</v>
      </c>
      <c r="AB296" t="s">
        <v>225</v>
      </c>
      <c r="AC296" t="s">
        <v>510</v>
      </c>
      <c r="AD296" t="s">
        <v>510</v>
      </c>
      <c r="AE296" t="s">
        <v>669</v>
      </c>
      <c r="AF296">
        <v>5.2083329999999999E-3</v>
      </c>
      <c r="AG296">
        <v>1</v>
      </c>
      <c r="AH296" t="s">
        <v>670</v>
      </c>
      <c r="AI296" t="s">
        <v>510</v>
      </c>
      <c r="AJ296" t="s">
        <v>892</v>
      </c>
      <c r="AK296" t="s">
        <v>892</v>
      </c>
      <c r="AL296" t="s">
        <v>518</v>
      </c>
      <c r="AM296" t="s">
        <v>597</v>
      </c>
      <c r="AN296" t="s">
        <v>1055</v>
      </c>
      <c r="AO296" t="s">
        <v>510</v>
      </c>
      <c r="AP296" t="s">
        <v>672</v>
      </c>
      <c r="AQ296" t="s">
        <v>598</v>
      </c>
      <c r="AR296" t="s">
        <v>520</v>
      </c>
      <c r="AS296" t="s">
        <v>510</v>
      </c>
      <c r="AT296" t="s">
        <v>510</v>
      </c>
      <c r="AU296" t="s">
        <v>510</v>
      </c>
      <c r="AV296" t="s">
        <v>658</v>
      </c>
      <c r="AW296" t="s">
        <v>510</v>
      </c>
      <c r="AX296">
        <v>0</v>
      </c>
      <c r="AY296" t="s">
        <v>510</v>
      </c>
      <c r="AZ296" t="s">
        <v>594</v>
      </c>
      <c r="BA296">
        <v>0</v>
      </c>
      <c r="BB296" t="s">
        <v>673</v>
      </c>
      <c r="BC296" t="s">
        <v>673</v>
      </c>
      <c r="BD296" t="s">
        <v>510</v>
      </c>
      <c r="BE296" t="s">
        <v>510</v>
      </c>
      <c r="BF296" t="s">
        <v>510</v>
      </c>
      <c r="BG296" t="s">
        <v>510</v>
      </c>
      <c r="BH296" t="s">
        <v>510</v>
      </c>
      <c r="BI296" t="s">
        <v>510</v>
      </c>
      <c r="BJ296" t="s">
        <v>510</v>
      </c>
      <c r="BK296" t="s">
        <v>510</v>
      </c>
      <c r="BL296" t="s">
        <v>510</v>
      </c>
      <c r="BM296" t="s">
        <v>510</v>
      </c>
      <c r="BN296" t="s">
        <v>510</v>
      </c>
      <c r="BO296" t="s">
        <v>510</v>
      </c>
      <c r="BP296" t="s">
        <v>510</v>
      </c>
      <c r="BQ296" t="s">
        <v>510</v>
      </c>
    </row>
    <row r="297" spans="1:69" x14ac:dyDescent="0.3">
      <c r="A297" t="s">
        <v>1196</v>
      </c>
      <c r="B297" t="s">
        <v>584</v>
      </c>
      <c r="C297" t="s">
        <v>585</v>
      </c>
      <c r="D297" t="s">
        <v>586</v>
      </c>
      <c r="E297" t="s">
        <v>510</v>
      </c>
      <c r="F297" t="s">
        <v>587</v>
      </c>
      <c r="G297" t="s">
        <v>569</v>
      </c>
      <c r="H297" s="455"/>
      <c r="I297" t="s">
        <v>510</v>
      </c>
      <c r="J297">
        <v>2522</v>
      </c>
      <c r="K297" t="s">
        <v>522</v>
      </c>
      <c r="L297" t="s">
        <v>512</v>
      </c>
      <c r="M297" t="s">
        <v>586</v>
      </c>
      <c r="N297" t="s">
        <v>588</v>
      </c>
      <c r="O297" t="s">
        <v>1018</v>
      </c>
      <c r="P297" t="s">
        <v>1019</v>
      </c>
      <c r="Q297" t="s">
        <v>513</v>
      </c>
      <c r="R297" t="s">
        <v>1020</v>
      </c>
      <c r="S297" t="s">
        <v>1021</v>
      </c>
      <c r="T297" t="s">
        <v>515</v>
      </c>
      <c r="U297" t="s">
        <v>1022</v>
      </c>
      <c r="V297" t="s">
        <v>510</v>
      </c>
      <c r="W297" t="s">
        <v>392</v>
      </c>
      <c r="X297">
        <v>4</v>
      </c>
      <c r="Y297" t="s">
        <v>392</v>
      </c>
      <c r="Z297">
        <v>4</v>
      </c>
      <c r="AA297" t="s">
        <v>594</v>
      </c>
      <c r="AB297" t="s">
        <v>225</v>
      </c>
      <c r="AC297" t="s">
        <v>510</v>
      </c>
      <c r="AD297" t="s">
        <v>510</v>
      </c>
      <c r="AE297" t="s">
        <v>1023</v>
      </c>
      <c r="AF297">
        <v>0.198333333</v>
      </c>
      <c r="AG297">
        <v>1</v>
      </c>
      <c r="AH297" t="s">
        <v>1092</v>
      </c>
      <c r="AI297" t="s">
        <v>510</v>
      </c>
      <c r="AJ297" t="s">
        <v>869</v>
      </c>
      <c r="AK297" t="s">
        <v>869</v>
      </c>
      <c r="AL297" t="s">
        <v>518</v>
      </c>
      <c r="AM297" t="s">
        <v>597</v>
      </c>
      <c r="AN297" t="s">
        <v>538</v>
      </c>
      <c r="AO297" t="s">
        <v>510</v>
      </c>
      <c r="AP297" t="s">
        <v>1093</v>
      </c>
      <c r="AQ297" t="s">
        <v>598</v>
      </c>
      <c r="AR297" t="s">
        <v>520</v>
      </c>
      <c r="AS297" t="s">
        <v>510</v>
      </c>
      <c r="AT297" t="s">
        <v>510</v>
      </c>
      <c r="AU297" t="s">
        <v>510</v>
      </c>
      <c r="AV297" t="s">
        <v>658</v>
      </c>
      <c r="AW297" t="s">
        <v>510</v>
      </c>
      <c r="AX297">
        <v>0</v>
      </c>
      <c r="AY297" t="s">
        <v>510</v>
      </c>
      <c r="AZ297" t="s">
        <v>594</v>
      </c>
      <c r="BA297">
        <v>0</v>
      </c>
      <c r="BB297" t="s">
        <v>1026</v>
      </c>
      <c r="BC297" t="s">
        <v>1026</v>
      </c>
      <c r="BD297" t="s">
        <v>510</v>
      </c>
      <c r="BE297" t="s">
        <v>510</v>
      </c>
      <c r="BF297" t="s">
        <v>510</v>
      </c>
      <c r="BG297" t="s">
        <v>510</v>
      </c>
      <c r="BH297" t="s">
        <v>510</v>
      </c>
      <c r="BI297" t="s">
        <v>510</v>
      </c>
      <c r="BJ297" t="s">
        <v>510</v>
      </c>
      <c r="BK297" t="s">
        <v>510</v>
      </c>
      <c r="BL297" t="s">
        <v>510</v>
      </c>
      <c r="BM297" t="s">
        <v>510</v>
      </c>
      <c r="BN297" t="s">
        <v>510</v>
      </c>
      <c r="BO297" t="s">
        <v>510</v>
      </c>
      <c r="BP297" t="s">
        <v>510</v>
      </c>
      <c r="BQ297" t="s">
        <v>510</v>
      </c>
    </row>
    <row r="298" spans="1:69" x14ac:dyDescent="0.3">
      <c r="A298" t="s">
        <v>1197</v>
      </c>
      <c r="B298" t="s">
        <v>584</v>
      </c>
      <c r="C298" t="s">
        <v>585</v>
      </c>
      <c r="D298" t="s">
        <v>586</v>
      </c>
      <c r="E298" t="s">
        <v>510</v>
      </c>
      <c r="F298" t="s">
        <v>587</v>
      </c>
      <c r="G298" t="s">
        <v>569</v>
      </c>
      <c r="H298" s="455"/>
      <c r="I298" t="s">
        <v>510</v>
      </c>
      <c r="J298">
        <v>2522</v>
      </c>
      <c r="K298" t="s">
        <v>522</v>
      </c>
      <c r="L298" t="s">
        <v>531</v>
      </c>
      <c r="M298" t="s">
        <v>586</v>
      </c>
      <c r="N298" t="s">
        <v>588</v>
      </c>
      <c r="O298" t="s">
        <v>667</v>
      </c>
      <c r="P298" t="s">
        <v>668</v>
      </c>
      <c r="Q298" t="s">
        <v>591</v>
      </c>
      <c r="R298" t="s">
        <v>415</v>
      </c>
      <c r="S298" t="s">
        <v>593</v>
      </c>
      <c r="T298" t="s">
        <v>515</v>
      </c>
      <c r="U298" t="s">
        <v>377</v>
      </c>
      <c r="V298" t="s">
        <v>510</v>
      </c>
      <c r="W298" t="s">
        <v>392</v>
      </c>
      <c r="X298">
        <v>4</v>
      </c>
      <c r="Y298" t="s">
        <v>392</v>
      </c>
      <c r="AA298" t="s">
        <v>594</v>
      </c>
      <c r="AB298" t="s">
        <v>225</v>
      </c>
      <c r="AC298" t="s">
        <v>510</v>
      </c>
      <c r="AD298" t="s">
        <v>510</v>
      </c>
      <c r="AE298" t="s">
        <v>669</v>
      </c>
      <c r="AF298">
        <v>5.2083329999999999E-3</v>
      </c>
      <c r="AG298">
        <v>1</v>
      </c>
      <c r="AH298" t="s">
        <v>670</v>
      </c>
      <c r="AI298" t="s">
        <v>510</v>
      </c>
      <c r="AJ298" t="s">
        <v>889</v>
      </c>
      <c r="AK298" t="s">
        <v>889</v>
      </c>
      <c r="AL298" t="s">
        <v>518</v>
      </c>
      <c r="AM298" t="s">
        <v>597</v>
      </c>
      <c r="AN298" t="s">
        <v>1029</v>
      </c>
      <c r="AO298" t="s">
        <v>510</v>
      </c>
      <c r="AP298" t="s">
        <v>672</v>
      </c>
      <c r="AQ298" t="s">
        <v>598</v>
      </c>
      <c r="AR298" t="s">
        <v>520</v>
      </c>
      <c r="AS298" t="s">
        <v>510</v>
      </c>
      <c r="AT298" t="s">
        <v>510</v>
      </c>
      <c r="AU298" t="s">
        <v>510</v>
      </c>
      <c r="AV298" t="s">
        <v>658</v>
      </c>
      <c r="AW298" t="s">
        <v>510</v>
      </c>
      <c r="AX298">
        <v>0</v>
      </c>
      <c r="AY298" t="s">
        <v>510</v>
      </c>
      <c r="AZ298" t="s">
        <v>594</v>
      </c>
      <c r="BA298">
        <v>0</v>
      </c>
      <c r="BB298" t="s">
        <v>673</v>
      </c>
      <c r="BC298" t="s">
        <v>673</v>
      </c>
      <c r="BD298" t="s">
        <v>510</v>
      </c>
      <c r="BE298" t="s">
        <v>510</v>
      </c>
      <c r="BF298" t="s">
        <v>510</v>
      </c>
      <c r="BG298" t="s">
        <v>510</v>
      </c>
      <c r="BH298" t="s">
        <v>510</v>
      </c>
      <c r="BI298" t="s">
        <v>510</v>
      </c>
      <c r="BJ298" t="s">
        <v>510</v>
      </c>
      <c r="BK298" t="s">
        <v>510</v>
      </c>
      <c r="BL298" t="s">
        <v>510</v>
      </c>
      <c r="BM298" t="s">
        <v>510</v>
      </c>
      <c r="BN298" t="s">
        <v>510</v>
      </c>
      <c r="BO298" t="s">
        <v>510</v>
      </c>
      <c r="BP298" t="s">
        <v>510</v>
      </c>
      <c r="BQ298" t="s">
        <v>510</v>
      </c>
    </row>
    <row r="299" spans="1:69" x14ac:dyDescent="0.3">
      <c r="A299" t="s">
        <v>1198</v>
      </c>
      <c r="B299" t="s">
        <v>584</v>
      </c>
      <c r="C299" t="s">
        <v>585</v>
      </c>
      <c r="D299" t="s">
        <v>610</v>
      </c>
      <c r="E299" t="s">
        <v>510</v>
      </c>
      <c r="F299" t="s">
        <v>587</v>
      </c>
      <c r="G299" t="s">
        <v>569</v>
      </c>
      <c r="H299" s="455"/>
      <c r="I299" t="s">
        <v>510</v>
      </c>
      <c r="J299">
        <v>2041</v>
      </c>
      <c r="K299" t="s">
        <v>511</v>
      </c>
      <c r="L299" t="s">
        <v>512</v>
      </c>
      <c r="M299" t="s">
        <v>610</v>
      </c>
      <c r="N299" t="s">
        <v>611</v>
      </c>
      <c r="O299" t="s">
        <v>602</v>
      </c>
      <c r="P299" t="s">
        <v>603</v>
      </c>
      <c r="Q299" t="s">
        <v>591</v>
      </c>
      <c r="R299" t="s">
        <v>514</v>
      </c>
      <c r="S299" t="s">
        <v>604</v>
      </c>
      <c r="T299" t="s">
        <v>515</v>
      </c>
      <c r="U299" t="s">
        <v>377</v>
      </c>
      <c r="V299" t="s">
        <v>510</v>
      </c>
      <c r="W299" t="s">
        <v>376</v>
      </c>
      <c r="X299">
        <v>2.5</v>
      </c>
      <c r="Y299" t="s">
        <v>376</v>
      </c>
      <c r="AA299" t="s">
        <v>594</v>
      </c>
      <c r="AB299" t="s">
        <v>517</v>
      </c>
      <c r="AC299" t="s">
        <v>510</v>
      </c>
      <c r="AD299" t="s">
        <v>510</v>
      </c>
      <c r="AE299" t="s">
        <v>744</v>
      </c>
      <c r="AF299">
        <v>0.5</v>
      </c>
      <c r="AG299">
        <v>1</v>
      </c>
      <c r="AH299" t="s">
        <v>733</v>
      </c>
      <c r="AI299" t="s">
        <v>510</v>
      </c>
      <c r="AJ299" t="s">
        <v>892</v>
      </c>
      <c r="AK299" t="s">
        <v>892</v>
      </c>
      <c r="AL299" t="s">
        <v>518</v>
      </c>
      <c r="AM299" t="s">
        <v>597</v>
      </c>
      <c r="AN299" t="s">
        <v>529</v>
      </c>
      <c r="AO299" t="s">
        <v>510</v>
      </c>
      <c r="AP299" t="s">
        <v>1199</v>
      </c>
      <c r="AQ299" t="s">
        <v>598</v>
      </c>
      <c r="AR299" t="s">
        <v>520</v>
      </c>
      <c r="AS299" t="s">
        <v>510</v>
      </c>
      <c r="AT299" t="s">
        <v>510</v>
      </c>
      <c r="AU299" t="s">
        <v>510</v>
      </c>
      <c r="AV299" t="s">
        <v>713</v>
      </c>
      <c r="AW299" t="s">
        <v>510</v>
      </c>
      <c r="AX299">
        <v>0</v>
      </c>
      <c r="AY299" t="s">
        <v>510</v>
      </c>
      <c r="AZ299" t="s">
        <v>594</v>
      </c>
      <c r="BA299">
        <v>0</v>
      </c>
      <c r="BB299" t="s">
        <v>600</v>
      </c>
      <c r="BC299" t="s">
        <v>631</v>
      </c>
      <c r="BD299" t="s">
        <v>510</v>
      </c>
      <c r="BE299" t="s">
        <v>510</v>
      </c>
      <c r="BF299" t="s">
        <v>510</v>
      </c>
      <c r="BG299" t="s">
        <v>510</v>
      </c>
      <c r="BH299" t="s">
        <v>510</v>
      </c>
      <c r="BI299" t="s">
        <v>510</v>
      </c>
      <c r="BJ299" t="s">
        <v>510</v>
      </c>
      <c r="BK299" t="s">
        <v>510</v>
      </c>
      <c r="BL299" t="s">
        <v>510</v>
      </c>
      <c r="BM299" t="s">
        <v>510</v>
      </c>
      <c r="BN299" t="s">
        <v>510</v>
      </c>
      <c r="BO299" t="s">
        <v>510</v>
      </c>
      <c r="BP299" t="s">
        <v>510</v>
      </c>
      <c r="BQ299" t="s">
        <v>510</v>
      </c>
    </row>
    <row r="300" spans="1:69" x14ac:dyDescent="0.3">
      <c r="A300" t="s">
        <v>1200</v>
      </c>
      <c r="B300" t="s">
        <v>584</v>
      </c>
      <c r="C300" t="s">
        <v>585</v>
      </c>
      <c r="D300" t="s">
        <v>586</v>
      </c>
      <c r="E300" t="s">
        <v>510</v>
      </c>
      <c r="F300" t="s">
        <v>587</v>
      </c>
      <c r="G300" t="s">
        <v>569</v>
      </c>
      <c r="H300" s="455"/>
      <c r="I300" t="s">
        <v>510</v>
      </c>
      <c r="J300">
        <v>2041</v>
      </c>
      <c r="K300" t="s">
        <v>511</v>
      </c>
      <c r="L300" t="s">
        <v>512</v>
      </c>
      <c r="M300" t="s">
        <v>586</v>
      </c>
      <c r="N300" t="s">
        <v>588</v>
      </c>
      <c r="O300" t="s">
        <v>602</v>
      </c>
      <c r="P300" t="s">
        <v>603</v>
      </c>
      <c r="Q300" t="s">
        <v>591</v>
      </c>
      <c r="R300" t="s">
        <v>514</v>
      </c>
      <c r="S300" t="s">
        <v>604</v>
      </c>
      <c r="T300" t="s">
        <v>515</v>
      </c>
      <c r="U300" t="s">
        <v>377</v>
      </c>
      <c r="V300" t="s">
        <v>510</v>
      </c>
      <c r="W300" t="s">
        <v>376</v>
      </c>
      <c r="X300">
        <v>2.5</v>
      </c>
      <c r="Y300" t="s">
        <v>376</v>
      </c>
      <c r="AA300" t="s">
        <v>594</v>
      </c>
      <c r="AB300" t="s">
        <v>517</v>
      </c>
      <c r="AC300" t="s">
        <v>510</v>
      </c>
      <c r="AD300" t="s">
        <v>510</v>
      </c>
      <c r="AE300" t="s">
        <v>744</v>
      </c>
      <c r="AF300">
        <v>0.5</v>
      </c>
      <c r="AG300">
        <v>1</v>
      </c>
      <c r="AH300" t="s">
        <v>733</v>
      </c>
      <c r="AI300" t="s">
        <v>510</v>
      </c>
      <c r="AJ300" t="s">
        <v>889</v>
      </c>
      <c r="AK300" t="s">
        <v>889</v>
      </c>
      <c r="AL300" t="s">
        <v>518</v>
      </c>
      <c r="AM300" t="s">
        <v>597</v>
      </c>
      <c r="AN300" t="s">
        <v>529</v>
      </c>
      <c r="AO300" t="s">
        <v>510</v>
      </c>
      <c r="AP300" t="s">
        <v>1199</v>
      </c>
      <c r="AQ300" t="s">
        <v>598</v>
      </c>
      <c r="AR300" t="s">
        <v>520</v>
      </c>
      <c r="AS300" t="s">
        <v>510</v>
      </c>
      <c r="AT300" t="s">
        <v>510</v>
      </c>
      <c r="AU300" t="s">
        <v>510</v>
      </c>
      <c r="AV300" t="s">
        <v>713</v>
      </c>
      <c r="AW300" t="s">
        <v>510</v>
      </c>
      <c r="AX300">
        <v>0</v>
      </c>
      <c r="AY300" t="s">
        <v>510</v>
      </c>
      <c r="AZ300" t="s">
        <v>594</v>
      </c>
      <c r="BA300">
        <v>0</v>
      </c>
      <c r="BB300" t="s">
        <v>600</v>
      </c>
      <c r="BC300" t="s">
        <v>631</v>
      </c>
      <c r="BD300" t="s">
        <v>510</v>
      </c>
      <c r="BE300" t="s">
        <v>510</v>
      </c>
      <c r="BF300" t="s">
        <v>510</v>
      </c>
      <c r="BG300" t="s">
        <v>510</v>
      </c>
      <c r="BH300" t="s">
        <v>510</v>
      </c>
      <c r="BI300" t="s">
        <v>510</v>
      </c>
      <c r="BJ300" t="s">
        <v>510</v>
      </c>
      <c r="BK300" t="s">
        <v>510</v>
      </c>
      <c r="BL300" t="s">
        <v>510</v>
      </c>
      <c r="BM300" t="s">
        <v>510</v>
      </c>
      <c r="BN300" t="s">
        <v>510</v>
      </c>
      <c r="BO300" t="s">
        <v>510</v>
      </c>
      <c r="BP300" t="s">
        <v>510</v>
      </c>
      <c r="BQ300" t="s">
        <v>510</v>
      </c>
    </row>
    <row r="301" spans="1:69" x14ac:dyDescent="0.3">
      <c r="A301" t="s">
        <v>1201</v>
      </c>
      <c r="B301" t="s">
        <v>584</v>
      </c>
      <c r="C301" t="s">
        <v>585</v>
      </c>
      <c r="D301" t="s">
        <v>610</v>
      </c>
      <c r="E301" t="s">
        <v>510</v>
      </c>
      <c r="F301" t="s">
        <v>587</v>
      </c>
      <c r="G301" t="s">
        <v>569</v>
      </c>
      <c r="H301" s="455"/>
      <c r="I301" t="s">
        <v>510</v>
      </c>
      <c r="J301">
        <v>2522</v>
      </c>
      <c r="K301" t="s">
        <v>522</v>
      </c>
      <c r="L301" t="s">
        <v>531</v>
      </c>
      <c r="M301" t="s">
        <v>610</v>
      </c>
      <c r="N301" t="s">
        <v>611</v>
      </c>
      <c r="O301" t="s">
        <v>667</v>
      </c>
      <c r="P301" t="s">
        <v>668</v>
      </c>
      <c r="Q301" t="s">
        <v>591</v>
      </c>
      <c r="R301" t="s">
        <v>415</v>
      </c>
      <c r="S301" t="s">
        <v>593</v>
      </c>
      <c r="T301" t="s">
        <v>515</v>
      </c>
      <c r="U301" t="s">
        <v>377</v>
      </c>
      <c r="V301" t="s">
        <v>510</v>
      </c>
      <c r="W301" t="s">
        <v>376</v>
      </c>
      <c r="X301">
        <v>2.5</v>
      </c>
      <c r="Y301" t="s">
        <v>376</v>
      </c>
      <c r="AA301" t="s">
        <v>594</v>
      </c>
      <c r="AB301" t="s">
        <v>517</v>
      </c>
      <c r="AC301" t="s">
        <v>510</v>
      </c>
      <c r="AD301" t="s">
        <v>510</v>
      </c>
      <c r="AE301" t="s">
        <v>669</v>
      </c>
      <c r="AF301">
        <v>5.2083329999999999E-3</v>
      </c>
      <c r="AG301">
        <v>1</v>
      </c>
      <c r="AH301" t="s">
        <v>832</v>
      </c>
      <c r="AI301" t="s">
        <v>510</v>
      </c>
      <c r="AJ301" t="s">
        <v>892</v>
      </c>
      <c r="AK301" t="s">
        <v>892</v>
      </c>
      <c r="AL301" t="s">
        <v>518</v>
      </c>
      <c r="AM301" t="s">
        <v>597</v>
      </c>
      <c r="AN301" t="s">
        <v>1074</v>
      </c>
      <c r="AO301" t="s">
        <v>510</v>
      </c>
      <c r="AP301" t="s">
        <v>672</v>
      </c>
      <c r="AQ301" t="s">
        <v>598</v>
      </c>
      <c r="AR301" t="s">
        <v>520</v>
      </c>
      <c r="AS301" t="s">
        <v>510</v>
      </c>
      <c r="AT301" t="s">
        <v>510</v>
      </c>
      <c r="AU301" t="s">
        <v>510</v>
      </c>
      <c r="AV301" t="s">
        <v>713</v>
      </c>
      <c r="AW301" t="s">
        <v>510</v>
      </c>
      <c r="AX301">
        <v>0</v>
      </c>
      <c r="AY301" t="s">
        <v>510</v>
      </c>
      <c r="AZ301" t="s">
        <v>594</v>
      </c>
      <c r="BA301">
        <v>0</v>
      </c>
      <c r="BB301" t="s">
        <v>673</v>
      </c>
      <c r="BC301" t="s">
        <v>673</v>
      </c>
      <c r="BD301" t="s">
        <v>510</v>
      </c>
      <c r="BE301" t="s">
        <v>510</v>
      </c>
      <c r="BF301" t="s">
        <v>510</v>
      </c>
      <c r="BG301" t="s">
        <v>510</v>
      </c>
      <c r="BH301" t="s">
        <v>510</v>
      </c>
      <c r="BI301" t="s">
        <v>510</v>
      </c>
      <c r="BJ301" t="s">
        <v>510</v>
      </c>
      <c r="BK301" t="s">
        <v>510</v>
      </c>
      <c r="BL301" t="s">
        <v>510</v>
      </c>
      <c r="BM301" t="s">
        <v>510</v>
      </c>
      <c r="BN301" t="s">
        <v>510</v>
      </c>
      <c r="BO301" t="s">
        <v>510</v>
      </c>
      <c r="BP301" t="s">
        <v>510</v>
      </c>
      <c r="BQ301" t="s">
        <v>510</v>
      </c>
    </row>
    <row r="302" spans="1:69" x14ac:dyDescent="0.3">
      <c r="A302" t="s">
        <v>1202</v>
      </c>
      <c r="B302" t="s">
        <v>584</v>
      </c>
      <c r="C302" t="s">
        <v>585</v>
      </c>
      <c r="D302" t="s">
        <v>586</v>
      </c>
      <c r="E302" t="s">
        <v>510</v>
      </c>
      <c r="F302" t="s">
        <v>587</v>
      </c>
      <c r="G302" t="s">
        <v>569</v>
      </c>
      <c r="H302" s="455"/>
      <c r="I302" t="s">
        <v>510</v>
      </c>
      <c r="J302">
        <v>2522</v>
      </c>
      <c r="K302" t="s">
        <v>522</v>
      </c>
      <c r="L302" t="s">
        <v>531</v>
      </c>
      <c r="M302" t="s">
        <v>586</v>
      </c>
      <c r="N302" t="s">
        <v>588</v>
      </c>
      <c r="O302" t="s">
        <v>667</v>
      </c>
      <c r="P302" t="s">
        <v>668</v>
      </c>
      <c r="Q302" t="s">
        <v>591</v>
      </c>
      <c r="R302" t="s">
        <v>415</v>
      </c>
      <c r="S302" t="s">
        <v>593</v>
      </c>
      <c r="T302" t="s">
        <v>515</v>
      </c>
      <c r="U302" t="s">
        <v>377</v>
      </c>
      <c r="V302" t="s">
        <v>510</v>
      </c>
      <c r="W302" t="s">
        <v>376</v>
      </c>
      <c r="X302">
        <v>2.5</v>
      </c>
      <c r="Y302" t="s">
        <v>376</v>
      </c>
      <c r="AA302" t="s">
        <v>594</v>
      </c>
      <c r="AB302" t="s">
        <v>517</v>
      </c>
      <c r="AC302" t="s">
        <v>510</v>
      </c>
      <c r="AD302" t="s">
        <v>510</v>
      </c>
      <c r="AE302" t="s">
        <v>669</v>
      </c>
      <c r="AF302">
        <v>5.2083329999999999E-3</v>
      </c>
      <c r="AG302">
        <v>1</v>
      </c>
      <c r="AH302" t="s">
        <v>832</v>
      </c>
      <c r="AI302" t="s">
        <v>510</v>
      </c>
      <c r="AJ302" t="s">
        <v>889</v>
      </c>
      <c r="AK302" t="s">
        <v>889</v>
      </c>
      <c r="AL302" t="s">
        <v>518</v>
      </c>
      <c r="AM302" t="s">
        <v>597</v>
      </c>
      <c r="AN302" t="s">
        <v>1038</v>
      </c>
      <c r="AO302" t="s">
        <v>510</v>
      </c>
      <c r="AP302" t="s">
        <v>672</v>
      </c>
      <c r="AQ302" t="s">
        <v>598</v>
      </c>
      <c r="AR302" t="s">
        <v>520</v>
      </c>
      <c r="AS302" t="s">
        <v>510</v>
      </c>
      <c r="AT302" t="s">
        <v>510</v>
      </c>
      <c r="AU302" t="s">
        <v>510</v>
      </c>
      <c r="AV302" t="s">
        <v>713</v>
      </c>
      <c r="AW302" t="s">
        <v>510</v>
      </c>
      <c r="AX302">
        <v>0</v>
      </c>
      <c r="AY302" t="s">
        <v>510</v>
      </c>
      <c r="AZ302" t="s">
        <v>594</v>
      </c>
      <c r="BA302">
        <v>0</v>
      </c>
      <c r="BB302" t="s">
        <v>673</v>
      </c>
      <c r="BC302" t="s">
        <v>673</v>
      </c>
      <c r="BD302" t="s">
        <v>510</v>
      </c>
      <c r="BE302" t="s">
        <v>510</v>
      </c>
      <c r="BF302" t="s">
        <v>510</v>
      </c>
      <c r="BG302" t="s">
        <v>510</v>
      </c>
      <c r="BH302" t="s">
        <v>510</v>
      </c>
      <c r="BI302" t="s">
        <v>510</v>
      </c>
      <c r="BJ302" t="s">
        <v>510</v>
      </c>
      <c r="BK302" t="s">
        <v>510</v>
      </c>
      <c r="BL302" t="s">
        <v>510</v>
      </c>
      <c r="BM302" t="s">
        <v>510</v>
      </c>
      <c r="BN302" t="s">
        <v>510</v>
      </c>
      <c r="BO302" t="s">
        <v>510</v>
      </c>
      <c r="BP302" t="s">
        <v>510</v>
      </c>
      <c r="BQ302" t="s">
        <v>510</v>
      </c>
    </row>
    <row r="303" spans="1:69" x14ac:dyDescent="0.3">
      <c r="A303" t="s">
        <v>1203</v>
      </c>
      <c r="B303" t="s">
        <v>584</v>
      </c>
      <c r="C303" t="s">
        <v>585</v>
      </c>
      <c r="D303" t="s">
        <v>586</v>
      </c>
      <c r="E303" t="s">
        <v>510</v>
      </c>
      <c r="F303" t="s">
        <v>587</v>
      </c>
      <c r="G303" t="s">
        <v>569</v>
      </c>
      <c r="H303" s="455"/>
      <c r="I303" t="s">
        <v>510</v>
      </c>
      <c r="J303">
        <v>2522</v>
      </c>
      <c r="K303" t="s">
        <v>522</v>
      </c>
      <c r="L303" t="s">
        <v>512</v>
      </c>
      <c r="M303" t="s">
        <v>586</v>
      </c>
      <c r="N303" t="s">
        <v>588</v>
      </c>
      <c r="O303" t="s">
        <v>1018</v>
      </c>
      <c r="P303" t="s">
        <v>1019</v>
      </c>
      <c r="Q303" t="s">
        <v>513</v>
      </c>
      <c r="R303" t="s">
        <v>1020</v>
      </c>
      <c r="S303" t="s">
        <v>1021</v>
      </c>
      <c r="T303" t="s">
        <v>515</v>
      </c>
      <c r="U303" t="s">
        <v>1022</v>
      </c>
      <c r="V303" t="s">
        <v>510</v>
      </c>
      <c r="W303" t="s">
        <v>376</v>
      </c>
      <c r="X303">
        <v>2.5</v>
      </c>
      <c r="Y303" t="s">
        <v>376</v>
      </c>
      <c r="Z303">
        <v>2.5</v>
      </c>
      <c r="AA303" t="s">
        <v>594</v>
      </c>
      <c r="AB303" t="s">
        <v>517</v>
      </c>
      <c r="AC303" t="s">
        <v>510</v>
      </c>
      <c r="AD303" t="s">
        <v>510</v>
      </c>
      <c r="AE303" t="s">
        <v>1023</v>
      </c>
      <c r="AF303">
        <v>0.198333333</v>
      </c>
      <c r="AG303">
        <v>1</v>
      </c>
      <c r="AH303" t="s">
        <v>1204</v>
      </c>
      <c r="AI303" t="s">
        <v>510</v>
      </c>
      <c r="AJ303" t="s">
        <v>889</v>
      </c>
      <c r="AK303" t="s">
        <v>889</v>
      </c>
      <c r="AL303" t="s">
        <v>518</v>
      </c>
      <c r="AM303" t="s">
        <v>597</v>
      </c>
      <c r="AN303" t="s">
        <v>536</v>
      </c>
      <c r="AO303" t="s">
        <v>510</v>
      </c>
      <c r="AP303" t="s">
        <v>1205</v>
      </c>
      <c r="AQ303" t="s">
        <v>598</v>
      </c>
      <c r="AR303" t="s">
        <v>520</v>
      </c>
      <c r="AS303" t="s">
        <v>510</v>
      </c>
      <c r="AT303" t="s">
        <v>510</v>
      </c>
      <c r="AU303" t="s">
        <v>510</v>
      </c>
      <c r="AV303" t="s">
        <v>713</v>
      </c>
      <c r="AW303" t="s">
        <v>510</v>
      </c>
      <c r="AX303">
        <v>0</v>
      </c>
      <c r="AY303" t="s">
        <v>510</v>
      </c>
      <c r="AZ303" t="s">
        <v>594</v>
      </c>
      <c r="BA303">
        <v>0</v>
      </c>
      <c r="BB303" t="s">
        <v>1026</v>
      </c>
      <c r="BC303" t="s">
        <v>1026</v>
      </c>
      <c r="BD303" t="s">
        <v>510</v>
      </c>
      <c r="BE303" t="s">
        <v>510</v>
      </c>
      <c r="BF303" t="s">
        <v>510</v>
      </c>
      <c r="BG303" t="s">
        <v>510</v>
      </c>
      <c r="BH303" t="s">
        <v>510</v>
      </c>
      <c r="BI303" t="s">
        <v>510</v>
      </c>
      <c r="BJ303" t="s">
        <v>510</v>
      </c>
      <c r="BK303" t="s">
        <v>510</v>
      </c>
      <c r="BL303" t="s">
        <v>510</v>
      </c>
      <c r="BM303" t="s">
        <v>510</v>
      </c>
      <c r="BN303" t="s">
        <v>510</v>
      </c>
      <c r="BO303" t="s">
        <v>510</v>
      </c>
      <c r="BP303" t="s">
        <v>510</v>
      </c>
      <c r="BQ303" t="s">
        <v>510</v>
      </c>
    </row>
    <row r="304" spans="1:69" x14ac:dyDescent="0.3">
      <c r="A304" t="s">
        <v>1206</v>
      </c>
      <c r="B304" t="s">
        <v>584</v>
      </c>
      <c r="C304" t="s">
        <v>585</v>
      </c>
      <c r="D304" t="s">
        <v>610</v>
      </c>
      <c r="E304" t="s">
        <v>510</v>
      </c>
      <c r="F304" t="s">
        <v>587</v>
      </c>
      <c r="G304" t="s">
        <v>569</v>
      </c>
      <c r="H304" s="455"/>
      <c r="I304" t="s">
        <v>510</v>
      </c>
      <c r="J304">
        <v>2522</v>
      </c>
      <c r="K304" t="s">
        <v>522</v>
      </c>
      <c r="L304" t="s">
        <v>512</v>
      </c>
      <c r="M304" t="s">
        <v>610</v>
      </c>
      <c r="N304" t="s">
        <v>611</v>
      </c>
      <c r="O304" t="s">
        <v>1018</v>
      </c>
      <c r="P304" t="s">
        <v>1019</v>
      </c>
      <c r="Q304" t="s">
        <v>513</v>
      </c>
      <c r="R304" t="s">
        <v>1020</v>
      </c>
      <c r="S304" t="s">
        <v>1021</v>
      </c>
      <c r="T304" t="s">
        <v>515</v>
      </c>
      <c r="U304" t="s">
        <v>1022</v>
      </c>
      <c r="V304" t="s">
        <v>510</v>
      </c>
      <c r="W304" t="s">
        <v>376</v>
      </c>
      <c r="X304">
        <v>2.5</v>
      </c>
      <c r="Y304" t="s">
        <v>376</v>
      </c>
      <c r="Z304">
        <v>2.5</v>
      </c>
      <c r="AA304" t="s">
        <v>594</v>
      </c>
      <c r="AB304" t="s">
        <v>517</v>
      </c>
      <c r="AC304" t="s">
        <v>510</v>
      </c>
      <c r="AD304" t="s">
        <v>510</v>
      </c>
      <c r="AE304" t="s">
        <v>1023</v>
      </c>
      <c r="AF304">
        <v>0.198333333</v>
      </c>
      <c r="AG304">
        <v>1</v>
      </c>
      <c r="AH304" t="s">
        <v>1204</v>
      </c>
      <c r="AI304" t="s">
        <v>510</v>
      </c>
      <c r="AJ304" t="s">
        <v>892</v>
      </c>
      <c r="AK304" t="s">
        <v>892</v>
      </c>
      <c r="AL304" t="s">
        <v>518</v>
      </c>
      <c r="AM304" t="s">
        <v>597</v>
      </c>
      <c r="AN304" t="s">
        <v>536</v>
      </c>
      <c r="AO304" t="s">
        <v>510</v>
      </c>
      <c r="AP304" t="s">
        <v>1205</v>
      </c>
      <c r="AQ304" t="s">
        <v>598</v>
      </c>
      <c r="AR304" t="s">
        <v>520</v>
      </c>
      <c r="AS304" t="s">
        <v>510</v>
      </c>
      <c r="AT304" t="s">
        <v>510</v>
      </c>
      <c r="AU304" t="s">
        <v>510</v>
      </c>
      <c r="AV304" t="s">
        <v>713</v>
      </c>
      <c r="AW304" t="s">
        <v>510</v>
      </c>
      <c r="AX304">
        <v>0</v>
      </c>
      <c r="AY304" t="s">
        <v>510</v>
      </c>
      <c r="AZ304" t="s">
        <v>594</v>
      </c>
      <c r="BA304">
        <v>0</v>
      </c>
      <c r="BB304" t="s">
        <v>1026</v>
      </c>
      <c r="BC304" t="s">
        <v>1026</v>
      </c>
      <c r="BD304" t="s">
        <v>510</v>
      </c>
      <c r="BE304" t="s">
        <v>510</v>
      </c>
      <c r="BF304" t="s">
        <v>510</v>
      </c>
      <c r="BG304" t="s">
        <v>510</v>
      </c>
      <c r="BH304" t="s">
        <v>510</v>
      </c>
      <c r="BI304" t="s">
        <v>510</v>
      </c>
      <c r="BJ304" t="s">
        <v>510</v>
      </c>
      <c r="BK304" t="s">
        <v>510</v>
      </c>
      <c r="BL304" t="s">
        <v>510</v>
      </c>
      <c r="BM304" t="s">
        <v>510</v>
      </c>
      <c r="BN304" t="s">
        <v>510</v>
      </c>
      <c r="BO304" t="s">
        <v>510</v>
      </c>
      <c r="BP304" t="s">
        <v>510</v>
      </c>
      <c r="BQ304" t="s">
        <v>510</v>
      </c>
    </row>
    <row r="305" spans="1:69" x14ac:dyDescent="0.3">
      <c r="A305" t="s">
        <v>1207</v>
      </c>
      <c r="B305" t="s">
        <v>584</v>
      </c>
      <c r="C305" t="s">
        <v>585</v>
      </c>
      <c r="D305" t="s">
        <v>586</v>
      </c>
      <c r="E305" t="s">
        <v>510</v>
      </c>
      <c r="F305" t="s">
        <v>587</v>
      </c>
      <c r="G305" t="s">
        <v>569</v>
      </c>
      <c r="H305" s="455"/>
      <c r="I305" t="s">
        <v>510</v>
      </c>
      <c r="J305">
        <v>2522</v>
      </c>
      <c r="K305" t="s">
        <v>522</v>
      </c>
      <c r="L305" t="s">
        <v>512</v>
      </c>
      <c r="M305" t="s">
        <v>586</v>
      </c>
      <c r="N305" t="s">
        <v>588</v>
      </c>
      <c r="O305" t="s">
        <v>1018</v>
      </c>
      <c r="P305" t="s">
        <v>1019</v>
      </c>
      <c r="Q305" t="s">
        <v>513</v>
      </c>
      <c r="R305" t="s">
        <v>1020</v>
      </c>
      <c r="S305" t="s">
        <v>1021</v>
      </c>
      <c r="T305" t="s">
        <v>515</v>
      </c>
      <c r="U305" t="s">
        <v>1022</v>
      </c>
      <c r="V305" t="s">
        <v>510</v>
      </c>
      <c r="W305" t="s">
        <v>376</v>
      </c>
      <c r="X305">
        <v>2.5</v>
      </c>
      <c r="Y305" t="s">
        <v>376</v>
      </c>
      <c r="Z305">
        <v>2.5</v>
      </c>
      <c r="AA305" t="s">
        <v>594</v>
      </c>
      <c r="AB305" t="s">
        <v>517</v>
      </c>
      <c r="AC305" t="s">
        <v>510</v>
      </c>
      <c r="AD305" t="s">
        <v>510</v>
      </c>
      <c r="AE305" t="s">
        <v>1023</v>
      </c>
      <c r="AF305">
        <v>0.198333333</v>
      </c>
      <c r="AG305">
        <v>1</v>
      </c>
      <c r="AH305" t="s">
        <v>1204</v>
      </c>
      <c r="AI305" t="s">
        <v>510</v>
      </c>
      <c r="AJ305" t="s">
        <v>934</v>
      </c>
      <c r="AK305" t="s">
        <v>934</v>
      </c>
      <c r="AL305" t="s">
        <v>518</v>
      </c>
      <c r="AM305" t="s">
        <v>597</v>
      </c>
      <c r="AN305" t="s">
        <v>529</v>
      </c>
      <c r="AO305" t="s">
        <v>510</v>
      </c>
      <c r="AP305" t="s">
        <v>1205</v>
      </c>
      <c r="AQ305" t="s">
        <v>598</v>
      </c>
      <c r="AR305" t="s">
        <v>520</v>
      </c>
      <c r="AS305" t="s">
        <v>510</v>
      </c>
      <c r="AT305" t="s">
        <v>510</v>
      </c>
      <c r="AU305" t="s">
        <v>510</v>
      </c>
      <c r="AV305" t="s">
        <v>713</v>
      </c>
      <c r="AW305" t="s">
        <v>510</v>
      </c>
      <c r="AX305">
        <v>0</v>
      </c>
      <c r="AY305" t="s">
        <v>510</v>
      </c>
      <c r="AZ305" t="s">
        <v>594</v>
      </c>
      <c r="BA305">
        <v>0</v>
      </c>
      <c r="BB305" t="s">
        <v>1026</v>
      </c>
      <c r="BC305" t="s">
        <v>1026</v>
      </c>
      <c r="BD305" t="s">
        <v>510</v>
      </c>
      <c r="BE305" t="s">
        <v>510</v>
      </c>
      <c r="BF305" t="s">
        <v>510</v>
      </c>
      <c r="BG305" t="s">
        <v>510</v>
      </c>
      <c r="BH305" t="s">
        <v>510</v>
      </c>
      <c r="BI305" t="s">
        <v>510</v>
      </c>
      <c r="BJ305" t="s">
        <v>510</v>
      </c>
      <c r="BK305" t="s">
        <v>510</v>
      </c>
      <c r="BL305" t="s">
        <v>510</v>
      </c>
      <c r="BM305" t="s">
        <v>510</v>
      </c>
      <c r="BN305" t="s">
        <v>510</v>
      </c>
      <c r="BO305" t="s">
        <v>510</v>
      </c>
      <c r="BP305" t="s">
        <v>510</v>
      </c>
      <c r="BQ305" t="s">
        <v>510</v>
      </c>
    </row>
    <row r="306" spans="1:69" x14ac:dyDescent="0.3">
      <c r="A306" t="s">
        <v>1208</v>
      </c>
      <c r="B306" t="s">
        <v>584</v>
      </c>
      <c r="C306" t="s">
        <v>585</v>
      </c>
      <c r="D306" t="s">
        <v>610</v>
      </c>
      <c r="E306" t="s">
        <v>510</v>
      </c>
      <c r="F306" t="s">
        <v>587</v>
      </c>
      <c r="G306" t="s">
        <v>569</v>
      </c>
      <c r="H306" s="455"/>
      <c r="I306" t="s">
        <v>510</v>
      </c>
      <c r="J306">
        <v>2522</v>
      </c>
      <c r="K306" t="s">
        <v>522</v>
      </c>
      <c r="L306" t="s">
        <v>512</v>
      </c>
      <c r="M306" t="s">
        <v>610</v>
      </c>
      <c r="N306" t="s">
        <v>611</v>
      </c>
      <c r="O306" t="s">
        <v>1018</v>
      </c>
      <c r="P306" t="s">
        <v>1019</v>
      </c>
      <c r="Q306" t="s">
        <v>513</v>
      </c>
      <c r="R306" t="s">
        <v>1020</v>
      </c>
      <c r="S306" t="s">
        <v>1021</v>
      </c>
      <c r="T306" t="s">
        <v>515</v>
      </c>
      <c r="U306" t="s">
        <v>1022</v>
      </c>
      <c r="V306" t="s">
        <v>510</v>
      </c>
      <c r="W306" t="s">
        <v>376</v>
      </c>
      <c r="X306">
        <v>2.5</v>
      </c>
      <c r="Y306" t="s">
        <v>376</v>
      </c>
      <c r="Z306">
        <v>2.5</v>
      </c>
      <c r="AA306" t="s">
        <v>594</v>
      </c>
      <c r="AB306" t="s">
        <v>517</v>
      </c>
      <c r="AC306" t="s">
        <v>510</v>
      </c>
      <c r="AD306" t="s">
        <v>510</v>
      </c>
      <c r="AE306" t="s">
        <v>1023</v>
      </c>
      <c r="AF306">
        <v>0.198333333</v>
      </c>
      <c r="AG306">
        <v>1</v>
      </c>
      <c r="AH306" t="s">
        <v>1204</v>
      </c>
      <c r="AI306" t="s">
        <v>510</v>
      </c>
      <c r="AJ306" t="s">
        <v>931</v>
      </c>
      <c r="AK306" t="s">
        <v>931</v>
      </c>
      <c r="AL306" t="s">
        <v>518</v>
      </c>
      <c r="AM306" t="s">
        <v>597</v>
      </c>
      <c r="AN306" t="s">
        <v>529</v>
      </c>
      <c r="AO306" t="s">
        <v>510</v>
      </c>
      <c r="AP306" t="s">
        <v>1205</v>
      </c>
      <c r="AQ306" t="s">
        <v>598</v>
      </c>
      <c r="AR306" t="s">
        <v>520</v>
      </c>
      <c r="AS306" t="s">
        <v>510</v>
      </c>
      <c r="AT306" t="s">
        <v>510</v>
      </c>
      <c r="AU306" t="s">
        <v>510</v>
      </c>
      <c r="AV306" t="s">
        <v>713</v>
      </c>
      <c r="AW306" t="s">
        <v>510</v>
      </c>
      <c r="AX306">
        <v>0</v>
      </c>
      <c r="AY306" t="s">
        <v>510</v>
      </c>
      <c r="AZ306" t="s">
        <v>594</v>
      </c>
      <c r="BA306">
        <v>0</v>
      </c>
      <c r="BB306" t="s">
        <v>1026</v>
      </c>
      <c r="BC306" t="s">
        <v>1026</v>
      </c>
      <c r="BD306" t="s">
        <v>510</v>
      </c>
      <c r="BE306" t="s">
        <v>510</v>
      </c>
      <c r="BF306" t="s">
        <v>510</v>
      </c>
      <c r="BG306" t="s">
        <v>510</v>
      </c>
      <c r="BH306" t="s">
        <v>510</v>
      </c>
      <c r="BI306" t="s">
        <v>510</v>
      </c>
      <c r="BJ306" t="s">
        <v>510</v>
      </c>
      <c r="BK306" t="s">
        <v>510</v>
      </c>
      <c r="BL306" t="s">
        <v>510</v>
      </c>
      <c r="BM306" t="s">
        <v>510</v>
      </c>
      <c r="BN306" t="s">
        <v>510</v>
      </c>
      <c r="BO306" t="s">
        <v>510</v>
      </c>
      <c r="BP306" t="s">
        <v>510</v>
      </c>
      <c r="BQ306" t="s">
        <v>510</v>
      </c>
    </row>
    <row r="307" spans="1:69" x14ac:dyDescent="0.3">
      <c r="A307" t="s">
        <v>1209</v>
      </c>
      <c r="B307" t="s">
        <v>584</v>
      </c>
      <c r="C307" t="s">
        <v>585</v>
      </c>
      <c r="D307" t="s">
        <v>586</v>
      </c>
      <c r="E307" t="s">
        <v>510</v>
      </c>
      <c r="F307" t="s">
        <v>587</v>
      </c>
      <c r="G307" t="s">
        <v>569</v>
      </c>
      <c r="H307" s="455"/>
      <c r="I307" t="s">
        <v>510</v>
      </c>
      <c r="J307">
        <v>2522</v>
      </c>
      <c r="K307" t="s">
        <v>522</v>
      </c>
      <c r="L307" t="s">
        <v>512</v>
      </c>
      <c r="M307" t="s">
        <v>586</v>
      </c>
      <c r="N307" t="s">
        <v>588</v>
      </c>
      <c r="O307" t="s">
        <v>1018</v>
      </c>
      <c r="P307" t="s">
        <v>1019</v>
      </c>
      <c r="Q307" t="s">
        <v>513</v>
      </c>
      <c r="R307" t="s">
        <v>1020</v>
      </c>
      <c r="S307" t="s">
        <v>1021</v>
      </c>
      <c r="T307" t="s">
        <v>515</v>
      </c>
      <c r="U307" t="s">
        <v>1022</v>
      </c>
      <c r="V307" t="s">
        <v>510</v>
      </c>
      <c r="W307" t="s">
        <v>376</v>
      </c>
      <c r="X307">
        <v>2.5</v>
      </c>
      <c r="Y307" t="s">
        <v>376</v>
      </c>
      <c r="Z307">
        <v>2.5</v>
      </c>
      <c r="AA307" t="s">
        <v>594</v>
      </c>
      <c r="AB307" t="s">
        <v>517</v>
      </c>
      <c r="AC307" t="s">
        <v>510</v>
      </c>
      <c r="AD307" t="s">
        <v>510</v>
      </c>
      <c r="AE307" t="s">
        <v>1023</v>
      </c>
      <c r="AF307">
        <v>0.198333333</v>
      </c>
      <c r="AG307">
        <v>1</v>
      </c>
      <c r="AH307" t="s">
        <v>1204</v>
      </c>
      <c r="AI307" t="s">
        <v>510</v>
      </c>
      <c r="AJ307" t="s">
        <v>946</v>
      </c>
      <c r="AK307" t="s">
        <v>946</v>
      </c>
      <c r="AL307" t="s">
        <v>518</v>
      </c>
      <c r="AM307" t="s">
        <v>597</v>
      </c>
      <c r="AN307" t="s">
        <v>524</v>
      </c>
      <c r="AO307" t="s">
        <v>510</v>
      </c>
      <c r="AP307" t="s">
        <v>1205</v>
      </c>
      <c r="AQ307" t="s">
        <v>598</v>
      </c>
      <c r="AR307" t="s">
        <v>520</v>
      </c>
      <c r="AS307" t="s">
        <v>510</v>
      </c>
      <c r="AT307" t="s">
        <v>510</v>
      </c>
      <c r="AU307" t="s">
        <v>510</v>
      </c>
      <c r="AV307" t="s">
        <v>713</v>
      </c>
      <c r="AW307" t="s">
        <v>510</v>
      </c>
      <c r="AX307">
        <v>0</v>
      </c>
      <c r="AY307" t="s">
        <v>510</v>
      </c>
      <c r="AZ307" t="s">
        <v>594</v>
      </c>
      <c r="BA307">
        <v>0</v>
      </c>
      <c r="BB307" t="s">
        <v>1026</v>
      </c>
      <c r="BC307" t="s">
        <v>1026</v>
      </c>
      <c r="BD307" t="s">
        <v>510</v>
      </c>
      <c r="BE307" t="s">
        <v>510</v>
      </c>
      <c r="BF307" t="s">
        <v>510</v>
      </c>
      <c r="BG307" t="s">
        <v>510</v>
      </c>
      <c r="BH307" t="s">
        <v>510</v>
      </c>
      <c r="BI307" t="s">
        <v>510</v>
      </c>
      <c r="BJ307" t="s">
        <v>510</v>
      </c>
      <c r="BK307" t="s">
        <v>510</v>
      </c>
      <c r="BL307" t="s">
        <v>510</v>
      </c>
      <c r="BM307" t="s">
        <v>510</v>
      </c>
      <c r="BN307" t="s">
        <v>510</v>
      </c>
      <c r="BO307" t="s">
        <v>510</v>
      </c>
      <c r="BP307" t="s">
        <v>510</v>
      </c>
      <c r="BQ307" t="s">
        <v>510</v>
      </c>
    </row>
    <row r="308" spans="1:69" x14ac:dyDescent="0.3">
      <c r="A308" t="s">
        <v>1210</v>
      </c>
      <c r="B308" t="s">
        <v>584</v>
      </c>
      <c r="C308" t="s">
        <v>585</v>
      </c>
      <c r="D308" t="s">
        <v>610</v>
      </c>
      <c r="E308" t="s">
        <v>510</v>
      </c>
      <c r="F308" t="s">
        <v>587</v>
      </c>
      <c r="G308" t="s">
        <v>569</v>
      </c>
      <c r="H308" s="455"/>
      <c r="I308" t="s">
        <v>510</v>
      </c>
      <c r="J308">
        <v>2522</v>
      </c>
      <c r="K308" t="s">
        <v>522</v>
      </c>
      <c r="L308" t="s">
        <v>512</v>
      </c>
      <c r="M308" t="s">
        <v>610</v>
      </c>
      <c r="N308" t="s">
        <v>611</v>
      </c>
      <c r="O308" t="s">
        <v>1018</v>
      </c>
      <c r="P308" t="s">
        <v>1019</v>
      </c>
      <c r="Q308" t="s">
        <v>513</v>
      </c>
      <c r="R308" t="s">
        <v>1020</v>
      </c>
      <c r="S308" t="s">
        <v>1021</v>
      </c>
      <c r="T308" t="s">
        <v>515</v>
      </c>
      <c r="U308" t="s">
        <v>1022</v>
      </c>
      <c r="V308" t="s">
        <v>510</v>
      </c>
      <c r="W308" t="s">
        <v>376</v>
      </c>
      <c r="X308">
        <v>2.5</v>
      </c>
      <c r="Y308" t="s">
        <v>376</v>
      </c>
      <c r="Z308">
        <v>2.5</v>
      </c>
      <c r="AA308" t="s">
        <v>594</v>
      </c>
      <c r="AB308" t="s">
        <v>517</v>
      </c>
      <c r="AC308" t="s">
        <v>510</v>
      </c>
      <c r="AD308" t="s">
        <v>510</v>
      </c>
      <c r="AE308" t="s">
        <v>1023</v>
      </c>
      <c r="AF308">
        <v>0.198333333</v>
      </c>
      <c r="AG308">
        <v>1</v>
      </c>
      <c r="AH308" t="s">
        <v>1204</v>
      </c>
      <c r="AI308" t="s">
        <v>510</v>
      </c>
      <c r="AJ308" t="s">
        <v>936</v>
      </c>
      <c r="AK308" t="s">
        <v>936</v>
      </c>
      <c r="AL308" t="s">
        <v>518</v>
      </c>
      <c r="AM308" t="s">
        <v>597</v>
      </c>
      <c r="AN308" t="s">
        <v>524</v>
      </c>
      <c r="AO308" t="s">
        <v>510</v>
      </c>
      <c r="AP308" t="s">
        <v>1205</v>
      </c>
      <c r="AQ308" t="s">
        <v>598</v>
      </c>
      <c r="AR308" t="s">
        <v>520</v>
      </c>
      <c r="AS308" t="s">
        <v>510</v>
      </c>
      <c r="AT308" t="s">
        <v>510</v>
      </c>
      <c r="AU308" t="s">
        <v>510</v>
      </c>
      <c r="AV308" t="s">
        <v>713</v>
      </c>
      <c r="AW308" t="s">
        <v>510</v>
      </c>
      <c r="AX308">
        <v>0</v>
      </c>
      <c r="AY308" t="s">
        <v>510</v>
      </c>
      <c r="AZ308" t="s">
        <v>594</v>
      </c>
      <c r="BA308">
        <v>0</v>
      </c>
      <c r="BB308" t="s">
        <v>1026</v>
      </c>
      <c r="BC308" t="s">
        <v>1026</v>
      </c>
      <c r="BD308" t="s">
        <v>510</v>
      </c>
      <c r="BE308" t="s">
        <v>510</v>
      </c>
      <c r="BF308" t="s">
        <v>510</v>
      </c>
      <c r="BG308" t="s">
        <v>510</v>
      </c>
      <c r="BH308" t="s">
        <v>510</v>
      </c>
      <c r="BI308" t="s">
        <v>510</v>
      </c>
      <c r="BJ308" t="s">
        <v>510</v>
      </c>
      <c r="BK308" t="s">
        <v>510</v>
      </c>
      <c r="BL308" t="s">
        <v>510</v>
      </c>
      <c r="BM308" t="s">
        <v>510</v>
      </c>
      <c r="BN308" t="s">
        <v>510</v>
      </c>
      <c r="BO308" t="s">
        <v>510</v>
      </c>
      <c r="BP308" t="s">
        <v>510</v>
      </c>
      <c r="BQ308" t="s">
        <v>510</v>
      </c>
    </row>
    <row r="309" spans="1:69" x14ac:dyDescent="0.3">
      <c r="A309" t="s">
        <v>1211</v>
      </c>
      <c r="B309" t="s">
        <v>584</v>
      </c>
      <c r="C309" t="s">
        <v>585</v>
      </c>
      <c r="D309" t="s">
        <v>610</v>
      </c>
      <c r="E309" t="s">
        <v>510</v>
      </c>
      <c r="F309" t="s">
        <v>587</v>
      </c>
      <c r="G309" t="s">
        <v>569</v>
      </c>
      <c r="H309" s="455"/>
      <c r="I309" t="s">
        <v>510</v>
      </c>
      <c r="J309">
        <v>2522</v>
      </c>
      <c r="K309" t="s">
        <v>522</v>
      </c>
      <c r="L309" t="s">
        <v>531</v>
      </c>
      <c r="M309" t="s">
        <v>610</v>
      </c>
      <c r="N309" t="s">
        <v>611</v>
      </c>
      <c r="O309" t="s">
        <v>667</v>
      </c>
      <c r="P309" t="s">
        <v>668</v>
      </c>
      <c r="Q309" t="s">
        <v>591</v>
      </c>
      <c r="R309" t="s">
        <v>415</v>
      </c>
      <c r="S309" t="s">
        <v>593</v>
      </c>
      <c r="T309" t="s">
        <v>515</v>
      </c>
      <c r="U309" t="s">
        <v>377</v>
      </c>
      <c r="V309" t="s">
        <v>510</v>
      </c>
      <c r="W309" t="s">
        <v>376</v>
      </c>
      <c r="X309">
        <v>2.5</v>
      </c>
      <c r="Y309" t="s">
        <v>376</v>
      </c>
      <c r="AA309" t="s">
        <v>594</v>
      </c>
      <c r="AB309" t="s">
        <v>517</v>
      </c>
      <c r="AC309" t="s">
        <v>510</v>
      </c>
      <c r="AD309" t="s">
        <v>510</v>
      </c>
      <c r="AE309" t="s">
        <v>669</v>
      </c>
      <c r="AF309">
        <v>5.2083329999999999E-3</v>
      </c>
      <c r="AG309">
        <v>1</v>
      </c>
      <c r="AH309" t="s">
        <v>832</v>
      </c>
      <c r="AI309" t="s">
        <v>510</v>
      </c>
      <c r="AJ309" t="s">
        <v>953</v>
      </c>
      <c r="AK309" t="s">
        <v>953</v>
      </c>
      <c r="AL309" t="s">
        <v>518</v>
      </c>
      <c r="AM309" t="s">
        <v>597</v>
      </c>
      <c r="AN309" t="s">
        <v>1082</v>
      </c>
      <c r="AO309" t="s">
        <v>510</v>
      </c>
      <c r="AP309" t="s">
        <v>672</v>
      </c>
      <c r="AQ309" t="s">
        <v>598</v>
      </c>
      <c r="AR309" t="s">
        <v>520</v>
      </c>
      <c r="AS309" t="s">
        <v>510</v>
      </c>
      <c r="AT309" t="s">
        <v>510</v>
      </c>
      <c r="AU309" t="s">
        <v>510</v>
      </c>
      <c r="AV309" t="s">
        <v>713</v>
      </c>
      <c r="AW309" t="s">
        <v>510</v>
      </c>
      <c r="AX309">
        <v>0</v>
      </c>
      <c r="AY309" t="s">
        <v>510</v>
      </c>
      <c r="AZ309" t="s">
        <v>594</v>
      </c>
      <c r="BA309">
        <v>0</v>
      </c>
      <c r="BB309" t="s">
        <v>673</v>
      </c>
      <c r="BC309" t="s">
        <v>673</v>
      </c>
      <c r="BD309" t="s">
        <v>510</v>
      </c>
      <c r="BE309" t="s">
        <v>510</v>
      </c>
      <c r="BF309" t="s">
        <v>510</v>
      </c>
      <c r="BG309" t="s">
        <v>510</v>
      </c>
      <c r="BH309" t="s">
        <v>510</v>
      </c>
      <c r="BI309" t="s">
        <v>510</v>
      </c>
      <c r="BJ309" t="s">
        <v>510</v>
      </c>
      <c r="BK309" t="s">
        <v>510</v>
      </c>
      <c r="BL309" t="s">
        <v>510</v>
      </c>
      <c r="BM309" t="s">
        <v>510</v>
      </c>
      <c r="BN309" t="s">
        <v>510</v>
      </c>
      <c r="BO309" t="s">
        <v>510</v>
      </c>
      <c r="BP309" t="s">
        <v>510</v>
      </c>
      <c r="BQ309" t="s">
        <v>510</v>
      </c>
    </row>
    <row r="310" spans="1:69" x14ac:dyDescent="0.3">
      <c r="A310" t="s">
        <v>1212</v>
      </c>
      <c r="B310" t="s">
        <v>584</v>
      </c>
      <c r="C310" t="s">
        <v>585</v>
      </c>
      <c r="D310" t="s">
        <v>586</v>
      </c>
      <c r="E310" t="s">
        <v>510</v>
      </c>
      <c r="F310" t="s">
        <v>587</v>
      </c>
      <c r="G310" t="s">
        <v>569</v>
      </c>
      <c r="H310" s="455"/>
      <c r="I310" t="s">
        <v>510</v>
      </c>
      <c r="J310">
        <v>2522</v>
      </c>
      <c r="K310" t="s">
        <v>522</v>
      </c>
      <c r="L310" t="s">
        <v>531</v>
      </c>
      <c r="M310" t="s">
        <v>586</v>
      </c>
      <c r="N310" t="s">
        <v>588</v>
      </c>
      <c r="O310" t="s">
        <v>667</v>
      </c>
      <c r="P310" t="s">
        <v>668</v>
      </c>
      <c r="Q310" t="s">
        <v>591</v>
      </c>
      <c r="R310" t="s">
        <v>415</v>
      </c>
      <c r="S310" t="s">
        <v>593</v>
      </c>
      <c r="T310" t="s">
        <v>515</v>
      </c>
      <c r="U310" t="s">
        <v>377</v>
      </c>
      <c r="V310" t="s">
        <v>510</v>
      </c>
      <c r="W310" t="s">
        <v>376</v>
      </c>
      <c r="X310">
        <v>2.5</v>
      </c>
      <c r="Y310" t="s">
        <v>376</v>
      </c>
      <c r="AA310" t="s">
        <v>594</v>
      </c>
      <c r="AB310" t="s">
        <v>517</v>
      </c>
      <c r="AC310" t="s">
        <v>510</v>
      </c>
      <c r="AD310" t="s">
        <v>510</v>
      </c>
      <c r="AE310" t="s">
        <v>669</v>
      </c>
      <c r="AF310">
        <v>5.2083329999999999E-3</v>
      </c>
      <c r="AG310">
        <v>1</v>
      </c>
      <c r="AH310" t="s">
        <v>832</v>
      </c>
      <c r="AI310" t="s">
        <v>510</v>
      </c>
      <c r="AJ310" t="s">
        <v>950</v>
      </c>
      <c r="AK310" t="s">
        <v>950</v>
      </c>
      <c r="AL310" t="s">
        <v>518</v>
      </c>
      <c r="AM310" t="s">
        <v>597</v>
      </c>
      <c r="AN310" t="s">
        <v>1055</v>
      </c>
      <c r="AO310" t="s">
        <v>510</v>
      </c>
      <c r="AP310" t="s">
        <v>672</v>
      </c>
      <c r="AQ310" t="s">
        <v>598</v>
      </c>
      <c r="AR310" t="s">
        <v>520</v>
      </c>
      <c r="AS310" t="s">
        <v>510</v>
      </c>
      <c r="AT310" t="s">
        <v>510</v>
      </c>
      <c r="AU310" t="s">
        <v>510</v>
      </c>
      <c r="AV310" t="s">
        <v>713</v>
      </c>
      <c r="AW310" t="s">
        <v>510</v>
      </c>
      <c r="AX310">
        <v>0</v>
      </c>
      <c r="AY310" t="s">
        <v>510</v>
      </c>
      <c r="AZ310" t="s">
        <v>594</v>
      </c>
      <c r="BA310">
        <v>0</v>
      </c>
      <c r="BB310" t="s">
        <v>673</v>
      </c>
      <c r="BC310" t="s">
        <v>673</v>
      </c>
      <c r="BD310" t="s">
        <v>510</v>
      </c>
      <c r="BE310" t="s">
        <v>510</v>
      </c>
      <c r="BF310" t="s">
        <v>510</v>
      </c>
      <c r="BG310" t="s">
        <v>510</v>
      </c>
      <c r="BH310" t="s">
        <v>510</v>
      </c>
      <c r="BI310" t="s">
        <v>510</v>
      </c>
      <c r="BJ310" t="s">
        <v>510</v>
      </c>
      <c r="BK310" t="s">
        <v>510</v>
      </c>
      <c r="BL310" t="s">
        <v>510</v>
      </c>
      <c r="BM310" t="s">
        <v>510</v>
      </c>
      <c r="BN310" t="s">
        <v>510</v>
      </c>
      <c r="BO310" t="s">
        <v>510</v>
      </c>
      <c r="BP310" t="s">
        <v>510</v>
      </c>
      <c r="BQ310" t="s">
        <v>510</v>
      </c>
    </row>
    <row r="311" spans="1:69" x14ac:dyDescent="0.3">
      <c r="A311" t="s">
        <v>1213</v>
      </c>
      <c r="B311" t="s">
        <v>584</v>
      </c>
      <c r="C311" t="s">
        <v>585</v>
      </c>
      <c r="D311" t="s">
        <v>610</v>
      </c>
      <c r="E311" t="s">
        <v>510</v>
      </c>
      <c r="F311" t="s">
        <v>587</v>
      </c>
      <c r="G311" t="s">
        <v>569</v>
      </c>
      <c r="H311" s="455"/>
      <c r="I311" t="s">
        <v>510</v>
      </c>
      <c r="J311">
        <v>2522</v>
      </c>
      <c r="K311" t="s">
        <v>522</v>
      </c>
      <c r="L311" t="s">
        <v>531</v>
      </c>
      <c r="M311" t="s">
        <v>610</v>
      </c>
      <c r="N311" t="s">
        <v>611</v>
      </c>
      <c r="O311" t="s">
        <v>667</v>
      </c>
      <c r="P311" t="s">
        <v>668</v>
      </c>
      <c r="Q311" t="s">
        <v>591</v>
      </c>
      <c r="R311" t="s">
        <v>415</v>
      </c>
      <c r="S311" t="s">
        <v>593</v>
      </c>
      <c r="T311" t="s">
        <v>515</v>
      </c>
      <c r="U311" t="s">
        <v>377</v>
      </c>
      <c r="V311" t="s">
        <v>510</v>
      </c>
      <c r="W311" t="s">
        <v>390</v>
      </c>
      <c r="X311">
        <v>2</v>
      </c>
      <c r="Y311" t="s">
        <v>390</v>
      </c>
      <c r="AA311" t="s">
        <v>594</v>
      </c>
      <c r="AB311" t="s">
        <v>548</v>
      </c>
      <c r="AC311" t="s">
        <v>510</v>
      </c>
      <c r="AD311" t="s">
        <v>510</v>
      </c>
      <c r="AE311" t="s">
        <v>669</v>
      </c>
      <c r="AF311">
        <v>5.2083329999999999E-3</v>
      </c>
      <c r="AG311">
        <v>1</v>
      </c>
      <c r="AH311" t="s">
        <v>1214</v>
      </c>
      <c r="AI311" t="s">
        <v>510</v>
      </c>
      <c r="AJ311" t="s">
        <v>614</v>
      </c>
      <c r="AK311" t="s">
        <v>614</v>
      </c>
      <c r="AL311" t="s">
        <v>518</v>
      </c>
      <c r="AM311" t="s">
        <v>597</v>
      </c>
      <c r="AN311" t="s">
        <v>1215</v>
      </c>
      <c r="AO311" t="s">
        <v>510</v>
      </c>
      <c r="AP311" t="s">
        <v>672</v>
      </c>
      <c r="AQ311" t="s">
        <v>598</v>
      </c>
      <c r="AR311" t="s">
        <v>520</v>
      </c>
      <c r="AS311" t="s">
        <v>510</v>
      </c>
      <c r="AT311" t="s">
        <v>510</v>
      </c>
      <c r="AU311" t="s">
        <v>510</v>
      </c>
      <c r="AV311" t="s">
        <v>702</v>
      </c>
      <c r="AW311" t="s">
        <v>510</v>
      </c>
      <c r="AX311">
        <v>0</v>
      </c>
      <c r="AY311" t="s">
        <v>510</v>
      </c>
      <c r="AZ311" t="s">
        <v>594</v>
      </c>
      <c r="BA311">
        <v>0</v>
      </c>
      <c r="BB311" t="s">
        <v>673</v>
      </c>
      <c r="BC311" t="s">
        <v>673</v>
      </c>
      <c r="BD311" t="s">
        <v>510</v>
      </c>
      <c r="BE311" t="s">
        <v>510</v>
      </c>
      <c r="BF311" t="s">
        <v>510</v>
      </c>
      <c r="BG311" t="s">
        <v>510</v>
      </c>
      <c r="BH311" t="s">
        <v>510</v>
      </c>
      <c r="BI311" t="s">
        <v>510</v>
      </c>
      <c r="BJ311" t="s">
        <v>510</v>
      </c>
      <c r="BK311" t="s">
        <v>510</v>
      </c>
      <c r="BL311" t="s">
        <v>510</v>
      </c>
      <c r="BM311" t="s">
        <v>510</v>
      </c>
      <c r="BN311" t="s">
        <v>510</v>
      </c>
      <c r="BO311" t="s">
        <v>510</v>
      </c>
      <c r="BP311" t="s">
        <v>510</v>
      </c>
      <c r="BQ311" t="s">
        <v>510</v>
      </c>
    </row>
    <row r="312" spans="1:69" x14ac:dyDescent="0.3">
      <c r="A312" t="s">
        <v>1216</v>
      </c>
      <c r="B312" t="s">
        <v>584</v>
      </c>
      <c r="C312" t="s">
        <v>585</v>
      </c>
      <c r="D312" t="s">
        <v>610</v>
      </c>
      <c r="E312" t="s">
        <v>510</v>
      </c>
      <c r="F312" t="s">
        <v>587</v>
      </c>
      <c r="G312" t="s">
        <v>569</v>
      </c>
      <c r="H312" s="455"/>
      <c r="I312" t="s">
        <v>510</v>
      </c>
      <c r="J312">
        <v>2522</v>
      </c>
      <c r="K312" t="s">
        <v>522</v>
      </c>
      <c r="L312" t="s">
        <v>512</v>
      </c>
      <c r="M312" t="s">
        <v>610</v>
      </c>
      <c r="N312" t="s">
        <v>611</v>
      </c>
      <c r="O312" t="s">
        <v>1217</v>
      </c>
      <c r="P312" t="s">
        <v>1218</v>
      </c>
      <c r="Q312" t="s">
        <v>554</v>
      </c>
      <c r="R312" t="s">
        <v>1020</v>
      </c>
      <c r="S312" t="s">
        <v>640</v>
      </c>
      <c r="T312" t="s">
        <v>515</v>
      </c>
      <c r="U312" t="s">
        <v>641</v>
      </c>
      <c r="V312" t="s">
        <v>510</v>
      </c>
      <c r="W312" t="s">
        <v>390</v>
      </c>
      <c r="X312">
        <v>2</v>
      </c>
      <c r="Y312" t="s">
        <v>390</v>
      </c>
      <c r="Z312">
        <v>2</v>
      </c>
      <c r="AA312" t="s">
        <v>594</v>
      </c>
      <c r="AB312" t="s">
        <v>548</v>
      </c>
      <c r="AC312" t="s">
        <v>510</v>
      </c>
      <c r="AD312" t="s">
        <v>510</v>
      </c>
      <c r="AE312" t="s">
        <v>1219</v>
      </c>
      <c r="AF312">
        <v>7.7791666999999995E-2</v>
      </c>
      <c r="AG312">
        <v>1</v>
      </c>
      <c r="AH312" t="s">
        <v>1220</v>
      </c>
      <c r="AI312" t="s">
        <v>510</v>
      </c>
      <c r="AJ312" t="s">
        <v>614</v>
      </c>
      <c r="AK312" t="s">
        <v>614</v>
      </c>
      <c r="AL312" t="s">
        <v>518</v>
      </c>
      <c r="AM312" t="s">
        <v>597</v>
      </c>
      <c r="AN312" t="s">
        <v>562</v>
      </c>
      <c r="AO312" t="s">
        <v>510</v>
      </c>
      <c r="AP312" t="s">
        <v>559</v>
      </c>
      <c r="AQ312" t="s">
        <v>598</v>
      </c>
      <c r="AR312" t="s">
        <v>520</v>
      </c>
      <c r="AS312" t="s">
        <v>510</v>
      </c>
      <c r="AT312" t="s">
        <v>510</v>
      </c>
      <c r="AU312" t="s">
        <v>510</v>
      </c>
      <c r="AV312" t="s">
        <v>702</v>
      </c>
      <c r="AW312" t="s">
        <v>510</v>
      </c>
      <c r="AX312">
        <v>0</v>
      </c>
      <c r="AY312" t="s">
        <v>510</v>
      </c>
      <c r="AZ312" t="s">
        <v>594</v>
      </c>
      <c r="BA312">
        <v>0</v>
      </c>
      <c r="BB312" t="s">
        <v>554</v>
      </c>
      <c r="BC312" t="s">
        <v>647</v>
      </c>
      <c r="BD312" t="s">
        <v>510</v>
      </c>
      <c r="BE312" t="s">
        <v>510</v>
      </c>
      <c r="BF312" t="s">
        <v>510</v>
      </c>
      <c r="BG312" t="s">
        <v>510</v>
      </c>
      <c r="BH312" t="s">
        <v>510</v>
      </c>
      <c r="BI312" t="s">
        <v>510</v>
      </c>
      <c r="BJ312" t="s">
        <v>510</v>
      </c>
      <c r="BK312" t="s">
        <v>510</v>
      </c>
      <c r="BL312" t="s">
        <v>510</v>
      </c>
      <c r="BM312" t="s">
        <v>510</v>
      </c>
      <c r="BN312" t="s">
        <v>510</v>
      </c>
      <c r="BO312" t="s">
        <v>510</v>
      </c>
      <c r="BP312" t="s">
        <v>510</v>
      </c>
      <c r="BQ312" t="s">
        <v>510</v>
      </c>
    </row>
    <row r="313" spans="1:69" x14ac:dyDescent="0.3">
      <c r="A313" t="s">
        <v>1221</v>
      </c>
      <c r="B313" t="s">
        <v>584</v>
      </c>
      <c r="C313" t="s">
        <v>585</v>
      </c>
      <c r="D313" t="s">
        <v>586</v>
      </c>
      <c r="E313" t="s">
        <v>510</v>
      </c>
      <c r="F313" t="s">
        <v>587</v>
      </c>
      <c r="G313" t="s">
        <v>569</v>
      </c>
      <c r="H313" s="455"/>
      <c r="I313" t="s">
        <v>510</v>
      </c>
      <c r="J313">
        <v>2522</v>
      </c>
      <c r="K313" t="s">
        <v>522</v>
      </c>
      <c r="L313" t="s">
        <v>531</v>
      </c>
      <c r="M313" t="s">
        <v>586</v>
      </c>
      <c r="N313" t="s">
        <v>588</v>
      </c>
      <c r="O313" t="s">
        <v>667</v>
      </c>
      <c r="P313" t="s">
        <v>668</v>
      </c>
      <c r="Q313" t="s">
        <v>591</v>
      </c>
      <c r="R313" t="s">
        <v>415</v>
      </c>
      <c r="S313" t="s">
        <v>593</v>
      </c>
      <c r="T313" t="s">
        <v>515</v>
      </c>
      <c r="U313" t="s">
        <v>377</v>
      </c>
      <c r="V313" t="s">
        <v>510</v>
      </c>
      <c r="W313" t="s">
        <v>390</v>
      </c>
      <c r="X313">
        <v>2</v>
      </c>
      <c r="Y313" t="s">
        <v>390</v>
      </c>
      <c r="AA313" t="s">
        <v>594</v>
      </c>
      <c r="AB313" t="s">
        <v>548</v>
      </c>
      <c r="AC313" t="s">
        <v>510</v>
      </c>
      <c r="AD313" t="s">
        <v>510</v>
      </c>
      <c r="AE313" t="s">
        <v>669</v>
      </c>
      <c r="AF313">
        <v>5.2083329999999999E-3</v>
      </c>
      <c r="AG313">
        <v>1</v>
      </c>
      <c r="AH313" t="s">
        <v>1214</v>
      </c>
      <c r="AI313" t="s">
        <v>510</v>
      </c>
      <c r="AJ313" t="s">
        <v>607</v>
      </c>
      <c r="AK313" t="s">
        <v>607</v>
      </c>
      <c r="AL313" t="s">
        <v>518</v>
      </c>
      <c r="AM313" t="s">
        <v>597</v>
      </c>
      <c r="AN313" t="s">
        <v>1109</v>
      </c>
      <c r="AO313" t="s">
        <v>510</v>
      </c>
      <c r="AP313" t="s">
        <v>672</v>
      </c>
      <c r="AQ313" t="s">
        <v>598</v>
      </c>
      <c r="AR313" t="s">
        <v>520</v>
      </c>
      <c r="AS313" t="s">
        <v>510</v>
      </c>
      <c r="AT313" t="s">
        <v>510</v>
      </c>
      <c r="AU313" t="s">
        <v>510</v>
      </c>
      <c r="AV313" t="s">
        <v>702</v>
      </c>
      <c r="AW313" t="s">
        <v>510</v>
      </c>
      <c r="AX313">
        <v>0</v>
      </c>
      <c r="AY313" t="s">
        <v>510</v>
      </c>
      <c r="AZ313" t="s">
        <v>594</v>
      </c>
      <c r="BA313">
        <v>0</v>
      </c>
      <c r="BB313" t="s">
        <v>673</v>
      </c>
      <c r="BC313" t="s">
        <v>673</v>
      </c>
      <c r="BD313" t="s">
        <v>510</v>
      </c>
      <c r="BE313" t="s">
        <v>510</v>
      </c>
      <c r="BF313" t="s">
        <v>510</v>
      </c>
      <c r="BG313" t="s">
        <v>510</v>
      </c>
      <c r="BH313" t="s">
        <v>510</v>
      </c>
      <c r="BI313" t="s">
        <v>510</v>
      </c>
      <c r="BJ313" t="s">
        <v>510</v>
      </c>
      <c r="BK313" t="s">
        <v>510</v>
      </c>
      <c r="BL313" t="s">
        <v>510</v>
      </c>
      <c r="BM313" t="s">
        <v>510</v>
      </c>
      <c r="BN313" t="s">
        <v>510</v>
      </c>
      <c r="BO313" t="s">
        <v>510</v>
      </c>
      <c r="BP313" t="s">
        <v>510</v>
      </c>
      <c r="BQ313" t="s">
        <v>510</v>
      </c>
    </row>
    <row r="314" spans="1:69" x14ac:dyDescent="0.3">
      <c r="A314" t="s">
        <v>1222</v>
      </c>
      <c r="B314" t="s">
        <v>584</v>
      </c>
      <c r="C314" t="s">
        <v>585</v>
      </c>
      <c r="D314" t="s">
        <v>586</v>
      </c>
      <c r="E314" t="s">
        <v>510</v>
      </c>
      <c r="F314" t="s">
        <v>587</v>
      </c>
      <c r="G314" t="s">
        <v>569</v>
      </c>
      <c r="H314" s="455"/>
      <c r="I314" t="s">
        <v>510</v>
      </c>
      <c r="J314">
        <v>2522</v>
      </c>
      <c r="K314" t="s">
        <v>522</v>
      </c>
      <c r="L314" t="s">
        <v>512</v>
      </c>
      <c r="M314" t="s">
        <v>586</v>
      </c>
      <c r="N314" t="s">
        <v>588</v>
      </c>
      <c r="O314" t="s">
        <v>1217</v>
      </c>
      <c r="P314" t="s">
        <v>1218</v>
      </c>
      <c r="Q314" t="s">
        <v>554</v>
      </c>
      <c r="R314" t="s">
        <v>1020</v>
      </c>
      <c r="S314" t="s">
        <v>640</v>
      </c>
      <c r="T314" t="s">
        <v>515</v>
      </c>
      <c r="U314" t="s">
        <v>641</v>
      </c>
      <c r="V314" t="s">
        <v>510</v>
      </c>
      <c r="W314" t="s">
        <v>390</v>
      </c>
      <c r="X314">
        <v>2</v>
      </c>
      <c r="Y314" t="s">
        <v>390</v>
      </c>
      <c r="Z314">
        <v>2</v>
      </c>
      <c r="AA314" t="s">
        <v>594</v>
      </c>
      <c r="AB314" t="s">
        <v>548</v>
      </c>
      <c r="AC314" t="s">
        <v>510</v>
      </c>
      <c r="AD314" t="s">
        <v>510</v>
      </c>
      <c r="AE314" t="s">
        <v>1219</v>
      </c>
      <c r="AF314">
        <v>7.7791666999999995E-2</v>
      </c>
      <c r="AG314">
        <v>1</v>
      </c>
      <c r="AH314" t="s">
        <v>1220</v>
      </c>
      <c r="AI314" t="s">
        <v>510</v>
      </c>
      <c r="AJ314" t="s">
        <v>607</v>
      </c>
      <c r="AK314" t="s">
        <v>607</v>
      </c>
      <c r="AL314" t="s">
        <v>518</v>
      </c>
      <c r="AM314" t="s">
        <v>597</v>
      </c>
      <c r="AN314" t="s">
        <v>562</v>
      </c>
      <c r="AO314" t="s">
        <v>510</v>
      </c>
      <c r="AP314" t="s">
        <v>559</v>
      </c>
      <c r="AQ314" t="s">
        <v>598</v>
      </c>
      <c r="AR314" t="s">
        <v>520</v>
      </c>
      <c r="AS314" t="s">
        <v>510</v>
      </c>
      <c r="AT314" t="s">
        <v>510</v>
      </c>
      <c r="AU314" t="s">
        <v>510</v>
      </c>
      <c r="AV314" t="s">
        <v>702</v>
      </c>
      <c r="AW314" t="s">
        <v>510</v>
      </c>
      <c r="AX314">
        <v>0</v>
      </c>
      <c r="AY314" t="s">
        <v>510</v>
      </c>
      <c r="AZ314" t="s">
        <v>594</v>
      </c>
      <c r="BA314">
        <v>0</v>
      </c>
      <c r="BB314" t="s">
        <v>554</v>
      </c>
      <c r="BC314" t="s">
        <v>647</v>
      </c>
      <c r="BD314" t="s">
        <v>510</v>
      </c>
      <c r="BE314" t="s">
        <v>510</v>
      </c>
      <c r="BF314" t="s">
        <v>510</v>
      </c>
      <c r="BG314" t="s">
        <v>510</v>
      </c>
      <c r="BH314" t="s">
        <v>510</v>
      </c>
      <c r="BI314" t="s">
        <v>510</v>
      </c>
      <c r="BJ314" t="s">
        <v>510</v>
      </c>
      <c r="BK314" t="s">
        <v>510</v>
      </c>
      <c r="BL314" t="s">
        <v>510</v>
      </c>
      <c r="BM314" t="s">
        <v>510</v>
      </c>
      <c r="BN314" t="s">
        <v>510</v>
      </c>
      <c r="BO314" t="s">
        <v>510</v>
      </c>
      <c r="BP314" t="s">
        <v>510</v>
      </c>
      <c r="BQ314" t="s">
        <v>510</v>
      </c>
    </row>
    <row r="315" spans="1:69" x14ac:dyDescent="0.3">
      <c r="A315" t="s">
        <v>1223</v>
      </c>
      <c r="B315" t="s">
        <v>584</v>
      </c>
      <c r="C315" t="s">
        <v>585</v>
      </c>
      <c r="D315" t="s">
        <v>586</v>
      </c>
      <c r="E315" t="s">
        <v>510</v>
      </c>
      <c r="F315" t="s">
        <v>587</v>
      </c>
      <c r="G315" t="s">
        <v>569</v>
      </c>
      <c r="H315" s="455"/>
      <c r="I315" t="s">
        <v>510</v>
      </c>
      <c r="J315">
        <v>2522</v>
      </c>
      <c r="K315" t="s">
        <v>522</v>
      </c>
      <c r="L315" t="s">
        <v>512</v>
      </c>
      <c r="M315" t="s">
        <v>586</v>
      </c>
      <c r="N315" t="s">
        <v>588</v>
      </c>
      <c r="O315" t="s">
        <v>1224</v>
      </c>
      <c r="P315" t="s">
        <v>1225</v>
      </c>
      <c r="Q315" t="s">
        <v>554</v>
      </c>
      <c r="R315" t="s">
        <v>1226</v>
      </c>
      <c r="S315" t="s">
        <v>1227</v>
      </c>
      <c r="T315" t="s">
        <v>515</v>
      </c>
      <c r="U315" t="s">
        <v>377</v>
      </c>
      <c r="V315" t="s">
        <v>510</v>
      </c>
      <c r="W315" t="s">
        <v>390</v>
      </c>
      <c r="X315">
        <v>2</v>
      </c>
      <c r="Y315" t="s">
        <v>390</v>
      </c>
      <c r="Z315">
        <v>2</v>
      </c>
      <c r="AA315" t="s">
        <v>594</v>
      </c>
      <c r="AB315" t="s">
        <v>548</v>
      </c>
      <c r="AC315" t="s">
        <v>510</v>
      </c>
      <c r="AD315" t="s">
        <v>510</v>
      </c>
      <c r="AE315" t="s">
        <v>658</v>
      </c>
      <c r="AF315">
        <v>0.33333333300000001</v>
      </c>
      <c r="AG315">
        <v>1</v>
      </c>
      <c r="AH315" t="s">
        <v>1228</v>
      </c>
      <c r="AI315" t="s">
        <v>510</v>
      </c>
      <c r="AJ315" t="s">
        <v>607</v>
      </c>
      <c r="AK315" t="s">
        <v>607</v>
      </c>
      <c r="AL315" t="s">
        <v>518</v>
      </c>
      <c r="AM315" t="s">
        <v>597</v>
      </c>
      <c r="AN315" t="s">
        <v>397</v>
      </c>
      <c r="AO315" t="s">
        <v>510</v>
      </c>
      <c r="AP315" t="s">
        <v>1229</v>
      </c>
      <c r="AQ315" t="s">
        <v>598</v>
      </c>
      <c r="AR315" t="s">
        <v>520</v>
      </c>
      <c r="AS315" t="s">
        <v>510</v>
      </c>
      <c r="AT315" t="s">
        <v>510</v>
      </c>
      <c r="AU315" t="s">
        <v>510</v>
      </c>
      <c r="AV315" t="s">
        <v>702</v>
      </c>
      <c r="AW315" t="s">
        <v>510</v>
      </c>
      <c r="AX315">
        <v>0</v>
      </c>
      <c r="AY315" t="s">
        <v>510</v>
      </c>
      <c r="AZ315" t="s">
        <v>594</v>
      </c>
      <c r="BA315">
        <v>0</v>
      </c>
      <c r="BB315" t="s">
        <v>1230</v>
      </c>
      <c r="BC315" t="s">
        <v>1230</v>
      </c>
      <c r="BD315" t="s">
        <v>510</v>
      </c>
      <c r="BE315" t="s">
        <v>510</v>
      </c>
      <c r="BF315" t="s">
        <v>510</v>
      </c>
      <c r="BG315" t="s">
        <v>510</v>
      </c>
      <c r="BH315" t="s">
        <v>510</v>
      </c>
      <c r="BI315" t="s">
        <v>510</v>
      </c>
      <c r="BJ315" t="s">
        <v>510</v>
      </c>
      <c r="BK315" t="s">
        <v>510</v>
      </c>
      <c r="BL315" t="s">
        <v>510</v>
      </c>
      <c r="BM315" t="s">
        <v>510</v>
      </c>
      <c r="BN315" t="s">
        <v>510</v>
      </c>
      <c r="BO315" t="s">
        <v>510</v>
      </c>
      <c r="BP315" t="s">
        <v>510</v>
      </c>
      <c r="BQ315" t="s">
        <v>510</v>
      </c>
    </row>
    <row r="316" spans="1:69" x14ac:dyDescent="0.3">
      <c r="A316" t="s">
        <v>1231</v>
      </c>
      <c r="B316" t="s">
        <v>584</v>
      </c>
      <c r="C316" t="s">
        <v>585</v>
      </c>
      <c r="D316" t="s">
        <v>586</v>
      </c>
      <c r="E316" t="s">
        <v>510</v>
      </c>
      <c r="F316" t="s">
        <v>587</v>
      </c>
      <c r="G316" t="s">
        <v>569</v>
      </c>
      <c r="H316" s="455"/>
      <c r="I316" t="s">
        <v>510</v>
      </c>
      <c r="J316">
        <v>2522</v>
      </c>
      <c r="K316" t="s">
        <v>522</v>
      </c>
      <c r="L316" t="s">
        <v>531</v>
      </c>
      <c r="M316" t="s">
        <v>586</v>
      </c>
      <c r="N316" t="s">
        <v>588</v>
      </c>
      <c r="O316" t="s">
        <v>860</v>
      </c>
      <c r="P316" t="s">
        <v>861</v>
      </c>
      <c r="Q316" t="s">
        <v>513</v>
      </c>
      <c r="R316" t="s">
        <v>510</v>
      </c>
      <c r="S316" t="s">
        <v>555</v>
      </c>
      <c r="T316" t="s">
        <v>515</v>
      </c>
      <c r="U316" t="s">
        <v>565</v>
      </c>
      <c r="V316" t="s">
        <v>510</v>
      </c>
      <c r="W316" t="s">
        <v>390</v>
      </c>
      <c r="X316">
        <v>2</v>
      </c>
      <c r="Y316" t="s">
        <v>390</v>
      </c>
      <c r="Z316">
        <v>2</v>
      </c>
      <c r="AA316" t="s">
        <v>594</v>
      </c>
      <c r="AB316" t="s">
        <v>548</v>
      </c>
      <c r="AC316" t="s">
        <v>510</v>
      </c>
      <c r="AD316" t="s">
        <v>510</v>
      </c>
      <c r="AE316" t="s">
        <v>594</v>
      </c>
      <c r="AF316">
        <v>0</v>
      </c>
      <c r="AG316">
        <v>1</v>
      </c>
      <c r="AH316" t="s">
        <v>862</v>
      </c>
      <c r="AI316" t="s">
        <v>510</v>
      </c>
      <c r="AJ316" t="s">
        <v>607</v>
      </c>
      <c r="AK316" t="s">
        <v>607</v>
      </c>
      <c r="AL316" t="s">
        <v>518</v>
      </c>
      <c r="AM316" t="s">
        <v>597</v>
      </c>
      <c r="AN316" t="s">
        <v>510</v>
      </c>
      <c r="AO316" t="s">
        <v>510</v>
      </c>
      <c r="AP316" t="s">
        <v>672</v>
      </c>
      <c r="AQ316" t="s">
        <v>598</v>
      </c>
      <c r="AR316" t="s">
        <v>520</v>
      </c>
      <c r="AS316" t="s">
        <v>510</v>
      </c>
      <c r="AT316" t="s">
        <v>510</v>
      </c>
      <c r="AU316" t="s">
        <v>510</v>
      </c>
      <c r="AV316" t="s">
        <v>702</v>
      </c>
      <c r="AW316" t="s">
        <v>510</v>
      </c>
      <c r="AX316">
        <v>0</v>
      </c>
      <c r="AY316" t="s">
        <v>510</v>
      </c>
      <c r="AZ316" t="s">
        <v>594</v>
      </c>
      <c r="BA316">
        <v>0</v>
      </c>
      <c r="BB316" t="s">
        <v>566</v>
      </c>
      <c r="BC316" t="s">
        <v>567</v>
      </c>
      <c r="BD316" t="s">
        <v>510</v>
      </c>
      <c r="BE316" t="s">
        <v>510</v>
      </c>
      <c r="BF316" t="s">
        <v>510</v>
      </c>
      <c r="BG316" t="s">
        <v>510</v>
      </c>
      <c r="BH316" t="s">
        <v>510</v>
      </c>
      <c r="BI316" t="s">
        <v>510</v>
      </c>
      <c r="BJ316" t="s">
        <v>510</v>
      </c>
      <c r="BK316" t="s">
        <v>510</v>
      </c>
      <c r="BL316" t="s">
        <v>510</v>
      </c>
      <c r="BM316" t="s">
        <v>510</v>
      </c>
      <c r="BN316" t="s">
        <v>510</v>
      </c>
      <c r="BO316" t="s">
        <v>510</v>
      </c>
      <c r="BP316" t="s">
        <v>510</v>
      </c>
      <c r="BQ316" t="s">
        <v>510</v>
      </c>
    </row>
    <row r="317" spans="1:69" x14ac:dyDescent="0.3">
      <c r="A317" t="s">
        <v>1232</v>
      </c>
      <c r="B317" t="s">
        <v>584</v>
      </c>
      <c r="C317" t="s">
        <v>585</v>
      </c>
      <c r="D317" t="s">
        <v>586</v>
      </c>
      <c r="E317" t="s">
        <v>510</v>
      </c>
      <c r="F317" t="s">
        <v>587</v>
      </c>
      <c r="G317" t="s">
        <v>569</v>
      </c>
      <c r="H317" s="455"/>
      <c r="I317" t="s">
        <v>510</v>
      </c>
      <c r="J317">
        <v>2522</v>
      </c>
      <c r="K317" t="s">
        <v>522</v>
      </c>
      <c r="L317" t="s">
        <v>531</v>
      </c>
      <c r="M317" t="s">
        <v>586</v>
      </c>
      <c r="N317" t="s">
        <v>588</v>
      </c>
      <c r="O317" t="s">
        <v>860</v>
      </c>
      <c r="P317" t="s">
        <v>861</v>
      </c>
      <c r="Q317" t="s">
        <v>513</v>
      </c>
      <c r="R317" t="s">
        <v>510</v>
      </c>
      <c r="S317" t="s">
        <v>555</v>
      </c>
      <c r="T317" t="s">
        <v>515</v>
      </c>
      <c r="U317" t="s">
        <v>565</v>
      </c>
      <c r="V317" t="s">
        <v>510</v>
      </c>
      <c r="W317" t="s">
        <v>389</v>
      </c>
      <c r="X317">
        <v>1</v>
      </c>
      <c r="Y317" t="s">
        <v>389</v>
      </c>
      <c r="Z317">
        <v>1</v>
      </c>
      <c r="AA317" t="s">
        <v>594</v>
      </c>
      <c r="AB317" t="s">
        <v>526</v>
      </c>
      <c r="AC317" t="s">
        <v>510</v>
      </c>
      <c r="AD317" t="s">
        <v>510</v>
      </c>
      <c r="AE317" t="s">
        <v>594</v>
      </c>
      <c r="AF317">
        <v>0</v>
      </c>
      <c r="AG317">
        <v>1</v>
      </c>
      <c r="AH317" t="s">
        <v>988</v>
      </c>
      <c r="AI317" t="s">
        <v>510</v>
      </c>
      <c r="AJ317" t="s">
        <v>510</v>
      </c>
      <c r="AK317" t="s">
        <v>607</v>
      </c>
      <c r="AL317" t="s">
        <v>518</v>
      </c>
      <c r="AM317" t="s">
        <v>597</v>
      </c>
      <c r="AN317" t="s">
        <v>510</v>
      </c>
      <c r="AO317" t="s">
        <v>510</v>
      </c>
      <c r="AP317" t="s">
        <v>672</v>
      </c>
      <c r="AQ317" t="s">
        <v>598</v>
      </c>
      <c r="AR317" t="s">
        <v>520</v>
      </c>
      <c r="AS317" t="s">
        <v>510</v>
      </c>
      <c r="AT317" t="s">
        <v>510</v>
      </c>
      <c r="AU317" t="s">
        <v>510</v>
      </c>
      <c r="AV317" t="s">
        <v>643</v>
      </c>
      <c r="AW317" t="s">
        <v>510</v>
      </c>
      <c r="AX317">
        <v>0</v>
      </c>
      <c r="AY317" t="s">
        <v>510</v>
      </c>
      <c r="AZ317" t="s">
        <v>594</v>
      </c>
      <c r="BA317">
        <v>0</v>
      </c>
      <c r="BB317" t="s">
        <v>566</v>
      </c>
      <c r="BC317" t="s">
        <v>567</v>
      </c>
      <c r="BD317" t="s">
        <v>510</v>
      </c>
      <c r="BE317" t="s">
        <v>510</v>
      </c>
      <c r="BF317" t="s">
        <v>510</v>
      </c>
      <c r="BG317" t="s">
        <v>510</v>
      </c>
      <c r="BH317" t="s">
        <v>510</v>
      </c>
      <c r="BI317" t="s">
        <v>510</v>
      </c>
      <c r="BJ317" t="s">
        <v>510</v>
      </c>
      <c r="BK317" t="s">
        <v>510</v>
      </c>
      <c r="BL317" t="s">
        <v>510</v>
      </c>
      <c r="BM317" t="s">
        <v>510</v>
      </c>
      <c r="BN317" t="s">
        <v>510</v>
      </c>
      <c r="BO317" t="s">
        <v>510</v>
      </c>
      <c r="BP317" t="s">
        <v>510</v>
      </c>
      <c r="BQ317" t="s">
        <v>510</v>
      </c>
    </row>
    <row r="318" spans="1:69" x14ac:dyDescent="0.3">
      <c r="A318" t="s">
        <v>1233</v>
      </c>
      <c r="B318" t="s">
        <v>584</v>
      </c>
      <c r="C318" t="s">
        <v>585</v>
      </c>
      <c r="D318" t="s">
        <v>586</v>
      </c>
      <c r="E318" t="s">
        <v>510</v>
      </c>
      <c r="F318" t="s">
        <v>587</v>
      </c>
      <c r="G318" t="s">
        <v>569</v>
      </c>
      <c r="H318" s="455"/>
      <c r="I318" t="s">
        <v>510</v>
      </c>
      <c r="J318">
        <v>2875</v>
      </c>
      <c r="K318" t="s">
        <v>522</v>
      </c>
      <c r="L318" t="s">
        <v>512</v>
      </c>
      <c r="M318" t="s">
        <v>586</v>
      </c>
      <c r="N318" t="s">
        <v>588</v>
      </c>
      <c r="O318" t="s">
        <v>637</v>
      </c>
      <c r="P318" t="s">
        <v>638</v>
      </c>
      <c r="Q318" t="s">
        <v>554</v>
      </c>
      <c r="R318" t="s">
        <v>639</v>
      </c>
      <c r="S318" t="s">
        <v>640</v>
      </c>
      <c r="T318" t="s">
        <v>515</v>
      </c>
      <c r="U318" t="s">
        <v>641</v>
      </c>
      <c r="V318" t="s">
        <v>510</v>
      </c>
      <c r="W318" t="s">
        <v>854</v>
      </c>
      <c r="X318">
        <v>3</v>
      </c>
      <c r="Y318" t="s">
        <v>391</v>
      </c>
      <c r="Z318">
        <v>1.5</v>
      </c>
      <c r="AA318" t="s">
        <v>686</v>
      </c>
      <c r="AB318" t="s">
        <v>855</v>
      </c>
      <c r="AC318" t="s">
        <v>510</v>
      </c>
      <c r="AD318" t="s">
        <v>510</v>
      </c>
      <c r="AE318" t="s">
        <v>645</v>
      </c>
      <c r="AF318">
        <v>5.4291667000000002E-2</v>
      </c>
      <c r="AG318">
        <v>1</v>
      </c>
      <c r="AH318" t="s">
        <v>856</v>
      </c>
      <c r="AI318" t="s">
        <v>510</v>
      </c>
      <c r="AJ318" t="s">
        <v>1042</v>
      </c>
      <c r="AK318" t="s">
        <v>1042</v>
      </c>
      <c r="AL318" t="s">
        <v>518</v>
      </c>
      <c r="AM318" t="s">
        <v>597</v>
      </c>
      <c r="AN318" t="s">
        <v>527</v>
      </c>
      <c r="AO318" t="s">
        <v>510</v>
      </c>
      <c r="AP318" t="s">
        <v>553</v>
      </c>
      <c r="AQ318" t="s">
        <v>598</v>
      </c>
      <c r="AR318" t="s">
        <v>520</v>
      </c>
      <c r="AS318" t="s">
        <v>510</v>
      </c>
      <c r="AT318" t="s">
        <v>510</v>
      </c>
      <c r="AU318" t="s">
        <v>510</v>
      </c>
      <c r="AV318" t="s">
        <v>594</v>
      </c>
      <c r="AW318" t="s">
        <v>510</v>
      </c>
      <c r="AX318">
        <v>0</v>
      </c>
      <c r="AY318" t="s">
        <v>510</v>
      </c>
      <c r="AZ318" t="s">
        <v>594</v>
      </c>
      <c r="BA318">
        <v>0</v>
      </c>
      <c r="BB318" t="s">
        <v>647</v>
      </c>
      <c r="BC318" t="s">
        <v>554</v>
      </c>
      <c r="BD318" t="s">
        <v>510</v>
      </c>
      <c r="BE318" t="s">
        <v>510</v>
      </c>
      <c r="BF318" t="s">
        <v>510</v>
      </c>
      <c r="BG318" t="s">
        <v>510</v>
      </c>
      <c r="BH318" t="s">
        <v>510</v>
      </c>
      <c r="BI318" t="s">
        <v>510</v>
      </c>
      <c r="BJ318" t="s">
        <v>510</v>
      </c>
      <c r="BK318" t="s">
        <v>510</v>
      </c>
      <c r="BL318" t="s">
        <v>510</v>
      </c>
      <c r="BM318" t="s">
        <v>510</v>
      </c>
      <c r="BN318" t="s">
        <v>510</v>
      </c>
      <c r="BO318" t="s">
        <v>510</v>
      </c>
      <c r="BP318" t="s">
        <v>510</v>
      </c>
      <c r="BQ318" t="s">
        <v>510</v>
      </c>
    </row>
    <row r="319" spans="1:69" x14ac:dyDescent="0.3">
      <c r="A319" t="s">
        <v>1234</v>
      </c>
      <c r="B319" t="s">
        <v>584</v>
      </c>
      <c r="C319" t="s">
        <v>585</v>
      </c>
      <c r="D319" t="s">
        <v>586</v>
      </c>
      <c r="E319" t="s">
        <v>510</v>
      </c>
      <c r="F319" t="s">
        <v>587</v>
      </c>
      <c r="G319" t="s">
        <v>569</v>
      </c>
      <c r="H319" s="455"/>
      <c r="I319" t="s">
        <v>510</v>
      </c>
      <c r="J319">
        <v>2522</v>
      </c>
      <c r="K319" t="s">
        <v>522</v>
      </c>
      <c r="L319" t="s">
        <v>531</v>
      </c>
      <c r="M319" t="s">
        <v>586</v>
      </c>
      <c r="N319" t="s">
        <v>588</v>
      </c>
      <c r="O319" t="s">
        <v>860</v>
      </c>
      <c r="P319" t="s">
        <v>861</v>
      </c>
      <c r="Q319" t="s">
        <v>513</v>
      </c>
      <c r="R319" t="s">
        <v>510</v>
      </c>
      <c r="S319" t="s">
        <v>555</v>
      </c>
      <c r="T319" t="s">
        <v>515</v>
      </c>
      <c r="U319" t="s">
        <v>565</v>
      </c>
      <c r="V319" t="s">
        <v>510</v>
      </c>
      <c r="W319" t="s">
        <v>374</v>
      </c>
      <c r="X319">
        <v>1.5</v>
      </c>
      <c r="Y319" t="s">
        <v>374</v>
      </c>
      <c r="Z319">
        <v>1.5</v>
      </c>
      <c r="AA319" t="s">
        <v>594</v>
      </c>
      <c r="AB319" t="s">
        <v>539</v>
      </c>
      <c r="AC319" t="s">
        <v>510</v>
      </c>
      <c r="AD319" t="s">
        <v>510</v>
      </c>
      <c r="AE319" t="s">
        <v>594</v>
      </c>
      <c r="AF319">
        <v>0</v>
      </c>
      <c r="AG319">
        <v>1</v>
      </c>
      <c r="AH319" t="s">
        <v>976</v>
      </c>
      <c r="AI319" t="s">
        <v>510</v>
      </c>
      <c r="AJ319" t="s">
        <v>510</v>
      </c>
      <c r="AK319" t="s">
        <v>1042</v>
      </c>
      <c r="AL319" t="s">
        <v>518</v>
      </c>
      <c r="AM319" t="s">
        <v>597</v>
      </c>
      <c r="AN319" t="s">
        <v>510</v>
      </c>
      <c r="AO319" t="s">
        <v>510</v>
      </c>
      <c r="AP319" t="s">
        <v>672</v>
      </c>
      <c r="AQ319" t="s">
        <v>598</v>
      </c>
      <c r="AR319" t="s">
        <v>520</v>
      </c>
      <c r="AS319" t="s">
        <v>510</v>
      </c>
      <c r="AT319" t="s">
        <v>510</v>
      </c>
      <c r="AU319" t="s">
        <v>510</v>
      </c>
      <c r="AV319" t="s">
        <v>686</v>
      </c>
      <c r="AW319" t="s">
        <v>510</v>
      </c>
      <c r="AX319">
        <v>0</v>
      </c>
      <c r="AY319" t="s">
        <v>510</v>
      </c>
      <c r="AZ319" t="s">
        <v>594</v>
      </c>
      <c r="BA319">
        <v>0</v>
      </c>
      <c r="BB319" t="s">
        <v>566</v>
      </c>
      <c r="BC319" t="s">
        <v>567</v>
      </c>
      <c r="BD319" t="s">
        <v>510</v>
      </c>
      <c r="BE319" t="s">
        <v>510</v>
      </c>
      <c r="BF319" t="s">
        <v>510</v>
      </c>
      <c r="BG319" t="s">
        <v>510</v>
      </c>
      <c r="BH319" t="s">
        <v>510</v>
      </c>
      <c r="BI319" t="s">
        <v>510</v>
      </c>
      <c r="BJ319" t="s">
        <v>510</v>
      </c>
      <c r="BK319" t="s">
        <v>510</v>
      </c>
      <c r="BL319" t="s">
        <v>510</v>
      </c>
      <c r="BM319" t="s">
        <v>510</v>
      </c>
      <c r="BN319" t="s">
        <v>510</v>
      </c>
      <c r="BO319" t="s">
        <v>510</v>
      </c>
      <c r="BP319" t="s">
        <v>510</v>
      </c>
      <c r="BQ319" t="s">
        <v>510</v>
      </c>
    </row>
    <row r="320" spans="1:69" x14ac:dyDescent="0.3">
      <c r="A320" t="s">
        <v>1235</v>
      </c>
      <c r="B320" t="s">
        <v>584</v>
      </c>
      <c r="C320" t="s">
        <v>585</v>
      </c>
      <c r="D320" t="s">
        <v>586</v>
      </c>
      <c r="E320" t="s">
        <v>510</v>
      </c>
      <c r="F320" t="s">
        <v>587</v>
      </c>
      <c r="G320" t="s">
        <v>569</v>
      </c>
      <c r="H320" s="455"/>
      <c r="I320" t="s">
        <v>510</v>
      </c>
      <c r="J320">
        <v>2522</v>
      </c>
      <c r="K320" t="s">
        <v>522</v>
      </c>
      <c r="L320" t="s">
        <v>531</v>
      </c>
      <c r="M320" t="s">
        <v>586</v>
      </c>
      <c r="N320" t="s">
        <v>588</v>
      </c>
      <c r="O320" t="s">
        <v>860</v>
      </c>
      <c r="P320" t="s">
        <v>861</v>
      </c>
      <c r="Q320" t="s">
        <v>513</v>
      </c>
      <c r="R320" t="s">
        <v>510</v>
      </c>
      <c r="S320" t="s">
        <v>555</v>
      </c>
      <c r="T320" t="s">
        <v>515</v>
      </c>
      <c r="U320" t="s">
        <v>565</v>
      </c>
      <c r="V320" t="s">
        <v>510</v>
      </c>
      <c r="W320" t="s">
        <v>389</v>
      </c>
      <c r="X320">
        <v>1</v>
      </c>
      <c r="Y320" t="s">
        <v>389</v>
      </c>
      <c r="Z320">
        <v>1</v>
      </c>
      <c r="AA320" t="s">
        <v>594</v>
      </c>
      <c r="AB320" t="s">
        <v>526</v>
      </c>
      <c r="AC320" t="s">
        <v>510</v>
      </c>
      <c r="AD320" t="s">
        <v>510</v>
      </c>
      <c r="AE320" t="s">
        <v>594</v>
      </c>
      <c r="AF320">
        <v>0</v>
      </c>
      <c r="AG320">
        <v>1</v>
      </c>
      <c r="AH320" t="s">
        <v>988</v>
      </c>
      <c r="AI320" t="s">
        <v>510</v>
      </c>
      <c r="AJ320" t="s">
        <v>510</v>
      </c>
      <c r="AK320" t="s">
        <v>775</v>
      </c>
      <c r="AL320" t="s">
        <v>518</v>
      </c>
      <c r="AM320" t="s">
        <v>597</v>
      </c>
      <c r="AN320" t="s">
        <v>536</v>
      </c>
      <c r="AO320" t="s">
        <v>510</v>
      </c>
      <c r="AP320" t="s">
        <v>672</v>
      </c>
      <c r="AQ320" t="s">
        <v>598</v>
      </c>
      <c r="AR320" t="s">
        <v>520</v>
      </c>
      <c r="AS320" t="s">
        <v>510</v>
      </c>
      <c r="AT320" t="s">
        <v>510</v>
      </c>
      <c r="AU320" t="s">
        <v>510</v>
      </c>
      <c r="AV320" t="s">
        <v>643</v>
      </c>
      <c r="AW320" t="s">
        <v>510</v>
      </c>
      <c r="AX320">
        <v>0</v>
      </c>
      <c r="AY320" t="s">
        <v>510</v>
      </c>
      <c r="AZ320" t="s">
        <v>594</v>
      </c>
      <c r="BA320">
        <v>0</v>
      </c>
      <c r="BB320" t="s">
        <v>566</v>
      </c>
      <c r="BC320" t="s">
        <v>567</v>
      </c>
      <c r="BD320" t="s">
        <v>510</v>
      </c>
      <c r="BE320" t="s">
        <v>510</v>
      </c>
      <c r="BF320" t="s">
        <v>510</v>
      </c>
      <c r="BG320" t="s">
        <v>510</v>
      </c>
      <c r="BH320" t="s">
        <v>510</v>
      </c>
      <c r="BI320" t="s">
        <v>510</v>
      </c>
      <c r="BJ320" t="s">
        <v>510</v>
      </c>
      <c r="BK320" t="s">
        <v>510</v>
      </c>
      <c r="BL320" t="s">
        <v>510</v>
      </c>
      <c r="BM320" t="s">
        <v>510</v>
      </c>
      <c r="BN320" t="s">
        <v>510</v>
      </c>
      <c r="BO320" t="s">
        <v>510</v>
      </c>
      <c r="BP320" t="s">
        <v>510</v>
      </c>
      <c r="BQ320" t="s">
        <v>510</v>
      </c>
    </row>
    <row r="321" spans="1:69" x14ac:dyDescent="0.3">
      <c r="A321" t="s">
        <v>1236</v>
      </c>
      <c r="B321" t="s">
        <v>584</v>
      </c>
      <c r="C321" t="s">
        <v>585</v>
      </c>
      <c r="D321" t="s">
        <v>610</v>
      </c>
      <c r="E321" t="s">
        <v>510</v>
      </c>
      <c r="F321" t="s">
        <v>587</v>
      </c>
      <c r="G321" t="s">
        <v>569</v>
      </c>
      <c r="H321" s="455"/>
      <c r="I321" t="s">
        <v>510</v>
      </c>
      <c r="J321">
        <v>2522</v>
      </c>
      <c r="K321" t="s">
        <v>522</v>
      </c>
      <c r="L321" t="s">
        <v>531</v>
      </c>
      <c r="M321" t="s">
        <v>610</v>
      </c>
      <c r="N321" t="s">
        <v>611</v>
      </c>
      <c r="O321" t="s">
        <v>667</v>
      </c>
      <c r="P321" t="s">
        <v>668</v>
      </c>
      <c r="Q321" t="s">
        <v>591</v>
      </c>
      <c r="R321" t="s">
        <v>415</v>
      </c>
      <c r="S321" t="s">
        <v>593</v>
      </c>
      <c r="T321" t="s">
        <v>515</v>
      </c>
      <c r="U321" t="s">
        <v>377</v>
      </c>
      <c r="V321" t="s">
        <v>510</v>
      </c>
      <c r="W321" t="s">
        <v>390</v>
      </c>
      <c r="X321">
        <v>2</v>
      </c>
      <c r="Y321" t="s">
        <v>390</v>
      </c>
      <c r="AA321" t="s">
        <v>594</v>
      </c>
      <c r="AB321" t="s">
        <v>548</v>
      </c>
      <c r="AC321" t="s">
        <v>510</v>
      </c>
      <c r="AD321" t="s">
        <v>510</v>
      </c>
      <c r="AE321" t="s">
        <v>669</v>
      </c>
      <c r="AF321">
        <v>5.2083329999999999E-3</v>
      </c>
      <c r="AG321">
        <v>1</v>
      </c>
      <c r="AH321" t="s">
        <v>1214</v>
      </c>
      <c r="AI321" t="s">
        <v>510</v>
      </c>
      <c r="AJ321" t="s">
        <v>779</v>
      </c>
      <c r="AK321" t="s">
        <v>779</v>
      </c>
      <c r="AL321" t="s">
        <v>518</v>
      </c>
      <c r="AM321" t="s">
        <v>597</v>
      </c>
      <c r="AN321" t="s">
        <v>1237</v>
      </c>
      <c r="AO321" t="s">
        <v>510</v>
      </c>
      <c r="AP321" t="s">
        <v>672</v>
      </c>
      <c r="AQ321" t="s">
        <v>598</v>
      </c>
      <c r="AR321" t="s">
        <v>520</v>
      </c>
      <c r="AS321" t="s">
        <v>510</v>
      </c>
      <c r="AT321" t="s">
        <v>510</v>
      </c>
      <c r="AU321" t="s">
        <v>510</v>
      </c>
      <c r="AV321" t="s">
        <v>702</v>
      </c>
      <c r="AW321" t="s">
        <v>510</v>
      </c>
      <c r="AX321">
        <v>0</v>
      </c>
      <c r="AY321" t="s">
        <v>510</v>
      </c>
      <c r="AZ321" t="s">
        <v>594</v>
      </c>
      <c r="BA321">
        <v>0</v>
      </c>
      <c r="BB321" t="s">
        <v>673</v>
      </c>
      <c r="BC321" t="s">
        <v>673</v>
      </c>
      <c r="BD321" t="s">
        <v>510</v>
      </c>
      <c r="BE321" t="s">
        <v>510</v>
      </c>
      <c r="BF321" t="s">
        <v>510</v>
      </c>
      <c r="BG321" t="s">
        <v>510</v>
      </c>
      <c r="BH321" t="s">
        <v>510</v>
      </c>
      <c r="BI321" t="s">
        <v>510</v>
      </c>
      <c r="BJ321" t="s">
        <v>510</v>
      </c>
      <c r="BK321" t="s">
        <v>510</v>
      </c>
      <c r="BL321" t="s">
        <v>510</v>
      </c>
      <c r="BM321" t="s">
        <v>510</v>
      </c>
      <c r="BN321" t="s">
        <v>510</v>
      </c>
      <c r="BO321" t="s">
        <v>510</v>
      </c>
      <c r="BP321" t="s">
        <v>510</v>
      </c>
      <c r="BQ321" t="s">
        <v>510</v>
      </c>
    </row>
    <row r="322" spans="1:69" x14ac:dyDescent="0.3">
      <c r="A322" t="s">
        <v>1238</v>
      </c>
      <c r="B322" t="s">
        <v>584</v>
      </c>
      <c r="C322" t="s">
        <v>585</v>
      </c>
      <c r="D322" t="s">
        <v>610</v>
      </c>
      <c r="E322" t="s">
        <v>510</v>
      </c>
      <c r="F322" t="s">
        <v>587</v>
      </c>
      <c r="G322" t="s">
        <v>569</v>
      </c>
      <c r="H322" s="455"/>
      <c r="I322" t="s">
        <v>510</v>
      </c>
      <c r="J322">
        <v>2522</v>
      </c>
      <c r="K322" t="s">
        <v>522</v>
      </c>
      <c r="L322" t="s">
        <v>512</v>
      </c>
      <c r="M322" t="s">
        <v>610</v>
      </c>
      <c r="N322" t="s">
        <v>611</v>
      </c>
      <c r="O322" t="s">
        <v>1217</v>
      </c>
      <c r="P322" t="s">
        <v>1218</v>
      </c>
      <c r="Q322" t="s">
        <v>554</v>
      </c>
      <c r="R322" t="s">
        <v>1020</v>
      </c>
      <c r="S322" t="s">
        <v>640</v>
      </c>
      <c r="T322" t="s">
        <v>515</v>
      </c>
      <c r="U322" t="s">
        <v>641</v>
      </c>
      <c r="V322" t="s">
        <v>510</v>
      </c>
      <c r="W322" t="s">
        <v>390</v>
      </c>
      <c r="X322">
        <v>2</v>
      </c>
      <c r="Y322" t="s">
        <v>390</v>
      </c>
      <c r="Z322">
        <v>2</v>
      </c>
      <c r="AA322" t="s">
        <v>594</v>
      </c>
      <c r="AB322" t="s">
        <v>548</v>
      </c>
      <c r="AC322" t="s">
        <v>510</v>
      </c>
      <c r="AD322" t="s">
        <v>510</v>
      </c>
      <c r="AE322" t="s">
        <v>1219</v>
      </c>
      <c r="AF322">
        <v>7.7791666999999995E-2</v>
      </c>
      <c r="AG322">
        <v>1</v>
      </c>
      <c r="AH322" t="s">
        <v>1220</v>
      </c>
      <c r="AI322" t="s">
        <v>510</v>
      </c>
      <c r="AJ322" t="s">
        <v>779</v>
      </c>
      <c r="AK322" t="s">
        <v>779</v>
      </c>
      <c r="AL322" t="s">
        <v>518</v>
      </c>
      <c r="AM322" t="s">
        <v>597</v>
      </c>
      <c r="AN322" t="s">
        <v>537</v>
      </c>
      <c r="AO322" t="s">
        <v>510</v>
      </c>
      <c r="AP322" t="s">
        <v>559</v>
      </c>
      <c r="AQ322" t="s">
        <v>598</v>
      </c>
      <c r="AR322" t="s">
        <v>520</v>
      </c>
      <c r="AS322" t="s">
        <v>510</v>
      </c>
      <c r="AT322" t="s">
        <v>510</v>
      </c>
      <c r="AU322" t="s">
        <v>510</v>
      </c>
      <c r="AV322" t="s">
        <v>702</v>
      </c>
      <c r="AW322" t="s">
        <v>510</v>
      </c>
      <c r="AX322">
        <v>0</v>
      </c>
      <c r="AY322" t="s">
        <v>510</v>
      </c>
      <c r="AZ322" t="s">
        <v>594</v>
      </c>
      <c r="BA322">
        <v>0</v>
      </c>
      <c r="BB322" t="s">
        <v>554</v>
      </c>
      <c r="BC322" t="s">
        <v>647</v>
      </c>
      <c r="BD322" t="s">
        <v>510</v>
      </c>
      <c r="BE322" t="s">
        <v>510</v>
      </c>
      <c r="BF322" t="s">
        <v>510</v>
      </c>
      <c r="BG322" t="s">
        <v>510</v>
      </c>
      <c r="BH322" t="s">
        <v>510</v>
      </c>
      <c r="BI322" t="s">
        <v>510</v>
      </c>
      <c r="BJ322" t="s">
        <v>510</v>
      </c>
      <c r="BK322" t="s">
        <v>510</v>
      </c>
      <c r="BL322" t="s">
        <v>510</v>
      </c>
      <c r="BM322" t="s">
        <v>510</v>
      </c>
      <c r="BN322" t="s">
        <v>510</v>
      </c>
      <c r="BO322" t="s">
        <v>510</v>
      </c>
      <c r="BP322" t="s">
        <v>510</v>
      </c>
      <c r="BQ322" t="s">
        <v>510</v>
      </c>
    </row>
    <row r="323" spans="1:69" x14ac:dyDescent="0.3">
      <c r="A323" t="s">
        <v>1239</v>
      </c>
      <c r="B323" t="s">
        <v>584</v>
      </c>
      <c r="C323" t="s">
        <v>585</v>
      </c>
      <c r="D323" t="s">
        <v>586</v>
      </c>
      <c r="E323" t="s">
        <v>510</v>
      </c>
      <c r="F323" t="s">
        <v>587</v>
      </c>
      <c r="G323" t="s">
        <v>569</v>
      </c>
      <c r="H323" s="455"/>
      <c r="I323" t="s">
        <v>510</v>
      </c>
      <c r="J323">
        <v>2522</v>
      </c>
      <c r="K323" t="s">
        <v>522</v>
      </c>
      <c r="L323" t="s">
        <v>531</v>
      </c>
      <c r="M323" t="s">
        <v>586</v>
      </c>
      <c r="N323" t="s">
        <v>588</v>
      </c>
      <c r="O323" t="s">
        <v>667</v>
      </c>
      <c r="P323" t="s">
        <v>668</v>
      </c>
      <c r="Q323" t="s">
        <v>591</v>
      </c>
      <c r="R323" t="s">
        <v>415</v>
      </c>
      <c r="S323" t="s">
        <v>593</v>
      </c>
      <c r="T323" t="s">
        <v>515</v>
      </c>
      <c r="U323" t="s">
        <v>377</v>
      </c>
      <c r="V323" t="s">
        <v>510</v>
      </c>
      <c r="W323" t="s">
        <v>390</v>
      </c>
      <c r="X323">
        <v>2</v>
      </c>
      <c r="Y323" t="s">
        <v>390</v>
      </c>
      <c r="AA323" t="s">
        <v>594</v>
      </c>
      <c r="AB323" t="s">
        <v>548</v>
      </c>
      <c r="AC323" t="s">
        <v>510</v>
      </c>
      <c r="AD323" t="s">
        <v>510</v>
      </c>
      <c r="AE323" t="s">
        <v>669</v>
      </c>
      <c r="AF323">
        <v>5.2083329999999999E-3</v>
      </c>
      <c r="AG323">
        <v>1</v>
      </c>
      <c r="AH323" t="s">
        <v>1214</v>
      </c>
      <c r="AI323" t="s">
        <v>510</v>
      </c>
      <c r="AJ323" t="s">
        <v>775</v>
      </c>
      <c r="AK323" t="s">
        <v>775</v>
      </c>
      <c r="AL323" t="s">
        <v>518</v>
      </c>
      <c r="AM323" t="s">
        <v>597</v>
      </c>
      <c r="AN323" t="s">
        <v>1162</v>
      </c>
      <c r="AO323" t="s">
        <v>510</v>
      </c>
      <c r="AP323" t="s">
        <v>672</v>
      </c>
      <c r="AQ323" t="s">
        <v>598</v>
      </c>
      <c r="AR323" t="s">
        <v>520</v>
      </c>
      <c r="AS323" t="s">
        <v>510</v>
      </c>
      <c r="AT323" t="s">
        <v>510</v>
      </c>
      <c r="AU323" t="s">
        <v>510</v>
      </c>
      <c r="AV323" t="s">
        <v>702</v>
      </c>
      <c r="AW323" t="s">
        <v>510</v>
      </c>
      <c r="AX323">
        <v>0</v>
      </c>
      <c r="AY323" t="s">
        <v>510</v>
      </c>
      <c r="AZ323" t="s">
        <v>594</v>
      </c>
      <c r="BA323">
        <v>0</v>
      </c>
      <c r="BB323" t="s">
        <v>673</v>
      </c>
      <c r="BC323" t="s">
        <v>673</v>
      </c>
      <c r="BD323" t="s">
        <v>510</v>
      </c>
      <c r="BE323" t="s">
        <v>510</v>
      </c>
      <c r="BF323" t="s">
        <v>510</v>
      </c>
      <c r="BG323" t="s">
        <v>510</v>
      </c>
      <c r="BH323" t="s">
        <v>510</v>
      </c>
      <c r="BI323" t="s">
        <v>510</v>
      </c>
      <c r="BJ323" t="s">
        <v>510</v>
      </c>
      <c r="BK323" t="s">
        <v>510</v>
      </c>
      <c r="BL323" t="s">
        <v>510</v>
      </c>
      <c r="BM323" t="s">
        <v>510</v>
      </c>
      <c r="BN323" t="s">
        <v>510</v>
      </c>
      <c r="BO323" t="s">
        <v>510</v>
      </c>
      <c r="BP323" t="s">
        <v>510</v>
      </c>
      <c r="BQ323" t="s">
        <v>510</v>
      </c>
    </row>
    <row r="324" spans="1:69" x14ac:dyDescent="0.3">
      <c r="A324" t="s">
        <v>1240</v>
      </c>
      <c r="B324" t="s">
        <v>584</v>
      </c>
      <c r="C324" t="s">
        <v>585</v>
      </c>
      <c r="D324" t="s">
        <v>586</v>
      </c>
      <c r="E324" t="s">
        <v>510</v>
      </c>
      <c r="F324" t="s">
        <v>587</v>
      </c>
      <c r="G324" t="s">
        <v>569</v>
      </c>
      <c r="H324" s="455"/>
      <c r="I324" t="s">
        <v>510</v>
      </c>
      <c r="J324">
        <v>2522</v>
      </c>
      <c r="K324" t="s">
        <v>522</v>
      </c>
      <c r="L324" t="s">
        <v>512</v>
      </c>
      <c r="M324" t="s">
        <v>586</v>
      </c>
      <c r="N324" t="s">
        <v>588</v>
      </c>
      <c r="O324" t="s">
        <v>1217</v>
      </c>
      <c r="P324" t="s">
        <v>1218</v>
      </c>
      <c r="Q324" t="s">
        <v>554</v>
      </c>
      <c r="R324" t="s">
        <v>1020</v>
      </c>
      <c r="S324" t="s">
        <v>640</v>
      </c>
      <c r="T324" t="s">
        <v>515</v>
      </c>
      <c r="U324" t="s">
        <v>641</v>
      </c>
      <c r="V324" t="s">
        <v>510</v>
      </c>
      <c r="W324" t="s">
        <v>390</v>
      </c>
      <c r="X324">
        <v>2</v>
      </c>
      <c r="Y324" t="s">
        <v>390</v>
      </c>
      <c r="Z324">
        <v>2</v>
      </c>
      <c r="AA324" t="s">
        <v>594</v>
      </c>
      <c r="AB324" t="s">
        <v>548</v>
      </c>
      <c r="AC324" t="s">
        <v>510</v>
      </c>
      <c r="AD324" t="s">
        <v>510</v>
      </c>
      <c r="AE324" t="s">
        <v>1219</v>
      </c>
      <c r="AF324">
        <v>7.7791666999999995E-2</v>
      </c>
      <c r="AG324">
        <v>1</v>
      </c>
      <c r="AH324" t="s">
        <v>1220</v>
      </c>
      <c r="AI324" t="s">
        <v>510</v>
      </c>
      <c r="AJ324" t="s">
        <v>775</v>
      </c>
      <c r="AK324" t="s">
        <v>775</v>
      </c>
      <c r="AL324" t="s">
        <v>518</v>
      </c>
      <c r="AM324" t="s">
        <v>597</v>
      </c>
      <c r="AN324" t="s">
        <v>396</v>
      </c>
      <c r="AO324" t="s">
        <v>510</v>
      </c>
      <c r="AP324" t="s">
        <v>559</v>
      </c>
      <c r="AQ324" t="s">
        <v>598</v>
      </c>
      <c r="AR324" t="s">
        <v>520</v>
      </c>
      <c r="AS324" t="s">
        <v>510</v>
      </c>
      <c r="AT324" t="s">
        <v>510</v>
      </c>
      <c r="AU324" t="s">
        <v>510</v>
      </c>
      <c r="AV324" t="s">
        <v>702</v>
      </c>
      <c r="AW324" t="s">
        <v>510</v>
      </c>
      <c r="AX324">
        <v>0</v>
      </c>
      <c r="AY324" t="s">
        <v>510</v>
      </c>
      <c r="AZ324" t="s">
        <v>594</v>
      </c>
      <c r="BA324">
        <v>0</v>
      </c>
      <c r="BB324" t="s">
        <v>554</v>
      </c>
      <c r="BC324" t="s">
        <v>647</v>
      </c>
      <c r="BD324" t="s">
        <v>510</v>
      </c>
      <c r="BE324" t="s">
        <v>510</v>
      </c>
      <c r="BF324" t="s">
        <v>510</v>
      </c>
      <c r="BG324" t="s">
        <v>510</v>
      </c>
      <c r="BH324" t="s">
        <v>510</v>
      </c>
      <c r="BI324" t="s">
        <v>510</v>
      </c>
      <c r="BJ324" t="s">
        <v>510</v>
      </c>
      <c r="BK324" t="s">
        <v>510</v>
      </c>
      <c r="BL324" t="s">
        <v>510</v>
      </c>
      <c r="BM324" t="s">
        <v>510</v>
      </c>
      <c r="BN324" t="s">
        <v>510</v>
      </c>
      <c r="BO324" t="s">
        <v>510</v>
      </c>
      <c r="BP324" t="s">
        <v>510</v>
      </c>
      <c r="BQ324" t="s">
        <v>510</v>
      </c>
    </row>
    <row r="325" spans="1:69" x14ac:dyDescent="0.3">
      <c r="A325" t="s">
        <v>1241</v>
      </c>
      <c r="B325" t="s">
        <v>584</v>
      </c>
      <c r="C325" t="s">
        <v>585</v>
      </c>
      <c r="D325" t="s">
        <v>586</v>
      </c>
      <c r="E325" t="s">
        <v>510</v>
      </c>
      <c r="F325" t="s">
        <v>587</v>
      </c>
      <c r="G325" t="s">
        <v>569</v>
      </c>
      <c r="H325" s="455"/>
      <c r="I325" t="s">
        <v>510</v>
      </c>
      <c r="J325">
        <v>2522</v>
      </c>
      <c r="K325" t="s">
        <v>522</v>
      </c>
      <c r="L325" t="s">
        <v>531</v>
      </c>
      <c r="M325" t="s">
        <v>586</v>
      </c>
      <c r="N325" t="s">
        <v>588</v>
      </c>
      <c r="O325" t="s">
        <v>667</v>
      </c>
      <c r="P325" t="s">
        <v>668</v>
      </c>
      <c r="Q325" t="s">
        <v>591</v>
      </c>
      <c r="R325" t="s">
        <v>415</v>
      </c>
      <c r="S325" t="s">
        <v>593</v>
      </c>
      <c r="T325" t="s">
        <v>515</v>
      </c>
      <c r="U325" t="s">
        <v>377</v>
      </c>
      <c r="V325" t="s">
        <v>510</v>
      </c>
      <c r="W325" t="s">
        <v>376</v>
      </c>
      <c r="X325">
        <v>2.5</v>
      </c>
      <c r="Y325" t="s">
        <v>376</v>
      </c>
      <c r="AA325" t="s">
        <v>594</v>
      </c>
      <c r="AB325" t="s">
        <v>517</v>
      </c>
      <c r="AC325" t="s">
        <v>510</v>
      </c>
      <c r="AD325" t="s">
        <v>510</v>
      </c>
      <c r="AE325" t="s">
        <v>669</v>
      </c>
      <c r="AF325">
        <v>5.2083329999999999E-3</v>
      </c>
      <c r="AG325">
        <v>1</v>
      </c>
      <c r="AH325" t="s">
        <v>832</v>
      </c>
      <c r="AI325" t="s">
        <v>510</v>
      </c>
      <c r="AJ325" t="s">
        <v>775</v>
      </c>
      <c r="AK325" t="s">
        <v>775</v>
      </c>
      <c r="AL325" t="s">
        <v>518</v>
      </c>
      <c r="AM325" t="s">
        <v>597</v>
      </c>
      <c r="AN325" t="s">
        <v>1164</v>
      </c>
      <c r="AO325" t="s">
        <v>510</v>
      </c>
      <c r="AP325" t="s">
        <v>672</v>
      </c>
      <c r="AQ325" t="s">
        <v>598</v>
      </c>
      <c r="AR325" t="s">
        <v>520</v>
      </c>
      <c r="AS325" t="s">
        <v>510</v>
      </c>
      <c r="AT325" t="s">
        <v>510</v>
      </c>
      <c r="AU325" t="s">
        <v>510</v>
      </c>
      <c r="AV325" t="s">
        <v>713</v>
      </c>
      <c r="AW325" t="s">
        <v>510</v>
      </c>
      <c r="AX325">
        <v>0</v>
      </c>
      <c r="AY325" t="s">
        <v>510</v>
      </c>
      <c r="AZ325" t="s">
        <v>594</v>
      </c>
      <c r="BA325">
        <v>0</v>
      </c>
      <c r="BB325" t="s">
        <v>673</v>
      </c>
      <c r="BC325" t="s">
        <v>673</v>
      </c>
      <c r="BD325" t="s">
        <v>510</v>
      </c>
      <c r="BE325" t="s">
        <v>510</v>
      </c>
      <c r="BF325" t="s">
        <v>510</v>
      </c>
      <c r="BG325" t="s">
        <v>510</v>
      </c>
      <c r="BH325" t="s">
        <v>510</v>
      </c>
      <c r="BI325" t="s">
        <v>510</v>
      </c>
      <c r="BJ325" t="s">
        <v>510</v>
      </c>
      <c r="BK325" t="s">
        <v>510</v>
      </c>
      <c r="BL325" t="s">
        <v>510</v>
      </c>
      <c r="BM325" t="s">
        <v>510</v>
      </c>
      <c r="BN325" t="s">
        <v>510</v>
      </c>
      <c r="BO325" t="s">
        <v>510</v>
      </c>
      <c r="BP325" t="s">
        <v>510</v>
      </c>
      <c r="BQ325" t="s">
        <v>510</v>
      </c>
    </row>
    <row r="326" spans="1:69" x14ac:dyDescent="0.3">
      <c r="A326" t="s">
        <v>1242</v>
      </c>
      <c r="B326" t="s">
        <v>584</v>
      </c>
      <c r="C326" t="s">
        <v>585</v>
      </c>
      <c r="D326" t="s">
        <v>586</v>
      </c>
      <c r="E326" t="s">
        <v>510</v>
      </c>
      <c r="F326" t="s">
        <v>587</v>
      </c>
      <c r="G326" t="s">
        <v>569</v>
      </c>
      <c r="H326" s="455"/>
      <c r="I326" t="s">
        <v>510</v>
      </c>
      <c r="J326">
        <v>2875</v>
      </c>
      <c r="K326" t="s">
        <v>522</v>
      </c>
      <c r="L326" t="s">
        <v>512</v>
      </c>
      <c r="M326" t="s">
        <v>586</v>
      </c>
      <c r="N326" t="s">
        <v>588</v>
      </c>
      <c r="O326" t="s">
        <v>637</v>
      </c>
      <c r="P326" t="s">
        <v>638</v>
      </c>
      <c r="Q326" t="s">
        <v>554</v>
      </c>
      <c r="R326" t="s">
        <v>639</v>
      </c>
      <c r="S326" t="s">
        <v>640</v>
      </c>
      <c r="T326" t="s">
        <v>515</v>
      </c>
      <c r="U326" t="s">
        <v>641</v>
      </c>
      <c r="V326" t="s">
        <v>510</v>
      </c>
      <c r="W326" t="s">
        <v>701</v>
      </c>
      <c r="X326">
        <v>8</v>
      </c>
      <c r="Y326" t="s">
        <v>395</v>
      </c>
      <c r="Z326">
        <v>2</v>
      </c>
      <c r="AA326" t="s">
        <v>702</v>
      </c>
      <c r="AB326" t="s">
        <v>703</v>
      </c>
      <c r="AC326" t="s">
        <v>510</v>
      </c>
      <c r="AD326" t="s">
        <v>510</v>
      </c>
      <c r="AE326" t="s">
        <v>704</v>
      </c>
      <c r="AF326">
        <v>6.1958332999999997E-2</v>
      </c>
      <c r="AG326">
        <v>1</v>
      </c>
      <c r="AH326" t="s">
        <v>705</v>
      </c>
      <c r="AI326" t="s">
        <v>510</v>
      </c>
      <c r="AJ326" t="s">
        <v>845</v>
      </c>
      <c r="AK326" t="s">
        <v>845</v>
      </c>
      <c r="AL326" t="s">
        <v>518</v>
      </c>
      <c r="AM326" t="s">
        <v>597</v>
      </c>
      <c r="AN326" t="s">
        <v>527</v>
      </c>
      <c r="AO326" t="s">
        <v>510</v>
      </c>
      <c r="AP326" t="s">
        <v>707</v>
      </c>
      <c r="AQ326" t="s">
        <v>598</v>
      </c>
      <c r="AR326" t="s">
        <v>520</v>
      </c>
      <c r="AS326" t="s">
        <v>510</v>
      </c>
      <c r="AT326" t="s">
        <v>510</v>
      </c>
      <c r="AU326" t="s">
        <v>510</v>
      </c>
      <c r="AV326" t="s">
        <v>594</v>
      </c>
      <c r="AW326" t="s">
        <v>510</v>
      </c>
      <c r="AX326">
        <v>0</v>
      </c>
      <c r="AY326" t="s">
        <v>510</v>
      </c>
      <c r="AZ326" t="s">
        <v>594</v>
      </c>
      <c r="BA326">
        <v>0</v>
      </c>
      <c r="BB326" t="s">
        <v>647</v>
      </c>
      <c r="BC326" t="s">
        <v>554</v>
      </c>
      <c r="BD326" t="s">
        <v>510</v>
      </c>
      <c r="BE326" t="s">
        <v>510</v>
      </c>
      <c r="BF326" t="s">
        <v>510</v>
      </c>
      <c r="BG326" t="s">
        <v>510</v>
      </c>
      <c r="BH326" t="s">
        <v>510</v>
      </c>
      <c r="BI326" t="s">
        <v>510</v>
      </c>
      <c r="BJ326" t="s">
        <v>510</v>
      </c>
      <c r="BK326" t="s">
        <v>510</v>
      </c>
      <c r="BL326" t="s">
        <v>510</v>
      </c>
      <c r="BM326" t="s">
        <v>510</v>
      </c>
      <c r="BN326" t="s">
        <v>510</v>
      </c>
      <c r="BO326" t="s">
        <v>510</v>
      </c>
      <c r="BP326" t="s">
        <v>510</v>
      </c>
      <c r="BQ326" t="s">
        <v>510</v>
      </c>
    </row>
    <row r="327" spans="1:69" x14ac:dyDescent="0.3">
      <c r="A327" t="s">
        <v>1243</v>
      </c>
      <c r="B327" t="s">
        <v>584</v>
      </c>
      <c r="C327" t="s">
        <v>585</v>
      </c>
      <c r="D327" t="s">
        <v>586</v>
      </c>
      <c r="E327" t="s">
        <v>510</v>
      </c>
      <c r="F327" t="s">
        <v>587</v>
      </c>
      <c r="G327" t="s">
        <v>569</v>
      </c>
      <c r="H327" s="455"/>
      <c r="I327" t="s">
        <v>510</v>
      </c>
      <c r="J327">
        <v>2875</v>
      </c>
      <c r="K327" t="s">
        <v>522</v>
      </c>
      <c r="L327" t="s">
        <v>512</v>
      </c>
      <c r="M327" t="s">
        <v>586</v>
      </c>
      <c r="N327" t="s">
        <v>588</v>
      </c>
      <c r="O327" t="s">
        <v>637</v>
      </c>
      <c r="P327" t="s">
        <v>638</v>
      </c>
      <c r="Q327" t="s">
        <v>554</v>
      </c>
      <c r="R327" t="s">
        <v>639</v>
      </c>
      <c r="S327" t="s">
        <v>640</v>
      </c>
      <c r="T327" t="s">
        <v>515</v>
      </c>
      <c r="U327" t="s">
        <v>641</v>
      </c>
      <c r="V327" t="s">
        <v>510</v>
      </c>
      <c r="W327" t="s">
        <v>793</v>
      </c>
      <c r="X327">
        <v>8</v>
      </c>
      <c r="Y327" t="s">
        <v>395</v>
      </c>
      <c r="Z327">
        <v>1.5</v>
      </c>
      <c r="AA327" t="s">
        <v>686</v>
      </c>
      <c r="AB327" t="s">
        <v>794</v>
      </c>
      <c r="AC327" t="s">
        <v>510</v>
      </c>
      <c r="AD327" t="s">
        <v>510</v>
      </c>
      <c r="AE327" t="s">
        <v>645</v>
      </c>
      <c r="AF327">
        <v>5.4291667000000002E-2</v>
      </c>
      <c r="AG327">
        <v>1</v>
      </c>
      <c r="AH327" t="s">
        <v>795</v>
      </c>
      <c r="AI327" t="s">
        <v>510</v>
      </c>
      <c r="AJ327" t="s">
        <v>845</v>
      </c>
      <c r="AK327" t="s">
        <v>845</v>
      </c>
      <c r="AL327" t="s">
        <v>518</v>
      </c>
      <c r="AM327" t="s">
        <v>597</v>
      </c>
      <c r="AN327" t="s">
        <v>524</v>
      </c>
      <c r="AO327" t="s">
        <v>510</v>
      </c>
      <c r="AP327" t="s">
        <v>553</v>
      </c>
      <c r="AQ327" t="s">
        <v>598</v>
      </c>
      <c r="AR327" t="s">
        <v>520</v>
      </c>
      <c r="AS327" t="s">
        <v>510</v>
      </c>
      <c r="AT327" t="s">
        <v>510</v>
      </c>
      <c r="AU327" t="s">
        <v>510</v>
      </c>
      <c r="AV327" t="s">
        <v>594</v>
      </c>
      <c r="AW327" t="s">
        <v>510</v>
      </c>
      <c r="AX327">
        <v>0</v>
      </c>
      <c r="AY327" t="s">
        <v>510</v>
      </c>
      <c r="AZ327" t="s">
        <v>594</v>
      </c>
      <c r="BA327">
        <v>0</v>
      </c>
      <c r="BB327" t="s">
        <v>647</v>
      </c>
      <c r="BC327" t="s">
        <v>554</v>
      </c>
      <c r="BD327" t="s">
        <v>510</v>
      </c>
      <c r="BE327" t="s">
        <v>510</v>
      </c>
      <c r="BF327" t="s">
        <v>510</v>
      </c>
      <c r="BG327" t="s">
        <v>510</v>
      </c>
      <c r="BH327" t="s">
        <v>510</v>
      </c>
      <c r="BI327" t="s">
        <v>510</v>
      </c>
      <c r="BJ327" t="s">
        <v>510</v>
      </c>
      <c r="BK327" t="s">
        <v>510</v>
      </c>
      <c r="BL327" t="s">
        <v>510</v>
      </c>
      <c r="BM327" t="s">
        <v>510</v>
      </c>
      <c r="BN327" t="s">
        <v>510</v>
      </c>
      <c r="BO327" t="s">
        <v>510</v>
      </c>
      <c r="BP327" t="s">
        <v>510</v>
      </c>
      <c r="BQ327" t="s">
        <v>510</v>
      </c>
    </row>
    <row r="328" spans="1:69" x14ac:dyDescent="0.3">
      <c r="A328" t="s">
        <v>1244</v>
      </c>
      <c r="B328" t="s">
        <v>584</v>
      </c>
      <c r="C328" t="s">
        <v>585</v>
      </c>
      <c r="D328" t="s">
        <v>586</v>
      </c>
      <c r="E328" t="s">
        <v>510</v>
      </c>
      <c r="F328" t="s">
        <v>587</v>
      </c>
      <c r="G328" t="s">
        <v>569</v>
      </c>
      <c r="H328" s="455"/>
      <c r="I328" t="s">
        <v>510</v>
      </c>
      <c r="J328">
        <v>2875</v>
      </c>
      <c r="K328" t="s">
        <v>522</v>
      </c>
      <c r="L328" t="s">
        <v>512</v>
      </c>
      <c r="M328" t="s">
        <v>586</v>
      </c>
      <c r="N328" t="s">
        <v>588</v>
      </c>
      <c r="O328" t="s">
        <v>709</v>
      </c>
      <c r="P328" t="s">
        <v>710</v>
      </c>
      <c r="Q328" t="s">
        <v>591</v>
      </c>
      <c r="R328" t="s">
        <v>711</v>
      </c>
      <c r="S328" t="s">
        <v>640</v>
      </c>
      <c r="T328" t="s">
        <v>515</v>
      </c>
      <c r="U328" t="s">
        <v>641</v>
      </c>
      <c r="V328" t="s">
        <v>510</v>
      </c>
      <c r="W328" t="s">
        <v>784</v>
      </c>
      <c r="X328">
        <v>8</v>
      </c>
      <c r="Y328" t="s">
        <v>395</v>
      </c>
      <c r="Z328">
        <v>4</v>
      </c>
      <c r="AA328" t="s">
        <v>658</v>
      </c>
      <c r="AB328" t="s">
        <v>785</v>
      </c>
      <c r="AC328" t="s">
        <v>510</v>
      </c>
      <c r="AD328" t="s">
        <v>510</v>
      </c>
      <c r="AE328" t="s">
        <v>702</v>
      </c>
      <c r="AF328">
        <v>0.16666666699999999</v>
      </c>
      <c r="AG328">
        <v>1</v>
      </c>
      <c r="AH328" t="s">
        <v>786</v>
      </c>
      <c r="AI328" t="s">
        <v>510</v>
      </c>
      <c r="AJ328" t="s">
        <v>727</v>
      </c>
      <c r="AK328" t="s">
        <v>727</v>
      </c>
      <c r="AL328" t="s">
        <v>518</v>
      </c>
      <c r="AM328" t="s">
        <v>597</v>
      </c>
      <c r="AN328" t="s">
        <v>396</v>
      </c>
      <c r="AO328" t="s">
        <v>510</v>
      </c>
      <c r="AP328" t="s">
        <v>787</v>
      </c>
      <c r="AQ328" t="s">
        <v>598</v>
      </c>
      <c r="AR328" t="s">
        <v>520</v>
      </c>
      <c r="AS328" t="s">
        <v>510</v>
      </c>
      <c r="AT328" t="s">
        <v>510</v>
      </c>
      <c r="AU328" t="s">
        <v>510</v>
      </c>
      <c r="AV328" t="s">
        <v>594</v>
      </c>
      <c r="AW328" t="s">
        <v>510</v>
      </c>
      <c r="AX328">
        <v>0</v>
      </c>
      <c r="AY328" t="s">
        <v>510</v>
      </c>
      <c r="AZ328" t="s">
        <v>594</v>
      </c>
      <c r="BA328">
        <v>0</v>
      </c>
      <c r="BB328" t="s">
        <v>600</v>
      </c>
      <c r="BC328" t="s">
        <v>554</v>
      </c>
      <c r="BD328" t="s">
        <v>510</v>
      </c>
      <c r="BE328" t="s">
        <v>510</v>
      </c>
      <c r="BF328" t="s">
        <v>510</v>
      </c>
      <c r="BG328" t="s">
        <v>510</v>
      </c>
      <c r="BH328" t="s">
        <v>510</v>
      </c>
      <c r="BI328" t="s">
        <v>510</v>
      </c>
      <c r="BJ328" t="s">
        <v>510</v>
      </c>
      <c r="BK328" t="s">
        <v>510</v>
      </c>
      <c r="BL328" t="s">
        <v>510</v>
      </c>
      <c r="BM328" t="s">
        <v>510</v>
      </c>
      <c r="BN328" t="s">
        <v>510</v>
      </c>
      <c r="BO328" t="s">
        <v>510</v>
      </c>
      <c r="BP328" t="s">
        <v>510</v>
      </c>
      <c r="BQ328" t="s">
        <v>510</v>
      </c>
    </row>
    <row r="329" spans="1:69" x14ac:dyDescent="0.3">
      <c r="A329" t="s">
        <v>1245</v>
      </c>
      <c r="B329" t="s">
        <v>584</v>
      </c>
      <c r="C329" t="s">
        <v>585</v>
      </c>
      <c r="D329" t="s">
        <v>586</v>
      </c>
      <c r="E329" t="s">
        <v>510</v>
      </c>
      <c r="F329" t="s">
        <v>587</v>
      </c>
      <c r="G329" t="s">
        <v>569</v>
      </c>
      <c r="H329" s="455"/>
      <c r="I329" t="s">
        <v>510</v>
      </c>
      <c r="J329">
        <v>2522</v>
      </c>
      <c r="K329" t="s">
        <v>522</v>
      </c>
      <c r="L329" t="s">
        <v>531</v>
      </c>
      <c r="M329" t="s">
        <v>586</v>
      </c>
      <c r="N329" t="s">
        <v>588</v>
      </c>
      <c r="O329" t="s">
        <v>667</v>
      </c>
      <c r="P329" t="s">
        <v>668</v>
      </c>
      <c r="Q329" t="s">
        <v>591</v>
      </c>
      <c r="R329" t="s">
        <v>415</v>
      </c>
      <c r="S329" t="s">
        <v>593</v>
      </c>
      <c r="T329" t="s">
        <v>515</v>
      </c>
      <c r="U329" t="s">
        <v>377</v>
      </c>
      <c r="V329" t="s">
        <v>510</v>
      </c>
      <c r="W329" t="s">
        <v>392</v>
      </c>
      <c r="X329">
        <v>4</v>
      </c>
      <c r="Y329" t="s">
        <v>392</v>
      </c>
      <c r="AA329" t="s">
        <v>594</v>
      </c>
      <c r="AB329" t="s">
        <v>225</v>
      </c>
      <c r="AC329" t="s">
        <v>510</v>
      </c>
      <c r="AD329" t="s">
        <v>510</v>
      </c>
      <c r="AE329" t="s">
        <v>669</v>
      </c>
      <c r="AF329">
        <v>5.2083329999999999E-3</v>
      </c>
      <c r="AG329">
        <v>1</v>
      </c>
      <c r="AH329" t="s">
        <v>670</v>
      </c>
      <c r="AI329" t="s">
        <v>510</v>
      </c>
      <c r="AJ329" t="s">
        <v>727</v>
      </c>
      <c r="AK329" t="s">
        <v>727</v>
      </c>
      <c r="AL329" t="s">
        <v>518</v>
      </c>
      <c r="AM329" t="s">
        <v>597</v>
      </c>
      <c r="AN329" t="s">
        <v>1215</v>
      </c>
      <c r="AO329" t="s">
        <v>510</v>
      </c>
      <c r="AP329" t="s">
        <v>672</v>
      </c>
      <c r="AQ329" t="s">
        <v>598</v>
      </c>
      <c r="AR329" t="s">
        <v>520</v>
      </c>
      <c r="AS329" t="s">
        <v>510</v>
      </c>
      <c r="AT329" t="s">
        <v>510</v>
      </c>
      <c r="AU329" t="s">
        <v>510</v>
      </c>
      <c r="AV329" t="s">
        <v>658</v>
      </c>
      <c r="AW329" t="s">
        <v>510</v>
      </c>
      <c r="AX329">
        <v>0</v>
      </c>
      <c r="AY329" t="s">
        <v>510</v>
      </c>
      <c r="AZ329" t="s">
        <v>594</v>
      </c>
      <c r="BA329">
        <v>0</v>
      </c>
      <c r="BB329" t="s">
        <v>673</v>
      </c>
      <c r="BC329" t="s">
        <v>673</v>
      </c>
      <c r="BD329" t="s">
        <v>510</v>
      </c>
      <c r="BE329" t="s">
        <v>510</v>
      </c>
      <c r="BF329" t="s">
        <v>510</v>
      </c>
      <c r="BG329" t="s">
        <v>510</v>
      </c>
      <c r="BH329" t="s">
        <v>510</v>
      </c>
      <c r="BI329" t="s">
        <v>510</v>
      </c>
      <c r="BJ329" t="s">
        <v>510</v>
      </c>
      <c r="BK329" t="s">
        <v>510</v>
      </c>
      <c r="BL329" t="s">
        <v>510</v>
      </c>
      <c r="BM329" t="s">
        <v>510</v>
      </c>
      <c r="BN329" t="s">
        <v>510</v>
      </c>
      <c r="BO329" t="s">
        <v>510</v>
      </c>
      <c r="BP329" t="s">
        <v>510</v>
      </c>
      <c r="BQ329" t="s">
        <v>510</v>
      </c>
    </row>
    <row r="330" spans="1:69" x14ac:dyDescent="0.3">
      <c r="A330" t="s">
        <v>1246</v>
      </c>
      <c r="B330" t="s">
        <v>584</v>
      </c>
      <c r="C330" t="s">
        <v>585</v>
      </c>
      <c r="D330" t="s">
        <v>586</v>
      </c>
      <c r="E330" t="s">
        <v>510</v>
      </c>
      <c r="F330" t="s">
        <v>587</v>
      </c>
      <c r="G330" t="s">
        <v>569</v>
      </c>
      <c r="H330" s="455"/>
      <c r="I330" t="s">
        <v>510</v>
      </c>
      <c r="J330">
        <v>2875</v>
      </c>
      <c r="K330" t="s">
        <v>522</v>
      </c>
      <c r="L330" t="s">
        <v>512</v>
      </c>
      <c r="M330" t="s">
        <v>586</v>
      </c>
      <c r="N330" t="s">
        <v>588</v>
      </c>
      <c r="O330" t="s">
        <v>637</v>
      </c>
      <c r="P330" t="s">
        <v>638</v>
      </c>
      <c r="Q330" t="s">
        <v>554</v>
      </c>
      <c r="R330" t="s">
        <v>639</v>
      </c>
      <c r="S330" t="s">
        <v>640</v>
      </c>
      <c r="T330" t="s">
        <v>515</v>
      </c>
      <c r="U330" t="s">
        <v>641</v>
      </c>
      <c r="V330" t="s">
        <v>510</v>
      </c>
      <c r="W330" t="s">
        <v>620</v>
      </c>
      <c r="X330">
        <v>3</v>
      </c>
      <c r="Y330" t="s">
        <v>391</v>
      </c>
      <c r="Z330">
        <v>2</v>
      </c>
      <c r="AA330" t="s">
        <v>702</v>
      </c>
      <c r="AB330" t="s">
        <v>621</v>
      </c>
      <c r="AC330" t="s">
        <v>510</v>
      </c>
      <c r="AD330" t="s">
        <v>510</v>
      </c>
      <c r="AE330" t="s">
        <v>704</v>
      </c>
      <c r="AF330">
        <v>6.1958332999999997E-2</v>
      </c>
      <c r="AG330">
        <v>1</v>
      </c>
      <c r="AH330" t="s">
        <v>789</v>
      </c>
      <c r="AI330" t="s">
        <v>510</v>
      </c>
      <c r="AJ330" t="s">
        <v>847</v>
      </c>
      <c r="AK330" t="s">
        <v>847</v>
      </c>
      <c r="AL330" t="s">
        <v>518</v>
      </c>
      <c r="AM330" t="s">
        <v>597</v>
      </c>
      <c r="AN330" t="s">
        <v>527</v>
      </c>
      <c r="AO330" t="s">
        <v>510</v>
      </c>
      <c r="AP330" t="s">
        <v>707</v>
      </c>
      <c r="AQ330" t="s">
        <v>598</v>
      </c>
      <c r="AR330" t="s">
        <v>520</v>
      </c>
      <c r="AS330" t="s">
        <v>510</v>
      </c>
      <c r="AT330" t="s">
        <v>510</v>
      </c>
      <c r="AU330" t="s">
        <v>510</v>
      </c>
      <c r="AV330" t="s">
        <v>594</v>
      </c>
      <c r="AW330" t="s">
        <v>510</v>
      </c>
      <c r="AX330">
        <v>0</v>
      </c>
      <c r="AY330" t="s">
        <v>510</v>
      </c>
      <c r="AZ330" t="s">
        <v>594</v>
      </c>
      <c r="BA330">
        <v>0</v>
      </c>
      <c r="BB330" t="s">
        <v>647</v>
      </c>
      <c r="BC330" t="s">
        <v>554</v>
      </c>
      <c r="BD330" t="s">
        <v>510</v>
      </c>
      <c r="BE330" t="s">
        <v>510</v>
      </c>
      <c r="BF330" t="s">
        <v>510</v>
      </c>
      <c r="BG330" t="s">
        <v>510</v>
      </c>
      <c r="BH330" t="s">
        <v>510</v>
      </c>
      <c r="BI330" t="s">
        <v>510</v>
      </c>
      <c r="BJ330" t="s">
        <v>510</v>
      </c>
      <c r="BK330" t="s">
        <v>510</v>
      </c>
      <c r="BL330" t="s">
        <v>510</v>
      </c>
      <c r="BM330" t="s">
        <v>510</v>
      </c>
      <c r="BN330" t="s">
        <v>510</v>
      </c>
      <c r="BO330" t="s">
        <v>510</v>
      </c>
      <c r="BP330" t="s">
        <v>510</v>
      </c>
      <c r="BQ330" t="s">
        <v>510</v>
      </c>
    </row>
    <row r="331" spans="1:69" x14ac:dyDescent="0.3">
      <c r="A331" t="s">
        <v>1247</v>
      </c>
      <c r="B331" t="s">
        <v>584</v>
      </c>
      <c r="C331" t="s">
        <v>585</v>
      </c>
      <c r="D331" t="s">
        <v>586</v>
      </c>
      <c r="E331" t="s">
        <v>510</v>
      </c>
      <c r="F331" t="s">
        <v>587</v>
      </c>
      <c r="G331" t="s">
        <v>569</v>
      </c>
      <c r="H331" s="455"/>
      <c r="I331" t="s">
        <v>510</v>
      </c>
      <c r="J331">
        <v>2875</v>
      </c>
      <c r="K331" t="s">
        <v>522</v>
      </c>
      <c r="L331" t="s">
        <v>512</v>
      </c>
      <c r="M331" t="s">
        <v>586</v>
      </c>
      <c r="N331" t="s">
        <v>588</v>
      </c>
      <c r="O331" t="s">
        <v>709</v>
      </c>
      <c r="P331" t="s">
        <v>710</v>
      </c>
      <c r="Q331" t="s">
        <v>591</v>
      </c>
      <c r="R331" t="s">
        <v>711</v>
      </c>
      <c r="S331" t="s">
        <v>640</v>
      </c>
      <c r="T331" t="s">
        <v>515</v>
      </c>
      <c r="U331" t="s">
        <v>641</v>
      </c>
      <c r="V331" t="s">
        <v>510</v>
      </c>
      <c r="W331" t="s">
        <v>811</v>
      </c>
      <c r="X331">
        <v>3</v>
      </c>
      <c r="Y331" t="s">
        <v>391</v>
      </c>
      <c r="Z331">
        <v>2.5</v>
      </c>
      <c r="AA331" t="s">
        <v>713</v>
      </c>
      <c r="AB331" t="s">
        <v>812</v>
      </c>
      <c r="AC331" t="s">
        <v>510</v>
      </c>
      <c r="AD331" t="s">
        <v>510</v>
      </c>
      <c r="AE331" t="s">
        <v>715</v>
      </c>
      <c r="AF331">
        <v>0.13541666699999999</v>
      </c>
      <c r="AG331">
        <v>1</v>
      </c>
      <c r="AH331" t="s">
        <v>813</v>
      </c>
      <c r="AI331" t="s">
        <v>510</v>
      </c>
      <c r="AJ331" t="s">
        <v>1050</v>
      </c>
      <c r="AK331" t="s">
        <v>1050</v>
      </c>
      <c r="AL331" t="s">
        <v>518</v>
      </c>
      <c r="AM331" t="s">
        <v>597</v>
      </c>
      <c r="AN331" t="s">
        <v>527</v>
      </c>
      <c r="AO331" t="s">
        <v>510</v>
      </c>
      <c r="AP331" t="s">
        <v>718</v>
      </c>
      <c r="AQ331" t="s">
        <v>598</v>
      </c>
      <c r="AR331" t="s">
        <v>520</v>
      </c>
      <c r="AS331" t="s">
        <v>510</v>
      </c>
      <c r="AT331" t="s">
        <v>510</v>
      </c>
      <c r="AU331" t="s">
        <v>510</v>
      </c>
      <c r="AV331" t="s">
        <v>594</v>
      </c>
      <c r="AW331" t="s">
        <v>510</v>
      </c>
      <c r="AX331">
        <v>0</v>
      </c>
      <c r="AY331" t="s">
        <v>510</v>
      </c>
      <c r="AZ331" t="s">
        <v>594</v>
      </c>
      <c r="BA331">
        <v>0</v>
      </c>
      <c r="BB331" t="s">
        <v>600</v>
      </c>
      <c r="BC331" t="s">
        <v>554</v>
      </c>
      <c r="BD331" t="s">
        <v>510</v>
      </c>
      <c r="BE331" t="s">
        <v>510</v>
      </c>
      <c r="BF331" t="s">
        <v>510</v>
      </c>
      <c r="BG331" t="s">
        <v>510</v>
      </c>
      <c r="BH331" t="s">
        <v>510</v>
      </c>
      <c r="BI331" t="s">
        <v>510</v>
      </c>
      <c r="BJ331" t="s">
        <v>510</v>
      </c>
      <c r="BK331" t="s">
        <v>510</v>
      </c>
      <c r="BL331" t="s">
        <v>510</v>
      </c>
      <c r="BM331" t="s">
        <v>510</v>
      </c>
      <c r="BN331" t="s">
        <v>510</v>
      </c>
      <c r="BO331" t="s">
        <v>510</v>
      </c>
      <c r="BP331" t="s">
        <v>510</v>
      </c>
      <c r="BQ331" t="s">
        <v>510</v>
      </c>
    </row>
    <row r="332" spans="1:69" x14ac:dyDescent="0.3">
      <c r="A332" t="s">
        <v>1248</v>
      </c>
      <c r="B332" t="s">
        <v>584</v>
      </c>
      <c r="C332" t="s">
        <v>585</v>
      </c>
      <c r="D332" t="s">
        <v>586</v>
      </c>
      <c r="E332" t="s">
        <v>510</v>
      </c>
      <c r="F332" t="s">
        <v>587</v>
      </c>
      <c r="G332" t="s">
        <v>569</v>
      </c>
      <c r="H332" s="455"/>
      <c r="I332" t="s">
        <v>510</v>
      </c>
      <c r="J332">
        <v>2522</v>
      </c>
      <c r="K332" t="s">
        <v>522</v>
      </c>
      <c r="L332" t="s">
        <v>531</v>
      </c>
      <c r="M332" t="s">
        <v>586</v>
      </c>
      <c r="N332" t="s">
        <v>588</v>
      </c>
      <c r="O332" t="s">
        <v>667</v>
      </c>
      <c r="P332" t="s">
        <v>668</v>
      </c>
      <c r="Q332" t="s">
        <v>591</v>
      </c>
      <c r="R332" t="s">
        <v>415</v>
      </c>
      <c r="S332" t="s">
        <v>593</v>
      </c>
      <c r="T332" t="s">
        <v>515</v>
      </c>
      <c r="U332" t="s">
        <v>377</v>
      </c>
      <c r="V332" t="s">
        <v>510</v>
      </c>
      <c r="W332" t="s">
        <v>376</v>
      </c>
      <c r="X332">
        <v>2.5</v>
      </c>
      <c r="Y332" t="s">
        <v>376</v>
      </c>
      <c r="AA332" t="s">
        <v>594</v>
      </c>
      <c r="AB332" t="s">
        <v>517</v>
      </c>
      <c r="AC332" t="s">
        <v>510</v>
      </c>
      <c r="AD332" t="s">
        <v>510</v>
      </c>
      <c r="AE332" t="s">
        <v>669</v>
      </c>
      <c r="AF332">
        <v>5.2083329999999999E-3</v>
      </c>
      <c r="AG332">
        <v>1</v>
      </c>
      <c r="AH332" t="s">
        <v>832</v>
      </c>
      <c r="AI332" t="s">
        <v>510</v>
      </c>
      <c r="AJ332" t="s">
        <v>1050</v>
      </c>
      <c r="AK332" t="s">
        <v>1050</v>
      </c>
      <c r="AL332" t="s">
        <v>518</v>
      </c>
      <c r="AM332" t="s">
        <v>597</v>
      </c>
      <c r="AN332" t="s">
        <v>1237</v>
      </c>
      <c r="AO332" t="s">
        <v>510</v>
      </c>
      <c r="AP332" t="s">
        <v>672</v>
      </c>
      <c r="AQ332" t="s">
        <v>598</v>
      </c>
      <c r="AR332" t="s">
        <v>520</v>
      </c>
      <c r="AS332" t="s">
        <v>510</v>
      </c>
      <c r="AT332" t="s">
        <v>510</v>
      </c>
      <c r="AU332" t="s">
        <v>510</v>
      </c>
      <c r="AV332" t="s">
        <v>713</v>
      </c>
      <c r="AW332" t="s">
        <v>510</v>
      </c>
      <c r="AX332">
        <v>0</v>
      </c>
      <c r="AY332" t="s">
        <v>510</v>
      </c>
      <c r="AZ332" t="s">
        <v>594</v>
      </c>
      <c r="BA332">
        <v>0</v>
      </c>
      <c r="BB332" t="s">
        <v>673</v>
      </c>
      <c r="BC332" t="s">
        <v>673</v>
      </c>
      <c r="BD332" t="s">
        <v>510</v>
      </c>
      <c r="BE332" t="s">
        <v>510</v>
      </c>
      <c r="BF332" t="s">
        <v>510</v>
      </c>
      <c r="BG332" t="s">
        <v>510</v>
      </c>
      <c r="BH332" t="s">
        <v>510</v>
      </c>
      <c r="BI332" t="s">
        <v>510</v>
      </c>
      <c r="BJ332" t="s">
        <v>510</v>
      </c>
      <c r="BK332" t="s">
        <v>510</v>
      </c>
      <c r="BL332" t="s">
        <v>510</v>
      </c>
      <c r="BM332" t="s">
        <v>510</v>
      </c>
      <c r="BN332" t="s">
        <v>510</v>
      </c>
      <c r="BO332" t="s">
        <v>510</v>
      </c>
      <c r="BP332" t="s">
        <v>510</v>
      </c>
      <c r="BQ332" t="s">
        <v>510</v>
      </c>
    </row>
    <row r="333" spans="1:69" x14ac:dyDescent="0.3">
      <c r="A333" t="s">
        <v>1249</v>
      </c>
      <c r="B333" t="s">
        <v>584</v>
      </c>
      <c r="C333" t="s">
        <v>585</v>
      </c>
      <c r="D333" t="s">
        <v>586</v>
      </c>
      <c r="E333" t="s">
        <v>510</v>
      </c>
      <c r="F333" t="s">
        <v>587</v>
      </c>
      <c r="G333" t="s">
        <v>569</v>
      </c>
      <c r="H333" s="455"/>
      <c r="I333" t="s">
        <v>510</v>
      </c>
      <c r="J333">
        <v>2875</v>
      </c>
      <c r="K333" t="s">
        <v>522</v>
      </c>
      <c r="L333" t="s">
        <v>512</v>
      </c>
      <c r="M333" t="s">
        <v>586</v>
      </c>
      <c r="N333" t="s">
        <v>588</v>
      </c>
      <c r="O333" t="s">
        <v>637</v>
      </c>
      <c r="P333" t="s">
        <v>638</v>
      </c>
      <c r="Q333" t="s">
        <v>554</v>
      </c>
      <c r="R333" t="s">
        <v>639</v>
      </c>
      <c r="S333" t="s">
        <v>640</v>
      </c>
      <c r="T333" t="s">
        <v>515</v>
      </c>
      <c r="U333" t="s">
        <v>641</v>
      </c>
      <c r="V333" t="s">
        <v>510</v>
      </c>
      <c r="W333" t="s">
        <v>1250</v>
      </c>
      <c r="X333">
        <v>3</v>
      </c>
      <c r="Y333" t="s">
        <v>391</v>
      </c>
      <c r="Z333">
        <v>0.5</v>
      </c>
      <c r="AA333" t="s">
        <v>1251</v>
      </c>
      <c r="AB333" t="s">
        <v>1252</v>
      </c>
      <c r="AC333" t="s">
        <v>510</v>
      </c>
      <c r="AD333" t="s">
        <v>510</v>
      </c>
      <c r="AE333" t="s">
        <v>1251</v>
      </c>
      <c r="AF333">
        <v>3.8858333000000002E-2</v>
      </c>
      <c r="AG333">
        <v>1</v>
      </c>
      <c r="AH333" t="s">
        <v>1253</v>
      </c>
      <c r="AI333" t="s">
        <v>510</v>
      </c>
      <c r="AJ333" t="s">
        <v>607</v>
      </c>
      <c r="AK333" t="s">
        <v>607</v>
      </c>
      <c r="AL333" t="s">
        <v>518</v>
      </c>
      <c r="AM333" t="s">
        <v>597</v>
      </c>
      <c r="AN333" t="s">
        <v>570</v>
      </c>
      <c r="AO333" t="s">
        <v>510</v>
      </c>
      <c r="AP333" t="s">
        <v>528</v>
      </c>
      <c r="AQ333" t="s">
        <v>598</v>
      </c>
      <c r="AR333" t="s">
        <v>520</v>
      </c>
      <c r="AS333" t="s">
        <v>510</v>
      </c>
      <c r="AT333" t="s">
        <v>510</v>
      </c>
      <c r="AU333" t="s">
        <v>510</v>
      </c>
      <c r="AV333" t="s">
        <v>594</v>
      </c>
      <c r="AW333" t="s">
        <v>510</v>
      </c>
      <c r="AX333">
        <v>0</v>
      </c>
      <c r="AY333" t="s">
        <v>510</v>
      </c>
      <c r="AZ333" t="s">
        <v>594</v>
      </c>
      <c r="BA333">
        <v>0</v>
      </c>
      <c r="BB333" t="s">
        <v>647</v>
      </c>
      <c r="BC333" t="s">
        <v>554</v>
      </c>
      <c r="BD333" t="s">
        <v>510</v>
      </c>
      <c r="BE333" t="s">
        <v>510</v>
      </c>
      <c r="BF333" t="s">
        <v>510</v>
      </c>
      <c r="BG333" t="s">
        <v>510</v>
      </c>
      <c r="BH333" t="s">
        <v>510</v>
      </c>
      <c r="BI333" t="s">
        <v>510</v>
      </c>
      <c r="BJ333" t="s">
        <v>510</v>
      </c>
      <c r="BK333" t="s">
        <v>510</v>
      </c>
      <c r="BL333" t="s">
        <v>510</v>
      </c>
      <c r="BM333" t="s">
        <v>510</v>
      </c>
      <c r="BN333" t="s">
        <v>510</v>
      </c>
      <c r="BO333" t="s">
        <v>510</v>
      </c>
      <c r="BP333" t="s">
        <v>510</v>
      </c>
      <c r="BQ333" t="s">
        <v>510</v>
      </c>
    </row>
    <row r="334" spans="1:69" x14ac:dyDescent="0.3">
      <c r="A334" t="s">
        <v>1254</v>
      </c>
      <c r="B334" t="s">
        <v>584</v>
      </c>
      <c r="C334" t="s">
        <v>585</v>
      </c>
      <c r="D334" t="s">
        <v>610</v>
      </c>
      <c r="E334" t="s">
        <v>510</v>
      </c>
      <c r="F334" t="s">
        <v>587</v>
      </c>
      <c r="G334" t="s">
        <v>569</v>
      </c>
      <c r="H334" s="455"/>
      <c r="I334" t="s">
        <v>510</v>
      </c>
      <c r="J334">
        <v>2875</v>
      </c>
      <c r="K334" t="s">
        <v>522</v>
      </c>
      <c r="L334" t="s">
        <v>512</v>
      </c>
      <c r="M334" t="s">
        <v>610</v>
      </c>
      <c r="N334" t="s">
        <v>611</v>
      </c>
      <c r="O334" t="s">
        <v>637</v>
      </c>
      <c r="P334" t="s">
        <v>638</v>
      </c>
      <c r="Q334" t="s">
        <v>554</v>
      </c>
      <c r="R334" t="s">
        <v>639</v>
      </c>
      <c r="S334" t="s">
        <v>640</v>
      </c>
      <c r="T334" t="s">
        <v>515</v>
      </c>
      <c r="U334" t="s">
        <v>641</v>
      </c>
      <c r="V334" t="s">
        <v>510</v>
      </c>
      <c r="W334" t="s">
        <v>1250</v>
      </c>
      <c r="X334">
        <v>3</v>
      </c>
      <c r="Y334" t="s">
        <v>391</v>
      </c>
      <c r="Z334">
        <v>0.5</v>
      </c>
      <c r="AA334" t="s">
        <v>1251</v>
      </c>
      <c r="AB334" t="s">
        <v>1252</v>
      </c>
      <c r="AC334" t="s">
        <v>510</v>
      </c>
      <c r="AD334" t="s">
        <v>510</v>
      </c>
      <c r="AE334" t="s">
        <v>1251</v>
      </c>
      <c r="AF334">
        <v>3.8858333000000002E-2</v>
      </c>
      <c r="AG334">
        <v>1</v>
      </c>
      <c r="AH334" t="s">
        <v>1253</v>
      </c>
      <c r="AI334" t="s">
        <v>510</v>
      </c>
      <c r="AJ334" t="s">
        <v>614</v>
      </c>
      <c r="AK334" t="s">
        <v>614</v>
      </c>
      <c r="AL334" t="s">
        <v>518</v>
      </c>
      <c r="AM334" t="s">
        <v>597</v>
      </c>
      <c r="AN334" t="s">
        <v>397</v>
      </c>
      <c r="AO334" t="s">
        <v>510</v>
      </c>
      <c r="AP334" t="s">
        <v>528</v>
      </c>
      <c r="AQ334" t="s">
        <v>598</v>
      </c>
      <c r="AR334" t="s">
        <v>520</v>
      </c>
      <c r="AS334" t="s">
        <v>510</v>
      </c>
      <c r="AT334" t="s">
        <v>510</v>
      </c>
      <c r="AU334" t="s">
        <v>510</v>
      </c>
      <c r="AV334" t="s">
        <v>594</v>
      </c>
      <c r="AW334" t="s">
        <v>510</v>
      </c>
      <c r="AX334">
        <v>0</v>
      </c>
      <c r="AY334" t="s">
        <v>510</v>
      </c>
      <c r="AZ334" t="s">
        <v>594</v>
      </c>
      <c r="BA334">
        <v>0</v>
      </c>
      <c r="BB334" t="s">
        <v>647</v>
      </c>
      <c r="BC334" t="s">
        <v>554</v>
      </c>
      <c r="BD334" t="s">
        <v>510</v>
      </c>
      <c r="BE334" t="s">
        <v>510</v>
      </c>
      <c r="BF334" t="s">
        <v>510</v>
      </c>
      <c r="BG334" t="s">
        <v>510</v>
      </c>
      <c r="BH334" t="s">
        <v>510</v>
      </c>
      <c r="BI334" t="s">
        <v>510</v>
      </c>
      <c r="BJ334" t="s">
        <v>510</v>
      </c>
      <c r="BK334" t="s">
        <v>510</v>
      </c>
      <c r="BL334" t="s">
        <v>510</v>
      </c>
      <c r="BM334" t="s">
        <v>510</v>
      </c>
      <c r="BN334" t="s">
        <v>510</v>
      </c>
      <c r="BO334" t="s">
        <v>510</v>
      </c>
      <c r="BP334" t="s">
        <v>510</v>
      </c>
      <c r="BQ334" t="s">
        <v>510</v>
      </c>
    </row>
    <row r="335" spans="1:69" x14ac:dyDescent="0.3">
      <c r="A335" t="s">
        <v>1255</v>
      </c>
      <c r="B335" t="s">
        <v>584</v>
      </c>
      <c r="C335" t="s">
        <v>585</v>
      </c>
      <c r="D335" t="s">
        <v>610</v>
      </c>
      <c r="E335" t="s">
        <v>510</v>
      </c>
      <c r="F335" t="s">
        <v>587</v>
      </c>
      <c r="G335" t="s">
        <v>569</v>
      </c>
      <c r="H335" s="455"/>
      <c r="I335" t="s">
        <v>510</v>
      </c>
      <c r="J335">
        <v>2522</v>
      </c>
      <c r="K335" t="s">
        <v>522</v>
      </c>
      <c r="L335" t="s">
        <v>531</v>
      </c>
      <c r="M335" t="s">
        <v>610</v>
      </c>
      <c r="N335" t="s">
        <v>611</v>
      </c>
      <c r="O335" t="s">
        <v>860</v>
      </c>
      <c r="P335" t="s">
        <v>861</v>
      </c>
      <c r="Q335" t="s">
        <v>513</v>
      </c>
      <c r="R335" t="s">
        <v>510</v>
      </c>
      <c r="S335" t="s">
        <v>555</v>
      </c>
      <c r="T335" t="s">
        <v>515</v>
      </c>
      <c r="U335" t="s">
        <v>565</v>
      </c>
      <c r="V335" t="s">
        <v>510</v>
      </c>
      <c r="W335" t="s">
        <v>371</v>
      </c>
      <c r="X335">
        <v>0.5</v>
      </c>
      <c r="Y335" t="s">
        <v>371</v>
      </c>
      <c r="Z335">
        <v>0.5</v>
      </c>
      <c r="AA335" t="s">
        <v>594</v>
      </c>
      <c r="AB335" t="s">
        <v>216</v>
      </c>
      <c r="AC335" t="s">
        <v>510</v>
      </c>
      <c r="AD335" t="s">
        <v>510</v>
      </c>
      <c r="AE335" t="s">
        <v>594</v>
      </c>
      <c r="AF335">
        <v>0</v>
      </c>
      <c r="AG335">
        <v>1</v>
      </c>
      <c r="AH335" t="s">
        <v>1256</v>
      </c>
      <c r="AI335" t="s">
        <v>510</v>
      </c>
      <c r="AJ335" t="s">
        <v>510</v>
      </c>
      <c r="AK335" t="s">
        <v>614</v>
      </c>
      <c r="AL335" t="s">
        <v>518</v>
      </c>
      <c r="AM335" t="s">
        <v>597</v>
      </c>
      <c r="AN335" t="s">
        <v>510</v>
      </c>
      <c r="AO335" t="s">
        <v>510</v>
      </c>
      <c r="AP335" t="s">
        <v>672</v>
      </c>
      <c r="AQ335" t="s">
        <v>598</v>
      </c>
      <c r="AR335" t="s">
        <v>520</v>
      </c>
      <c r="AS335" t="s">
        <v>510</v>
      </c>
      <c r="AT335" t="s">
        <v>510</v>
      </c>
      <c r="AU335" t="s">
        <v>510</v>
      </c>
      <c r="AV335" t="s">
        <v>1251</v>
      </c>
      <c r="AW335" t="s">
        <v>510</v>
      </c>
      <c r="AX335">
        <v>0</v>
      </c>
      <c r="AY335" t="s">
        <v>510</v>
      </c>
      <c r="AZ335" t="s">
        <v>594</v>
      </c>
      <c r="BA335">
        <v>0</v>
      </c>
      <c r="BB335" t="s">
        <v>566</v>
      </c>
      <c r="BC335" t="s">
        <v>567</v>
      </c>
      <c r="BD335" t="s">
        <v>510</v>
      </c>
      <c r="BE335" t="s">
        <v>510</v>
      </c>
      <c r="BF335" t="s">
        <v>510</v>
      </c>
      <c r="BG335" t="s">
        <v>510</v>
      </c>
      <c r="BH335" t="s">
        <v>510</v>
      </c>
      <c r="BI335" t="s">
        <v>510</v>
      </c>
      <c r="BJ335" t="s">
        <v>510</v>
      </c>
      <c r="BK335" t="s">
        <v>510</v>
      </c>
      <c r="BL335" t="s">
        <v>510</v>
      </c>
      <c r="BM335" t="s">
        <v>510</v>
      </c>
      <c r="BN335" t="s">
        <v>510</v>
      </c>
      <c r="BO335" t="s">
        <v>510</v>
      </c>
      <c r="BP335" t="s">
        <v>510</v>
      </c>
      <c r="BQ335" t="s">
        <v>510</v>
      </c>
    </row>
    <row r="336" spans="1:69" x14ac:dyDescent="0.3">
      <c r="A336" t="s">
        <v>1257</v>
      </c>
      <c r="B336" t="s">
        <v>584</v>
      </c>
      <c r="C336" t="s">
        <v>585</v>
      </c>
      <c r="D336" t="s">
        <v>586</v>
      </c>
      <c r="E336" t="s">
        <v>510</v>
      </c>
      <c r="F336" t="s">
        <v>587</v>
      </c>
      <c r="G336" t="s">
        <v>569</v>
      </c>
      <c r="H336" s="455"/>
      <c r="I336" t="s">
        <v>510</v>
      </c>
      <c r="J336">
        <v>2522</v>
      </c>
      <c r="K336" t="s">
        <v>522</v>
      </c>
      <c r="L336" t="s">
        <v>531</v>
      </c>
      <c r="M336" t="s">
        <v>586</v>
      </c>
      <c r="N336" t="s">
        <v>588</v>
      </c>
      <c r="O336" t="s">
        <v>860</v>
      </c>
      <c r="P336" t="s">
        <v>861</v>
      </c>
      <c r="Q336" t="s">
        <v>513</v>
      </c>
      <c r="R336" t="s">
        <v>510</v>
      </c>
      <c r="S336" t="s">
        <v>555</v>
      </c>
      <c r="T336" t="s">
        <v>515</v>
      </c>
      <c r="U336" t="s">
        <v>565</v>
      </c>
      <c r="V336" t="s">
        <v>510</v>
      </c>
      <c r="W336" t="s">
        <v>371</v>
      </c>
      <c r="X336">
        <v>0.5</v>
      </c>
      <c r="Y336" t="s">
        <v>371</v>
      </c>
      <c r="Z336">
        <v>0.5</v>
      </c>
      <c r="AA336" t="s">
        <v>594</v>
      </c>
      <c r="AB336" t="s">
        <v>216</v>
      </c>
      <c r="AC336" t="s">
        <v>510</v>
      </c>
      <c r="AD336" t="s">
        <v>510</v>
      </c>
      <c r="AE336" t="s">
        <v>594</v>
      </c>
      <c r="AF336">
        <v>0</v>
      </c>
      <c r="AG336">
        <v>1</v>
      </c>
      <c r="AH336" t="s">
        <v>1256</v>
      </c>
      <c r="AI336" t="s">
        <v>510</v>
      </c>
      <c r="AJ336" t="s">
        <v>510</v>
      </c>
      <c r="AK336" t="s">
        <v>607</v>
      </c>
      <c r="AL336" t="s">
        <v>518</v>
      </c>
      <c r="AM336" t="s">
        <v>597</v>
      </c>
      <c r="AN336" t="s">
        <v>510</v>
      </c>
      <c r="AO336" t="s">
        <v>510</v>
      </c>
      <c r="AP336" t="s">
        <v>672</v>
      </c>
      <c r="AQ336" t="s">
        <v>598</v>
      </c>
      <c r="AR336" t="s">
        <v>520</v>
      </c>
      <c r="AS336" t="s">
        <v>510</v>
      </c>
      <c r="AT336" t="s">
        <v>510</v>
      </c>
      <c r="AU336" t="s">
        <v>510</v>
      </c>
      <c r="AV336" t="s">
        <v>1251</v>
      </c>
      <c r="AW336" t="s">
        <v>510</v>
      </c>
      <c r="AX336">
        <v>0</v>
      </c>
      <c r="AY336" t="s">
        <v>510</v>
      </c>
      <c r="AZ336" t="s">
        <v>594</v>
      </c>
      <c r="BA336">
        <v>0</v>
      </c>
      <c r="BB336" t="s">
        <v>566</v>
      </c>
      <c r="BC336" t="s">
        <v>567</v>
      </c>
      <c r="BD336" t="s">
        <v>510</v>
      </c>
      <c r="BE336" t="s">
        <v>510</v>
      </c>
      <c r="BF336" t="s">
        <v>510</v>
      </c>
      <c r="BG336" t="s">
        <v>510</v>
      </c>
      <c r="BH336" t="s">
        <v>510</v>
      </c>
      <c r="BI336" t="s">
        <v>510</v>
      </c>
      <c r="BJ336" t="s">
        <v>510</v>
      </c>
      <c r="BK336" t="s">
        <v>510</v>
      </c>
      <c r="BL336" t="s">
        <v>510</v>
      </c>
      <c r="BM336" t="s">
        <v>510</v>
      </c>
      <c r="BN336" t="s">
        <v>510</v>
      </c>
      <c r="BO336" t="s">
        <v>510</v>
      </c>
      <c r="BP336" t="s">
        <v>510</v>
      </c>
      <c r="BQ336" t="s">
        <v>510</v>
      </c>
    </row>
    <row r="337" spans="1:69" x14ac:dyDescent="0.3">
      <c r="A337" t="s">
        <v>1258</v>
      </c>
      <c r="B337" t="s">
        <v>584</v>
      </c>
      <c r="C337" t="s">
        <v>585</v>
      </c>
      <c r="D337" t="s">
        <v>586</v>
      </c>
      <c r="E337" t="s">
        <v>510</v>
      </c>
      <c r="F337" t="s">
        <v>587</v>
      </c>
      <c r="G337" t="s">
        <v>569</v>
      </c>
      <c r="H337" s="455"/>
      <c r="I337" t="s">
        <v>510</v>
      </c>
      <c r="J337">
        <v>2047</v>
      </c>
      <c r="K337" t="s">
        <v>522</v>
      </c>
      <c r="L337" t="s">
        <v>512</v>
      </c>
      <c r="M337" t="s">
        <v>586</v>
      </c>
      <c r="N337" t="s">
        <v>588</v>
      </c>
      <c r="O337" t="s">
        <v>691</v>
      </c>
      <c r="P337" t="s">
        <v>692</v>
      </c>
      <c r="Q337" t="s">
        <v>591</v>
      </c>
      <c r="R337" t="s">
        <v>542</v>
      </c>
      <c r="S337" t="s">
        <v>593</v>
      </c>
      <c r="T337" t="s">
        <v>515</v>
      </c>
      <c r="U337" t="s">
        <v>377</v>
      </c>
      <c r="V337" t="s">
        <v>510</v>
      </c>
      <c r="W337" t="s">
        <v>391</v>
      </c>
      <c r="X337">
        <v>3</v>
      </c>
      <c r="Y337" t="s">
        <v>391</v>
      </c>
      <c r="AA337" t="s">
        <v>599</v>
      </c>
      <c r="AB337" t="s">
        <v>568</v>
      </c>
      <c r="AC337" t="s">
        <v>510</v>
      </c>
      <c r="AD337" t="s">
        <v>510</v>
      </c>
      <c r="AE337" t="s">
        <v>1259</v>
      </c>
      <c r="AF337">
        <v>0.56333333299999999</v>
      </c>
      <c r="AG337">
        <v>1</v>
      </c>
      <c r="AH337" t="s">
        <v>1260</v>
      </c>
      <c r="AI337" t="s">
        <v>510</v>
      </c>
      <c r="AJ337" t="s">
        <v>607</v>
      </c>
      <c r="AK337" t="s">
        <v>607</v>
      </c>
      <c r="AL337" t="s">
        <v>518</v>
      </c>
      <c r="AM337" t="s">
        <v>597</v>
      </c>
      <c r="AN337" t="s">
        <v>398</v>
      </c>
      <c r="AO337" t="s">
        <v>510</v>
      </c>
      <c r="AP337" t="s">
        <v>1261</v>
      </c>
      <c r="AQ337" t="s">
        <v>598</v>
      </c>
      <c r="AR337" t="s">
        <v>520</v>
      </c>
      <c r="AS337" t="s">
        <v>510</v>
      </c>
      <c r="AT337" t="s">
        <v>510</v>
      </c>
      <c r="AU337" t="s">
        <v>510</v>
      </c>
      <c r="AV337" t="s">
        <v>594</v>
      </c>
      <c r="AW337" t="s">
        <v>510</v>
      </c>
      <c r="AX337">
        <v>0</v>
      </c>
      <c r="AY337" t="s">
        <v>510</v>
      </c>
      <c r="AZ337" t="s">
        <v>594</v>
      </c>
      <c r="BA337">
        <v>0</v>
      </c>
      <c r="BB337" t="s">
        <v>600</v>
      </c>
      <c r="BC337" t="s">
        <v>600</v>
      </c>
      <c r="BD337" t="s">
        <v>600</v>
      </c>
      <c r="BE337" t="s">
        <v>510</v>
      </c>
      <c r="BF337" t="s">
        <v>510</v>
      </c>
      <c r="BG337" t="s">
        <v>510</v>
      </c>
      <c r="BH337" t="s">
        <v>510</v>
      </c>
      <c r="BI337" t="s">
        <v>510</v>
      </c>
      <c r="BJ337" t="s">
        <v>510</v>
      </c>
      <c r="BK337" t="s">
        <v>510</v>
      </c>
      <c r="BL337" t="s">
        <v>510</v>
      </c>
      <c r="BM337" t="s">
        <v>510</v>
      </c>
      <c r="BN337" t="s">
        <v>510</v>
      </c>
      <c r="BO337" t="s">
        <v>510</v>
      </c>
      <c r="BP337" t="s">
        <v>510</v>
      </c>
      <c r="BQ337" t="s">
        <v>510</v>
      </c>
    </row>
    <row r="338" spans="1:69" x14ac:dyDescent="0.3">
      <c r="A338" t="s">
        <v>1262</v>
      </c>
      <c r="B338" t="s">
        <v>584</v>
      </c>
      <c r="C338" t="s">
        <v>585</v>
      </c>
      <c r="D338" t="s">
        <v>586</v>
      </c>
      <c r="E338" t="s">
        <v>510</v>
      </c>
      <c r="F338" t="s">
        <v>587</v>
      </c>
      <c r="G338" t="s">
        <v>569</v>
      </c>
      <c r="H338" s="455"/>
      <c r="I338" t="s">
        <v>510</v>
      </c>
      <c r="J338">
        <v>2522</v>
      </c>
      <c r="K338" t="s">
        <v>522</v>
      </c>
      <c r="L338" t="s">
        <v>531</v>
      </c>
      <c r="M338" t="s">
        <v>586</v>
      </c>
      <c r="N338" t="s">
        <v>588</v>
      </c>
      <c r="O338" t="s">
        <v>667</v>
      </c>
      <c r="P338" t="s">
        <v>668</v>
      </c>
      <c r="Q338" t="s">
        <v>591</v>
      </c>
      <c r="R338" t="s">
        <v>415</v>
      </c>
      <c r="S338" t="s">
        <v>593</v>
      </c>
      <c r="T338" t="s">
        <v>515</v>
      </c>
      <c r="U338" t="s">
        <v>377</v>
      </c>
      <c r="V338" t="s">
        <v>510</v>
      </c>
      <c r="W338" t="s">
        <v>391</v>
      </c>
      <c r="X338">
        <v>3</v>
      </c>
      <c r="Y338" t="s">
        <v>391</v>
      </c>
      <c r="AA338" t="s">
        <v>594</v>
      </c>
      <c r="AB338" t="s">
        <v>568</v>
      </c>
      <c r="AC338" t="s">
        <v>510</v>
      </c>
      <c r="AD338" t="s">
        <v>510</v>
      </c>
      <c r="AE338" t="s">
        <v>669</v>
      </c>
      <c r="AF338">
        <v>5.2083329999999999E-3</v>
      </c>
      <c r="AG338">
        <v>1</v>
      </c>
      <c r="AH338" t="s">
        <v>998</v>
      </c>
      <c r="AI338" t="s">
        <v>510</v>
      </c>
      <c r="AJ338" t="s">
        <v>607</v>
      </c>
      <c r="AK338" t="s">
        <v>607</v>
      </c>
      <c r="AL338" t="s">
        <v>518</v>
      </c>
      <c r="AM338" t="s">
        <v>597</v>
      </c>
      <c r="AN338" t="s">
        <v>1263</v>
      </c>
      <c r="AO338" t="s">
        <v>510</v>
      </c>
      <c r="AP338" t="s">
        <v>672</v>
      </c>
      <c r="AQ338" t="s">
        <v>598</v>
      </c>
      <c r="AR338" t="s">
        <v>520</v>
      </c>
      <c r="AS338" t="s">
        <v>510</v>
      </c>
      <c r="AT338" t="s">
        <v>510</v>
      </c>
      <c r="AU338" t="s">
        <v>510</v>
      </c>
      <c r="AV338" t="s">
        <v>599</v>
      </c>
      <c r="AW338" t="s">
        <v>510</v>
      </c>
      <c r="AX338">
        <v>0</v>
      </c>
      <c r="AY338" t="s">
        <v>510</v>
      </c>
      <c r="AZ338" t="s">
        <v>594</v>
      </c>
      <c r="BA338">
        <v>0</v>
      </c>
      <c r="BB338" t="s">
        <v>673</v>
      </c>
      <c r="BC338" t="s">
        <v>673</v>
      </c>
      <c r="BD338" t="s">
        <v>510</v>
      </c>
      <c r="BE338" t="s">
        <v>510</v>
      </c>
      <c r="BF338" t="s">
        <v>510</v>
      </c>
      <c r="BG338" t="s">
        <v>510</v>
      </c>
      <c r="BH338" t="s">
        <v>510</v>
      </c>
      <c r="BI338" t="s">
        <v>510</v>
      </c>
      <c r="BJ338" t="s">
        <v>510</v>
      </c>
      <c r="BK338" t="s">
        <v>510</v>
      </c>
      <c r="BL338" t="s">
        <v>510</v>
      </c>
      <c r="BM338" t="s">
        <v>510</v>
      </c>
      <c r="BN338" t="s">
        <v>510</v>
      </c>
      <c r="BO338" t="s">
        <v>510</v>
      </c>
      <c r="BP338" t="s">
        <v>510</v>
      </c>
      <c r="BQ338" t="s">
        <v>510</v>
      </c>
    </row>
    <row r="339" spans="1:69" x14ac:dyDescent="0.3">
      <c r="A339" t="s">
        <v>1264</v>
      </c>
      <c r="B339" t="s">
        <v>584</v>
      </c>
      <c r="C339" t="s">
        <v>585</v>
      </c>
      <c r="D339" t="s">
        <v>610</v>
      </c>
      <c r="E339" t="s">
        <v>510</v>
      </c>
      <c r="F339" t="s">
        <v>587</v>
      </c>
      <c r="G339" t="s">
        <v>569</v>
      </c>
      <c r="H339" s="455"/>
      <c r="I339" t="s">
        <v>510</v>
      </c>
      <c r="J339">
        <v>2047</v>
      </c>
      <c r="K339" t="s">
        <v>522</v>
      </c>
      <c r="L339" t="s">
        <v>512</v>
      </c>
      <c r="M339" t="s">
        <v>610</v>
      </c>
      <c r="N339" t="s">
        <v>611</v>
      </c>
      <c r="O339" t="s">
        <v>691</v>
      </c>
      <c r="P339" t="s">
        <v>692</v>
      </c>
      <c r="Q339" t="s">
        <v>591</v>
      </c>
      <c r="R339" t="s">
        <v>542</v>
      </c>
      <c r="S339" t="s">
        <v>593</v>
      </c>
      <c r="T339" t="s">
        <v>515</v>
      </c>
      <c r="U339" t="s">
        <v>377</v>
      </c>
      <c r="V339" t="s">
        <v>510</v>
      </c>
      <c r="W339" t="s">
        <v>391</v>
      </c>
      <c r="X339">
        <v>3</v>
      </c>
      <c r="Y339" t="s">
        <v>391</v>
      </c>
      <c r="AA339" t="s">
        <v>599</v>
      </c>
      <c r="AB339" t="s">
        <v>568</v>
      </c>
      <c r="AC339" t="s">
        <v>510</v>
      </c>
      <c r="AD339" t="s">
        <v>510</v>
      </c>
      <c r="AE339" t="s">
        <v>1259</v>
      </c>
      <c r="AF339">
        <v>0.56333333299999999</v>
      </c>
      <c r="AG339">
        <v>1</v>
      </c>
      <c r="AH339" t="s">
        <v>1260</v>
      </c>
      <c r="AI339" t="s">
        <v>510</v>
      </c>
      <c r="AJ339" t="s">
        <v>614</v>
      </c>
      <c r="AK339" t="s">
        <v>614</v>
      </c>
      <c r="AL339" t="s">
        <v>518</v>
      </c>
      <c r="AM339" t="s">
        <v>597</v>
      </c>
      <c r="AN339" t="s">
        <v>570</v>
      </c>
      <c r="AO339" t="s">
        <v>510</v>
      </c>
      <c r="AP339" t="s">
        <v>1261</v>
      </c>
      <c r="AQ339" t="s">
        <v>598</v>
      </c>
      <c r="AR339" t="s">
        <v>520</v>
      </c>
      <c r="AS339" t="s">
        <v>510</v>
      </c>
      <c r="AT339" t="s">
        <v>510</v>
      </c>
      <c r="AU339" t="s">
        <v>510</v>
      </c>
      <c r="AV339" t="s">
        <v>594</v>
      </c>
      <c r="AW339" t="s">
        <v>510</v>
      </c>
      <c r="AX339">
        <v>0</v>
      </c>
      <c r="AY339" t="s">
        <v>510</v>
      </c>
      <c r="AZ339" t="s">
        <v>594</v>
      </c>
      <c r="BA339">
        <v>0</v>
      </c>
      <c r="BB339" t="s">
        <v>600</v>
      </c>
      <c r="BC339" t="s">
        <v>600</v>
      </c>
      <c r="BD339" t="s">
        <v>600</v>
      </c>
      <c r="BE339" t="s">
        <v>510</v>
      </c>
      <c r="BF339" t="s">
        <v>510</v>
      </c>
      <c r="BG339" t="s">
        <v>510</v>
      </c>
      <c r="BH339" t="s">
        <v>510</v>
      </c>
      <c r="BI339" t="s">
        <v>510</v>
      </c>
      <c r="BJ339" t="s">
        <v>510</v>
      </c>
      <c r="BK339" t="s">
        <v>510</v>
      </c>
      <c r="BL339" t="s">
        <v>510</v>
      </c>
      <c r="BM339" t="s">
        <v>510</v>
      </c>
      <c r="BN339" t="s">
        <v>510</v>
      </c>
      <c r="BO339" t="s">
        <v>510</v>
      </c>
      <c r="BP339" t="s">
        <v>510</v>
      </c>
      <c r="BQ339" t="s">
        <v>510</v>
      </c>
    </row>
    <row r="340" spans="1:69" x14ac:dyDescent="0.3">
      <c r="A340" t="s">
        <v>1265</v>
      </c>
      <c r="B340" t="s">
        <v>584</v>
      </c>
      <c r="C340" t="s">
        <v>585</v>
      </c>
      <c r="D340" t="s">
        <v>610</v>
      </c>
      <c r="E340" t="s">
        <v>510</v>
      </c>
      <c r="F340" t="s">
        <v>587</v>
      </c>
      <c r="G340" t="s">
        <v>569</v>
      </c>
      <c r="H340" s="455"/>
      <c r="I340" t="s">
        <v>510</v>
      </c>
      <c r="J340">
        <v>2522</v>
      </c>
      <c r="K340" t="s">
        <v>522</v>
      </c>
      <c r="L340" t="s">
        <v>531</v>
      </c>
      <c r="M340" t="s">
        <v>610</v>
      </c>
      <c r="N340" t="s">
        <v>611</v>
      </c>
      <c r="O340" t="s">
        <v>667</v>
      </c>
      <c r="P340" t="s">
        <v>668</v>
      </c>
      <c r="Q340" t="s">
        <v>591</v>
      </c>
      <c r="R340" t="s">
        <v>415</v>
      </c>
      <c r="S340" t="s">
        <v>593</v>
      </c>
      <c r="T340" t="s">
        <v>515</v>
      </c>
      <c r="U340" t="s">
        <v>377</v>
      </c>
      <c r="V340" t="s">
        <v>510</v>
      </c>
      <c r="W340" t="s">
        <v>391</v>
      </c>
      <c r="X340">
        <v>3</v>
      </c>
      <c r="Y340" t="s">
        <v>391</v>
      </c>
      <c r="AA340" t="s">
        <v>594</v>
      </c>
      <c r="AB340" t="s">
        <v>568</v>
      </c>
      <c r="AC340" t="s">
        <v>510</v>
      </c>
      <c r="AD340" t="s">
        <v>510</v>
      </c>
      <c r="AE340" t="s">
        <v>669</v>
      </c>
      <c r="AF340">
        <v>5.2083329999999999E-3</v>
      </c>
      <c r="AG340">
        <v>1</v>
      </c>
      <c r="AH340" t="s">
        <v>998</v>
      </c>
      <c r="AI340" t="s">
        <v>510</v>
      </c>
      <c r="AJ340" t="s">
        <v>614</v>
      </c>
      <c r="AK340" t="s">
        <v>614</v>
      </c>
      <c r="AL340" t="s">
        <v>518</v>
      </c>
      <c r="AM340" t="s">
        <v>597</v>
      </c>
      <c r="AN340" t="s">
        <v>1263</v>
      </c>
      <c r="AO340" t="s">
        <v>510</v>
      </c>
      <c r="AP340" t="s">
        <v>672</v>
      </c>
      <c r="AQ340" t="s">
        <v>598</v>
      </c>
      <c r="AR340" t="s">
        <v>520</v>
      </c>
      <c r="AS340" t="s">
        <v>510</v>
      </c>
      <c r="AT340" t="s">
        <v>510</v>
      </c>
      <c r="AU340" t="s">
        <v>510</v>
      </c>
      <c r="AV340" t="s">
        <v>599</v>
      </c>
      <c r="AW340" t="s">
        <v>510</v>
      </c>
      <c r="AX340">
        <v>0</v>
      </c>
      <c r="AY340" t="s">
        <v>510</v>
      </c>
      <c r="AZ340" t="s">
        <v>594</v>
      </c>
      <c r="BA340">
        <v>0</v>
      </c>
      <c r="BB340" t="s">
        <v>673</v>
      </c>
      <c r="BC340" t="s">
        <v>673</v>
      </c>
      <c r="BD340" t="s">
        <v>510</v>
      </c>
      <c r="BE340" t="s">
        <v>510</v>
      </c>
      <c r="BF340" t="s">
        <v>510</v>
      </c>
      <c r="BG340" t="s">
        <v>510</v>
      </c>
      <c r="BH340" t="s">
        <v>510</v>
      </c>
      <c r="BI340" t="s">
        <v>510</v>
      </c>
      <c r="BJ340" t="s">
        <v>510</v>
      </c>
      <c r="BK340" t="s">
        <v>510</v>
      </c>
      <c r="BL340" t="s">
        <v>510</v>
      </c>
      <c r="BM340" t="s">
        <v>510</v>
      </c>
      <c r="BN340" t="s">
        <v>510</v>
      </c>
      <c r="BO340" t="s">
        <v>510</v>
      </c>
      <c r="BP340" t="s">
        <v>510</v>
      </c>
      <c r="BQ340" t="s">
        <v>510</v>
      </c>
    </row>
    <row r="341" spans="1:69" x14ac:dyDescent="0.3">
      <c r="A341" t="s">
        <v>1266</v>
      </c>
      <c r="B341" t="s">
        <v>584</v>
      </c>
      <c r="C341" t="s">
        <v>585</v>
      </c>
      <c r="D341" t="s">
        <v>610</v>
      </c>
      <c r="E341" t="s">
        <v>510</v>
      </c>
      <c r="F341" t="s">
        <v>587</v>
      </c>
      <c r="G341" t="s">
        <v>569</v>
      </c>
      <c r="H341" s="455"/>
      <c r="I341" t="s">
        <v>510</v>
      </c>
      <c r="J341">
        <v>2522</v>
      </c>
      <c r="K341" t="s">
        <v>522</v>
      </c>
      <c r="L341" t="s">
        <v>531</v>
      </c>
      <c r="M341" t="s">
        <v>610</v>
      </c>
      <c r="N341" t="s">
        <v>611</v>
      </c>
      <c r="O341" t="s">
        <v>667</v>
      </c>
      <c r="P341" t="s">
        <v>668</v>
      </c>
      <c r="Q341" t="s">
        <v>591</v>
      </c>
      <c r="R341" t="s">
        <v>415</v>
      </c>
      <c r="S341" t="s">
        <v>593</v>
      </c>
      <c r="T341" t="s">
        <v>515</v>
      </c>
      <c r="U341" t="s">
        <v>377</v>
      </c>
      <c r="V341" t="s">
        <v>510</v>
      </c>
      <c r="W341" t="s">
        <v>391</v>
      </c>
      <c r="X341">
        <v>3</v>
      </c>
      <c r="Y341" t="s">
        <v>391</v>
      </c>
      <c r="AA341" t="s">
        <v>594</v>
      </c>
      <c r="AB341" t="s">
        <v>568</v>
      </c>
      <c r="AC341" t="s">
        <v>510</v>
      </c>
      <c r="AD341" t="s">
        <v>510</v>
      </c>
      <c r="AE341" t="s">
        <v>669</v>
      </c>
      <c r="AF341">
        <v>5.2083329999999999E-3</v>
      </c>
      <c r="AG341">
        <v>1</v>
      </c>
      <c r="AH341" t="s">
        <v>998</v>
      </c>
      <c r="AI341" t="s">
        <v>510</v>
      </c>
      <c r="AJ341" t="s">
        <v>614</v>
      </c>
      <c r="AK341" t="s">
        <v>614</v>
      </c>
      <c r="AL341" t="s">
        <v>518</v>
      </c>
      <c r="AM341" t="s">
        <v>597</v>
      </c>
      <c r="AN341" t="s">
        <v>1267</v>
      </c>
      <c r="AO341" t="s">
        <v>510</v>
      </c>
      <c r="AP341" t="s">
        <v>672</v>
      </c>
      <c r="AQ341" t="s">
        <v>598</v>
      </c>
      <c r="AR341" t="s">
        <v>520</v>
      </c>
      <c r="AS341" t="s">
        <v>510</v>
      </c>
      <c r="AT341" t="s">
        <v>510</v>
      </c>
      <c r="AU341" t="s">
        <v>510</v>
      </c>
      <c r="AV341" t="s">
        <v>599</v>
      </c>
      <c r="AW341" t="s">
        <v>510</v>
      </c>
      <c r="AX341">
        <v>0</v>
      </c>
      <c r="AY341" t="s">
        <v>510</v>
      </c>
      <c r="AZ341" t="s">
        <v>594</v>
      </c>
      <c r="BA341">
        <v>0</v>
      </c>
      <c r="BB341" t="s">
        <v>673</v>
      </c>
      <c r="BC341" t="s">
        <v>673</v>
      </c>
      <c r="BD341" t="s">
        <v>510</v>
      </c>
      <c r="BE341" t="s">
        <v>510</v>
      </c>
      <c r="BF341" t="s">
        <v>510</v>
      </c>
      <c r="BG341" t="s">
        <v>510</v>
      </c>
      <c r="BH341" t="s">
        <v>510</v>
      </c>
      <c r="BI341" t="s">
        <v>510</v>
      </c>
      <c r="BJ341" t="s">
        <v>510</v>
      </c>
      <c r="BK341" t="s">
        <v>510</v>
      </c>
      <c r="BL341" t="s">
        <v>510</v>
      </c>
      <c r="BM341" t="s">
        <v>510</v>
      </c>
      <c r="BN341" t="s">
        <v>510</v>
      </c>
      <c r="BO341" t="s">
        <v>510</v>
      </c>
      <c r="BP341" t="s">
        <v>510</v>
      </c>
      <c r="BQ341" t="s">
        <v>510</v>
      </c>
    </row>
    <row r="342" spans="1:69" x14ac:dyDescent="0.3">
      <c r="A342" t="s">
        <v>1268</v>
      </c>
      <c r="B342" t="s">
        <v>584</v>
      </c>
      <c r="C342" t="s">
        <v>585</v>
      </c>
      <c r="D342" t="s">
        <v>586</v>
      </c>
      <c r="E342" t="s">
        <v>510</v>
      </c>
      <c r="F342" t="s">
        <v>587</v>
      </c>
      <c r="G342" t="s">
        <v>569</v>
      </c>
      <c r="H342" s="455"/>
      <c r="I342" t="s">
        <v>510</v>
      </c>
      <c r="J342">
        <v>2522</v>
      </c>
      <c r="K342" t="s">
        <v>522</v>
      </c>
      <c r="L342" t="s">
        <v>531</v>
      </c>
      <c r="M342" t="s">
        <v>586</v>
      </c>
      <c r="N342" t="s">
        <v>588</v>
      </c>
      <c r="O342" t="s">
        <v>667</v>
      </c>
      <c r="P342" t="s">
        <v>668</v>
      </c>
      <c r="Q342" t="s">
        <v>591</v>
      </c>
      <c r="R342" t="s">
        <v>415</v>
      </c>
      <c r="S342" t="s">
        <v>593</v>
      </c>
      <c r="T342" t="s">
        <v>515</v>
      </c>
      <c r="U342" t="s">
        <v>377</v>
      </c>
      <c r="V342" t="s">
        <v>510</v>
      </c>
      <c r="W342" t="s">
        <v>391</v>
      </c>
      <c r="X342">
        <v>3</v>
      </c>
      <c r="Y342" t="s">
        <v>391</v>
      </c>
      <c r="AA342" t="s">
        <v>594</v>
      </c>
      <c r="AB342" t="s">
        <v>568</v>
      </c>
      <c r="AC342" t="s">
        <v>510</v>
      </c>
      <c r="AD342" t="s">
        <v>510</v>
      </c>
      <c r="AE342" t="s">
        <v>669</v>
      </c>
      <c r="AF342">
        <v>5.2083329999999999E-3</v>
      </c>
      <c r="AG342">
        <v>1</v>
      </c>
      <c r="AH342" t="s">
        <v>998</v>
      </c>
      <c r="AI342" t="s">
        <v>510</v>
      </c>
      <c r="AJ342" t="s">
        <v>607</v>
      </c>
      <c r="AK342" t="s">
        <v>607</v>
      </c>
      <c r="AL342" t="s">
        <v>518</v>
      </c>
      <c r="AM342" t="s">
        <v>597</v>
      </c>
      <c r="AN342" t="s">
        <v>1267</v>
      </c>
      <c r="AO342" t="s">
        <v>510</v>
      </c>
      <c r="AP342" t="s">
        <v>672</v>
      </c>
      <c r="AQ342" t="s">
        <v>598</v>
      </c>
      <c r="AR342" t="s">
        <v>520</v>
      </c>
      <c r="AS342" t="s">
        <v>510</v>
      </c>
      <c r="AT342" t="s">
        <v>510</v>
      </c>
      <c r="AU342" t="s">
        <v>510</v>
      </c>
      <c r="AV342" t="s">
        <v>599</v>
      </c>
      <c r="AW342" t="s">
        <v>510</v>
      </c>
      <c r="AX342">
        <v>0</v>
      </c>
      <c r="AY342" t="s">
        <v>510</v>
      </c>
      <c r="AZ342" t="s">
        <v>594</v>
      </c>
      <c r="BA342">
        <v>0</v>
      </c>
      <c r="BB342" t="s">
        <v>673</v>
      </c>
      <c r="BC342" t="s">
        <v>673</v>
      </c>
      <c r="BD342" t="s">
        <v>510</v>
      </c>
      <c r="BE342" t="s">
        <v>510</v>
      </c>
      <c r="BF342" t="s">
        <v>510</v>
      </c>
      <c r="BG342" t="s">
        <v>510</v>
      </c>
      <c r="BH342" t="s">
        <v>510</v>
      </c>
      <c r="BI342" t="s">
        <v>510</v>
      </c>
      <c r="BJ342" t="s">
        <v>510</v>
      </c>
      <c r="BK342" t="s">
        <v>510</v>
      </c>
      <c r="BL342" t="s">
        <v>510</v>
      </c>
      <c r="BM342" t="s">
        <v>510</v>
      </c>
      <c r="BN342" t="s">
        <v>510</v>
      </c>
      <c r="BO342" t="s">
        <v>510</v>
      </c>
      <c r="BP342" t="s">
        <v>510</v>
      </c>
      <c r="BQ342" t="s">
        <v>510</v>
      </c>
    </row>
    <row r="343" spans="1:69" x14ac:dyDescent="0.3">
      <c r="A343" t="s">
        <v>1269</v>
      </c>
      <c r="B343" t="s">
        <v>584</v>
      </c>
      <c r="C343" t="s">
        <v>585</v>
      </c>
      <c r="D343" t="s">
        <v>586</v>
      </c>
      <c r="E343" t="s">
        <v>510</v>
      </c>
      <c r="F343" t="s">
        <v>587</v>
      </c>
      <c r="G343" t="s">
        <v>569</v>
      </c>
      <c r="H343" s="455"/>
      <c r="I343" t="s">
        <v>510</v>
      </c>
      <c r="J343">
        <v>2522</v>
      </c>
      <c r="K343" t="s">
        <v>522</v>
      </c>
      <c r="L343" t="s">
        <v>531</v>
      </c>
      <c r="M343" t="s">
        <v>586</v>
      </c>
      <c r="N343" t="s">
        <v>588</v>
      </c>
      <c r="O343" t="s">
        <v>860</v>
      </c>
      <c r="P343" t="s">
        <v>861</v>
      </c>
      <c r="Q343" t="s">
        <v>513</v>
      </c>
      <c r="R343" t="s">
        <v>510</v>
      </c>
      <c r="S343" t="s">
        <v>555</v>
      </c>
      <c r="T343" t="s">
        <v>515</v>
      </c>
      <c r="U343" t="s">
        <v>565</v>
      </c>
      <c r="V343" t="s">
        <v>510</v>
      </c>
      <c r="W343" t="s">
        <v>373</v>
      </c>
      <c r="X343">
        <v>1.25</v>
      </c>
      <c r="Y343" t="s">
        <v>373</v>
      </c>
      <c r="Z343">
        <v>1.25</v>
      </c>
      <c r="AA343" t="s">
        <v>594</v>
      </c>
      <c r="AB343" t="s">
        <v>558</v>
      </c>
      <c r="AC343" t="s">
        <v>510</v>
      </c>
      <c r="AD343" t="s">
        <v>510</v>
      </c>
      <c r="AE343" t="s">
        <v>594</v>
      </c>
      <c r="AF343">
        <v>0</v>
      </c>
      <c r="AG343">
        <v>1</v>
      </c>
      <c r="AH343" t="s">
        <v>984</v>
      </c>
      <c r="AI343" t="s">
        <v>510</v>
      </c>
      <c r="AJ343" t="s">
        <v>510</v>
      </c>
      <c r="AK343" t="s">
        <v>510</v>
      </c>
      <c r="AL343" t="s">
        <v>1115</v>
      </c>
      <c r="AM343" t="s">
        <v>597</v>
      </c>
      <c r="AN343" t="s">
        <v>510</v>
      </c>
      <c r="AO343" t="s">
        <v>510</v>
      </c>
      <c r="AP343" t="s">
        <v>672</v>
      </c>
      <c r="AQ343" t="s">
        <v>598</v>
      </c>
      <c r="AR343" t="s">
        <v>520</v>
      </c>
      <c r="AS343" t="s">
        <v>510</v>
      </c>
      <c r="AT343" t="s">
        <v>510</v>
      </c>
      <c r="AU343" t="s">
        <v>510</v>
      </c>
      <c r="AV343" t="s">
        <v>678</v>
      </c>
      <c r="AW343" t="s">
        <v>510</v>
      </c>
      <c r="AX343">
        <v>0</v>
      </c>
      <c r="AY343" t="s">
        <v>510</v>
      </c>
      <c r="AZ343" t="s">
        <v>594</v>
      </c>
      <c r="BA343">
        <v>0</v>
      </c>
      <c r="BB343" t="s">
        <v>566</v>
      </c>
      <c r="BC343" t="s">
        <v>567</v>
      </c>
      <c r="BD343" t="s">
        <v>510</v>
      </c>
      <c r="BE343" t="s">
        <v>510</v>
      </c>
      <c r="BF343" t="s">
        <v>510</v>
      </c>
      <c r="BG343" t="s">
        <v>510</v>
      </c>
      <c r="BH343" t="s">
        <v>510</v>
      </c>
      <c r="BI343" t="s">
        <v>510</v>
      </c>
      <c r="BJ343" t="s">
        <v>510</v>
      </c>
      <c r="BK343" t="s">
        <v>510</v>
      </c>
      <c r="BL343" t="s">
        <v>510</v>
      </c>
      <c r="BM343" t="s">
        <v>510</v>
      </c>
      <c r="BN343" t="s">
        <v>510</v>
      </c>
      <c r="BO343" t="s">
        <v>510</v>
      </c>
      <c r="BP343" t="s">
        <v>510</v>
      </c>
      <c r="BQ343" t="s">
        <v>510</v>
      </c>
    </row>
    <row r="344" spans="1:69" x14ac:dyDescent="0.3">
      <c r="A344" t="s">
        <v>1270</v>
      </c>
      <c r="B344" t="s">
        <v>584</v>
      </c>
      <c r="C344" t="s">
        <v>585</v>
      </c>
      <c r="D344" t="s">
        <v>586</v>
      </c>
      <c r="E344" t="s">
        <v>510</v>
      </c>
      <c r="F344" t="s">
        <v>587</v>
      </c>
      <c r="G344" t="s">
        <v>569</v>
      </c>
      <c r="H344" s="455"/>
      <c r="I344" t="s">
        <v>510</v>
      </c>
      <c r="J344">
        <v>2522</v>
      </c>
      <c r="K344" t="s">
        <v>522</v>
      </c>
      <c r="L344" t="s">
        <v>531</v>
      </c>
      <c r="M344" t="s">
        <v>586</v>
      </c>
      <c r="N344" t="s">
        <v>588</v>
      </c>
      <c r="O344" t="s">
        <v>667</v>
      </c>
      <c r="P344" t="s">
        <v>668</v>
      </c>
      <c r="Q344" t="s">
        <v>591</v>
      </c>
      <c r="R344" t="s">
        <v>415</v>
      </c>
      <c r="S344" t="s">
        <v>593</v>
      </c>
      <c r="T344" t="s">
        <v>515</v>
      </c>
      <c r="U344" t="s">
        <v>377</v>
      </c>
      <c r="V344" t="s">
        <v>510</v>
      </c>
      <c r="W344" t="s">
        <v>390</v>
      </c>
      <c r="X344">
        <v>2</v>
      </c>
      <c r="Y344" t="s">
        <v>390</v>
      </c>
      <c r="AA344" t="s">
        <v>594</v>
      </c>
      <c r="AB344" t="s">
        <v>548</v>
      </c>
      <c r="AC344" t="s">
        <v>510</v>
      </c>
      <c r="AD344" t="s">
        <v>510</v>
      </c>
      <c r="AE344" t="s">
        <v>669</v>
      </c>
      <c r="AF344">
        <v>5.2083329999999999E-3</v>
      </c>
      <c r="AG344">
        <v>1</v>
      </c>
      <c r="AH344" t="s">
        <v>1214</v>
      </c>
      <c r="AI344" t="s">
        <v>510</v>
      </c>
      <c r="AJ344" t="s">
        <v>950</v>
      </c>
      <c r="AK344" t="s">
        <v>950</v>
      </c>
      <c r="AL344" t="s">
        <v>518</v>
      </c>
      <c r="AM344" t="s">
        <v>597</v>
      </c>
      <c r="AN344" t="s">
        <v>1074</v>
      </c>
      <c r="AO344" t="s">
        <v>510</v>
      </c>
      <c r="AP344" t="s">
        <v>672</v>
      </c>
      <c r="AQ344" t="s">
        <v>598</v>
      </c>
      <c r="AR344" t="s">
        <v>520</v>
      </c>
      <c r="AS344" t="s">
        <v>510</v>
      </c>
      <c r="AT344" t="s">
        <v>510</v>
      </c>
      <c r="AU344" t="s">
        <v>510</v>
      </c>
      <c r="AV344" t="s">
        <v>702</v>
      </c>
      <c r="AW344" t="s">
        <v>510</v>
      </c>
      <c r="AX344">
        <v>0</v>
      </c>
      <c r="AY344" t="s">
        <v>510</v>
      </c>
      <c r="AZ344" t="s">
        <v>594</v>
      </c>
      <c r="BA344">
        <v>0</v>
      </c>
      <c r="BB344" t="s">
        <v>673</v>
      </c>
      <c r="BC344" t="s">
        <v>673</v>
      </c>
      <c r="BD344" t="s">
        <v>510</v>
      </c>
      <c r="BE344" t="s">
        <v>510</v>
      </c>
      <c r="BF344" t="s">
        <v>510</v>
      </c>
      <c r="BG344" t="s">
        <v>510</v>
      </c>
      <c r="BH344" t="s">
        <v>510</v>
      </c>
      <c r="BI344" t="s">
        <v>510</v>
      </c>
      <c r="BJ344" t="s">
        <v>510</v>
      </c>
      <c r="BK344" t="s">
        <v>510</v>
      </c>
      <c r="BL344" t="s">
        <v>510</v>
      </c>
      <c r="BM344" t="s">
        <v>510</v>
      </c>
      <c r="BN344" t="s">
        <v>510</v>
      </c>
      <c r="BO344" t="s">
        <v>510</v>
      </c>
      <c r="BP344" t="s">
        <v>510</v>
      </c>
      <c r="BQ344" t="s">
        <v>510</v>
      </c>
    </row>
    <row r="345" spans="1:69" x14ac:dyDescent="0.3">
      <c r="A345" t="s">
        <v>1271</v>
      </c>
      <c r="B345" t="s">
        <v>584</v>
      </c>
      <c r="C345" t="s">
        <v>585</v>
      </c>
      <c r="D345" t="s">
        <v>586</v>
      </c>
      <c r="E345" t="s">
        <v>510</v>
      </c>
      <c r="F345" t="s">
        <v>587</v>
      </c>
      <c r="G345" t="s">
        <v>569</v>
      </c>
      <c r="H345" s="455"/>
      <c r="I345" t="s">
        <v>510</v>
      </c>
      <c r="J345">
        <v>2522</v>
      </c>
      <c r="K345" t="s">
        <v>522</v>
      </c>
      <c r="L345" t="s">
        <v>512</v>
      </c>
      <c r="M345" t="s">
        <v>586</v>
      </c>
      <c r="N345" t="s">
        <v>588</v>
      </c>
      <c r="O345" t="s">
        <v>1217</v>
      </c>
      <c r="P345" t="s">
        <v>1218</v>
      </c>
      <c r="Q345" t="s">
        <v>554</v>
      </c>
      <c r="R345" t="s">
        <v>1020</v>
      </c>
      <c r="S345" t="s">
        <v>640</v>
      </c>
      <c r="T345" t="s">
        <v>515</v>
      </c>
      <c r="U345" t="s">
        <v>641</v>
      </c>
      <c r="V345" t="s">
        <v>510</v>
      </c>
      <c r="W345" t="s">
        <v>390</v>
      </c>
      <c r="X345">
        <v>2</v>
      </c>
      <c r="Y345" t="s">
        <v>390</v>
      </c>
      <c r="Z345">
        <v>2</v>
      </c>
      <c r="AA345" t="s">
        <v>594</v>
      </c>
      <c r="AB345" t="s">
        <v>548</v>
      </c>
      <c r="AC345" t="s">
        <v>510</v>
      </c>
      <c r="AD345" t="s">
        <v>510</v>
      </c>
      <c r="AE345" t="s">
        <v>1219</v>
      </c>
      <c r="AF345">
        <v>7.7791666999999995E-2</v>
      </c>
      <c r="AG345">
        <v>1</v>
      </c>
      <c r="AH345" t="s">
        <v>1220</v>
      </c>
      <c r="AI345" t="s">
        <v>510</v>
      </c>
      <c r="AJ345" t="s">
        <v>950</v>
      </c>
      <c r="AK345" t="s">
        <v>950</v>
      </c>
      <c r="AL345" t="s">
        <v>518</v>
      </c>
      <c r="AM345" t="s">
        <v>597</v>
      </c>
      <c r="AN345" t="s">
        <v>538</v>
      </c>
      <c r="AO345" t="s">
        <v>510</v>
      </c>
      <c r="AP345" t="s">
        <v>559</v>
      </c>
      <c r="AQ345" t="s">
        <v>598</v>
      </c>
      <c r="AR345" t="s">
        <v>520</v>
      </c>
      <c r="AS345" t="s">
        <v>510</v>
      </c>
      <c r="AT345" t="s">
        <v>510</v>
      </c>
      <c r="AU345" t="s">
        <v>510</v>
      </c>
      <c r="AV345" t="s">
        <v>702</v>
      </c>
      <c r="AW345" t="s">
        <v>510</v>
      </c>
      <c r="AX345">
        <v>0</v>
      </c>
      <c r="AY345" t="s">
        <v>510</v>
      </c>
      <c r="AZ345" t="s">
        <v>594</v>
      </c>
      <c r="BA345">
        <v>0</v>
      </c>
      <c r="BB345" t="s">
        <v>554</v>
      </c>
      <c r="BC345" t="s">
        <v>647</v>
      </c>
      <c r="BD345" t="s">
        <v>510</v>
      </c>
      <c r="BE345" t="s">
        <v>510</v>
      </c>
      <c r="BF345" t="s">
        <v>510</v>
      </c>
      <c r="BG345" t="s">
        <v>510</v>
      </c>
      <c r="BH345" t="s">
        <v>510</v>
      </c>
      <c r="BI345" t="s">
        <v>510</v>
      </c>
      <c r="BJ345" t="s">
        <v>510</v>
      </c>
      <c r="BK345" t="s">
        <v>510</v>
      </c>
      <c r="BL345" t="s">
        <v>510</v>
      </c>
      <c r="BM345" t="s">
        <v>510</v>
      </c>
      <c r="BN345" t="s">
        <v>510</v>
      </c>
      <c r="BO345" t="s">
        <v>510</v>
      </c>
      <c r="BP345" t="s">
        <v>510</v>
      </c>
      <c r="BQ345" t="s">
        <v>510</v>
      </c>
    </row>
    <row r="346" spans="1:69" x14ac:dyDescent="0.3">
      <c r="A346" t="s">
        <v>1272</v>
      </c>
      <c r="B346" t="s">
        <v>584</v>
      </c>
      <c r="C346" t="s">
        <v>585</v>
      </c>
      <c r="D346" t="s">
        <v>586</v>
      </c>
      <c r="E346" t="s">
        <v>510</v>
      </c>
      <c r="F346" t="s">
        <v>587</v>
      </c>
      <c r="G346" t="s">
        <v>569</v>
      </c>
      <c r="H346" s="455"/>
      <c r="I346" t="s">
        <v>510</v>
      </c>
      <c r="J346">
        <v>2522</v>
      </c>
      <c r="K346" t="s">
        <v>522</v>
      </c>
      <c r="L346" t="s">
        <v>531</v>
      </c>
      <c r="M346" t="s">
        <v>586</v>
      </c>
      <c r="N346" t="s">
        <v>588</v>
      </c>
      <c r="O346" t="s">
        <v>860</v>
      </c>
      <c r="P346" t="s">
        <v>861</v>
      </c>
      <c r="Q346" t="s">
        <v>513</v>
      </c>
      <c r="R346" t="s">
        <v>510</v>
      </c>
      <c r="S346" t="s">
        <v>555</v>
      </c>
      <c r="T346" t="s">
        <v>515</v>
      </c>
      <c r="U346" t="s">
        <v>565</v>
      </c>
      <c r="V346" t="s">
        <v>510</v>
      </c>
      <c r="W346" t="s">
        <v>390</v>
      </c>
      <c r="X346">
        <v>2</v>
      </c>
      <c r="Y346" t="s">
        <v>390</v>
      </c>
      <c r="Z346">
        <v>2</v>
      </c>
      <c r="AA346" t="s">
        <v>594</v>
      </c>
      <c r="AB346" t="s">
        <v>548</v>
      </c>
      <c r="AC346" t="s">
        <v>510</v>
      </c>
      <c r="AD346" t="s">
        <v>510</v>
      </c>
      <c r="AE346" t="s">
        <v>594</v>
      </c>
      <c r="AF346">
        <v>0</v>
      </c>
      <c r="AG346">
        <v>1</v>
      </c>
      <c r="AH346" t="s">
        <v>862</v>
      </c>
      <c r="AI346" t="s">
        <v>510</v>
      </c>
      <c r="AJ346" t="s">
        <v>510</v>
      </c>
      <c r="AK346" t="s">
        <v>510</v>
      </c>
      <c r="AL346" t="s">
        <v>518</v>
      </c>
      <c r="AM346" t="s">
        <v>597</v>
      </c>
      <c r="AN346" t="s">
        <v>510</v>
      </c>
      <c r="AO346" t="s">
        <v>510</v>
      </c>
      <c r="AP346" t="s">
        <v>672</v>
      </c>
      <c r="AQ346" t="s">
        <v>598</v>
      </c>
      <c r="AR346" t="s">
        <v>520</v>
      </c>
      <c r="AS346" t="s">
        <v>510</v>
      </c>
      <c r="AT346" t="s">
        <v>510</v>
      </c>
      <c r="AU346" t="s">
        <v>510</v>
      </c>
      <c r="AV346" t="s">
        <v>702</v>
      </c>
      <c r="AW346" t="s">
        <v>510</v>
      </c>
      <c r="AX346">
        <v>0</v>
      </c>
      <c r="AY346" t="s">
        <v>510</v>
      </c>
      <c r="AZ346" t="s">
        <v>594</v>
      </c>
      <c r="BA346">
        <v>0</v>
      </c>
      <c r="BB346" t="s">
        <v>566</v>
      </c>
      <c r="BC346" t="s">
        <v>567</v>
      </c>
      <c r="BD346" t="s">
        <v>510</v>
      </c>
      <c r="BE346" t="s">
        <v>510</v>
      </c>
      <c r="BF346" t="s">
        <v>510</v>
      </c>
      <c r="BG346" t="s">
        <v>510</v>
      </c>
      <c r="BH346" t="s">
        <v>510</v>
      </c>
      <c r="BI346" t="s">
        <v>510</v>
      </c>
      <c r="BJ346" t="s">
        <v>510</v>
      </c>
      <c r="BK346" t="s">
        <v>510</v>
      </c>
      <c r="BL346" t="s">
        <v>510</v>
      </c>
      <c r="BM346" t="s">
        <v>510</v>
      </c>
      <c r="BN346" t="s">
        <v>510</v>
      </c>
      <c r="BO346" t="s">
        <v>510</v>
      </c>
      <c r="BP346" t="s">
        <v>510</v>
      </c>
      <c r="BQ346" t="s">
        <v>510</v>
      </c>
    </row>
    <row r="347" spans="1:69" x14ac:dyDescent="0.3">
      <c r="A347" t="s">
        <v>1273</v>
      </c>
      <c r="B347" t="s">
        <v>584</v>
      </c>
      <c r="C347" t="s">
        <v>585</v>
      </c>
      <c r="D347" t="s">
        <v>610</v>
      </c>
      <c r="E347" t="s">
        <v>510</v>
      </c>
      <c r="F347" t="s">
        <v>587</v>
      </c>
      <c r="G347" t="s">
        <v>569</v>
      </c>
      <c r="H347" s="455"/>
      <c r="I347" t="s">
        <v>510</v>
      </c>
      <c r="J347">
        <v>2522</v>
      </c>
      <c r="K347" t="s">
        <v>522</v>
      </c>
      <c r="L347" t="s">
        <v>531</v>
      </c>
      <c r="M347" t="s">
        <v>610</v>
      </c>
      <c r="N347" t="s">
        <v>611</v>
      </c>
      <c r="O347" t="s">
        <v>667</v>
      </c>
      <c r="P347" t="s">
        <v>668</v>
      </c>
      <c r="Q347" t="s">
        <v>591</v>
      </c>
      <c r="R347" t="s">
        <v>415</v>
      </c>
      <c r="S347" t="s">
        <v>593</v>
      </c>
      <c r="T347" t="s">
        <v>515</v>
      </c>
      <c r="U347" t="s">
        <v>377</v>
      </c>
      <c r="V347" t="s">
        <v>510</v>
      </c>
      <c r="W347" t="s">
        <v>390</v>
      </c>
      <c r="X347">
        <v>2</v>
      </c>
      <c r="Y347" t="s">
        <v>390</v>
      </c>
      <c r="AA347" t="s">
        <v>594</v>
      </c>
      <c r="AB347" t="s">
        <v>548</v>
      </c>
      <c r="AC347" t="s">
        <v>510</v>
      </c>
      <c r="AD347" t="s">
        <v>510</v>
      </c>
      <c r="AE347" t="s">
        <v>669</v>
      </c>
      <c r="AF347">
        <v>5.2083329999999999E-3</v>
      </c>
      <c r="AG347">
        <v>1</v>
      </c>
      <c r="AH347" t="s">
        <v>1214</v>
      </c>
      <c r="AI347" t="s">
        <v>510</v>
      </c>
      <c r="AJ347" t="s">
        <v>953</v>
      </c>
      <c r="AK347" t="s">
        <v>953</v>
      </c>
      <c r="AL347" t="s">
        <v>518</v>
      </c>
      <c r="AM347" t="s">
        <v>597</v>
      </c>
      <c r="AN347" t="s">
        <v>1095</v>
      </c>
      <c r="AO347" t="s">
        <v>510</v>
      </c>
      <c r="AP347" t="s">
        <v>672</v>
      </c>
      <c r="AQ347" t="s">
        <v>598</v>
      </c>
      <c r="AR347" t="s">
        <v>520</v>
      </c>
      <c r="AS347" t="s">
        <v>510</v>
      </c>
      <c r="AT347" t="s">
        <v>510</v>
      </c>
      <c r="AU347" t="s">
        <v>510</v>
      </c>
      <c r="AV347" t="s">
        <v>702</v>
      </c>
      <c r="AW347" t="s">
        <v>510</v>
      </c>
      <c r="AX347">
        <v>0</v>
      </c>
      <c r="AY347" t="s">
        <v>510</v>
      </c>
      <c r="AZ347" t="s">
        <v>594</v>
      </c>
      <c r="BA347">
        <v>0</v>
      </c>
      <c r="BB347" t="s">
        <v>673</v>
      </c>
      <c r="BC347" t="s">
        <v>673</v>
      </c>
      <c r="BD347" t="s">
        <v>510</v>
      </c>
      <c r="BE347" t="s">
        <v>510</v>
      </c>
      <c r="BF347" t="s">
        <v>510</v>
      </c>
      <c r="BG347" t="s">
        <v>510</v>
      </c>
      <c r="BH347" t="s">
        <v>510</v>
      </c>
      <c r="BI347" t="s">
        <v>510</v>
      </c>
      <c r="BJ347" t="s">
        <v>510</v>
      </c>
      <c r="BK347" t="s">
        <v>510</v>
      </c>
      <c r="BL347" t="s">
        <v>510</v>
      </c>
      <c r="BM347" t="s">
        <v>510</v>
      </c>
      <c r="BN347" t="s">
        <v>510</v>
      </c>
      <c r="BO347" t="s">
        <v>510</v>
      </c>
      <c r="BP347" t="s">
        <v>510</v>
      </c>
      <c r="BQ347" t="s">
        <v>510</v>
      </c>
    </row>
    <row r="348" spans="1:69" x14ac:dyDescent="0.3">
      <c r="A348" t="s">
        <v>1274</v>
      </c>
      <c r="B348" t="s">
        <v>584</v>
      </c>
      <c r="C348" t="s">
        <v>585</v>
      </c>
      <c r="D348" t="s">
        <v>610</v>
      </c>
      <c r="E348" t="s">
        <v>510</v>
      </c>
      <c r="F348" t="s">
        <v>587</v>
      </c>
      <c r="G348" t="s">
        <v>569</v>
      </c>
      <c r="H348" s="455"/>
      <c r="I348" t="s">
        <v>510</v>
      </c>
      <c r="J348">
        <v>2522</v>
      </c>
      <c r="K348" t="s">
        <v>522</v>
      </c>
      <c r="L348" t="s">
        <v>512</v>
      </c>
      <c r="M348" t="s">
        <v>610</v>
      </c>
      <c r="N348" t="s">
        <v>611</v>
      </c>
      <c r="O348" t="s">
        <v>1217</v>
      </c>
      <c r="P348" t="s">
        <v>1218</v>
      </c>
      <c r="Q348" t="s">
        <v>554</v>
      </c>
      <c r="R348" t="s">
        <v>1020</v>
      </c>
      <c r="S348" t="s">
        <v>640</v>
      </c>
      <c r="T348" t="s">
        <v>515</v>
      </c>
      <c r="U348" t="s">
        <v>641</v>
      </c>
      <c r="V348" t="s">
        <v>510</v>
      </c>
      <c r="W348" t="s">
        <v>390</v>
      </c>
      <c r="X348">
        <v>2</v>
      </c>
      <c r="Y348" t="s">
        <v>390</v>
      </c>
      <c r="Z348">
        <v>2</v>
      </c>
      <c r="AA348" t="s">
        <v>594</v>
      </c>
      <c r="AB348" t="s">
        <v>548</v>
      </c>
      <c r="AC348" t="s">
        <v>510</v>
      </c>
      <c r="AD348" t="s">
        <v>510</v>
      </c>
      <c r="AE348" t="s">
        <v>1219</v>
      </c>
      <c r="AF348">
        <v>7.7791666999999995E-2</v>
      </c>
      <c r="AG348">
        <v>1</v>
      </c>
      <c r="AH348" t="s">
        <v>1220</v>
      </c>
      <c r="AI348" t="s">
        <v>510</v>
      </c>
      <c r="AJ348" t="s">
        <v>953</v>
      </c>
      <c r="AK348" t="s">
        <v>953</v>
      </c>
      <c r="AL348" t="s">
        <v>518</v>
      </c>
      <c r="AM348" t="s">
        <v>597</v>
      </c>
      <c r="AN348" t="s">
        <v>538</v>
      </c>
      <c r="AO348" t="s">
        <v>510</v>
      </c>
      <c r="AP348" t="s">
        <v>559</v>
      </c>
      <c r="AQ348" t="s">
        <v>598</v>
      </c>
      <c r="AR348" t="s">
        <v>520</v>
      </c>
      <c r="AS348" t="s">
        <v>510</v>
      </c>
      <c r="AT348" t="s">
        <v>510</v>
      </c>
      <c r="AU348" t="s">
        <v>510</v>
      </c>
      <c r="AV348" t="s">
        <v>702</v>
      </c>
      <c r="AW348" t="s">
        <v>510</v>
      </c>
      <c r="AX348">
        <v>0</v>
      </c>
      <c r="AY348" t="s">
        <v>510</v>
      </c>
      <c r="AZ348" t="s">
        <v>594</v>
      </c>
      <c r="BA348">
        <v>0</v>
      </c>
      <c r="BB348" t="s">
        <v>554</v>
      </c>
      <c r="BC348" t="s">
        <v>647</v>
      </c>
      <c r="BD348" t="s">
        <v>510</v>
      </c>
      <c r="BE348" t="s">
        <v>510</v>
      </c>
      <c r="BF348" t="s">
        <v>510</v>
      </c>
      <c r="BG348" t="s">
        <v>510</v>
      </c>
      <c r="BH348" t="s">
        <v>510</v>
      </c>
      <c r="BI348" t="s">
        <v>510</v>
      </c>
      <c r="BJ348" t="s">
        <v>510</v>
      </c>
      <c r="BK348" t="s">
        <v>510</v>
      </c>
      <c r="BL348" t="s">
        <v>510</v>
      </c>
      <c r="BM348" t="s">
        <v>510</v>
      </c>
      <c r="BN348" t="s">
        <v>510</v>
      </c>
      <c r="BO348" t="s">
        <v>510</v>
      </c>
      <c r="BP348" t="s">
        <v>510</v>
      </c>
      <c r="BQ348" t="s">
        <v>510</v>
      </c>
    </row>
    <row r="349" spans="1:69" x14ac:dyDescent="0.3">
      <c r="A349" t="s">
        <v>1275</v>
      </c>
      <c r="B349" t="s">
        <v>584</v>
      </c>
      <c r="C349" t="s">
        <v>585</v>
      </c>
      <c r="D349" t="s">
        <v>610</v>
      </c>
      <c r="E349" t="s">
        <v>510</v>
      </c>
      <c r="F349" t="s">
        <v>587</v>
      </c>
      <c r="G349" t="s">
        <v>569</v>
      </c>
      <c r="H349" s="455"/>
      <c r="I349" t="s">
        <v>510</v>
      </c>
      <c r="J349">
        <v>2522</v>
      </c>
      <c r="K349" t="s">
        <v>522</v>
      </c>
      <c r="L349" t="s">
        <v>512</v>
      </c>
      <c r="M349" t="s">
        <v>610</v>
      </c>
      <c r="N349" t="s">
        <v>611</v>
      </c>
      <c r="O349" t="s">
        <v>1224</v>
      </c>
      <c r="P349" t="s">
        <v>1225</v>
      </c>
      <c r="Q349" t="s">
        <v>554</v>
      </c>
      <c r="R349" t="s">
        <v>1226</v>
      </c>
      <c r="S349" t="s">
        <v>1227</v>
      </c>
      <c r="T349" t="s">
        <v>515</v>
      </c>
      <c r="U349" t="s">
        <v>377</v>
      </c>
      <c r="V349" t="s">
        <v>510</v>
      </c>
      <c r="W349" t="s">
        <v>390</v>
      </c>
      <c r="X349">
        <v>2</v>
      </c>
      <c r="Y349" t="s">
        <v>390</v>
      </c>
      <c r="Z349">
        <v>2</v>
      </c>
      <c r="AA349" t="s">
        <v>594</v>
      </c>
      <c r="AB349" t="s">
        <v>548</v>
      </c>
      <c r="AC349" t="s">
        <v>510</v>
      </c>
      <c r="AD349" t="s">
        <v>510</v>
      </c>
      <c r="AE349" t="s">
        <v>658</v>
      </c>
      <c r="AF349">
        <v>0.33333333300000001</v>
      </c>
      <c r="AG349">
        <v>1</v>
      </c>
      <c r="AH349" t="s">
        <v>1228</v>
      </c>
      <c r="AI349" t="s">
        <v>510</v>
      </c>
      <c r="AJ349" t="s">
        <v>953</v>
      </c>
      <c r="AK349" t="s">
        <v>953</v>
      </c>
      <c r="AL349" t="s">
        <v>518</v>
      </c>
      <c r="AM349" t="s">
        <v>597</v>
      </c>
      <c r="AN349" t="s">
        <v>530</v>
      </c>
      <c r="AO349" t="s">
        <v>510</v>
      </c>
      <c r="AP349" t="s">
        <v>1229</v>
      </c>
      <c r="AQ349" t="s">
        <v>598</v>
      </c>
      <c r="AR349" t="s">
        <v>520</v>
      </c>
      <c r="AS349" t="s">
        <v>510</v>
      </c>
      <c r="AT349" t="s">
        <v>510</v>
      </c>
      <c r="AU349" t="s">
        <v>510</v>
      </c>
      <c r="AV349" t="s">
        <v>702</v>
      </c>
      <c r="AW349" t="s">
        <v>510</v>
      </c>
      <c r="AX349">
        <v>0</v>
      </c>
      <c r="AY349" t="s">
        <v>510</v>
      </c>
      <c r="AZ349" t="s">
        <v>594</v>
      </c>
      <c r="BA349">
        <v>0</v>
      </c>
      <c r="BB349" t="s">
        <v>1230</v>
      </c>
      <c r="BC349" t="s">
        <v>1230</v>
      </c>
      <c r="BD349" t="s">
        <v>510</v>
      </c>
      <c r="BE349" t="s">
        <v>510</v>
      </c>
      <c r="BF349" t="s">
        <v>510</v>
      </c>
      <c r="BG349" t="s">
        <v>510</v>
      </c>
      <c r="BH349" t="s">
        <v>510</v>
      </c>
      <c r="BI349" t="s">
        <v>510</v>
      </c>
      <c r="BJ349" t="s">
        <v>510</v>
      </c>
      <c r="BK349" t="s">
        <v>510</v>
      </c>
      <c r="BL349" t="s">
        <v>510</v>
      </c>
      <c r="BM349" t="s">
        <v>510</v>
      </c>
      <c r="BN349" t="s">
        <v>510</v>
      </c>
      <c r="BO349" t="s">
        <v>510</v>
      </c>
      <c r="BP349" t="s">
        <v>510</v>
      </c>
      <c r="BQ349" t="s">
        <v>510</v>
      </c>
    </row>
    <row r="350" spans="1:69" x14ac:dyDescent="0.3">
      <c r="A350" t="s">
        <v>1276</v>
      </c>
      <c r="B350" t="s">
        <v>584</v>
      </c>
      <c r="C350" t="s">
        <v>585</v>
      </c>
      <c r="D350" t="s">
        <v>610</v>
      </c>
      <c r="E350" t="s">
        <v>510</v>
      </c>
      <c r="F350" t="s">
        <v>587</v>
      </c>
      <c r="G350" t="s">
        <v>569</v>
      </c>
      <c r="H350" s="455"/>
      <c r="I350" t="s">
        <v>510</v>
      </c>
      <c r="J350">
        <v>2522</v>
      </c>
      <c r="K350" t="s">
        <v>522</v>
      </c>
      <c r="L350" t="s">
        <v>531</v>
      </c>
      <c r="M350" t="s">
        <v>610</v>
      </c>
      <c r="N350" t="s">
        <v>611</v>
      </c>
      <c r="O350" t="s">
        <v>860</v>
      </c>
      <c r="P350" t="s">
        <v>861</v>
      </c>
      <c r="Q350" t="s">
        <v>513</v>
      </c>
      <c r="R350" t="s">
        <v>510</v>
      </c>
      <c r="S350" t="s">
        <v>555</v>
      </c>
      <c r="T350" t="s">
        <v>515</v>
      </c>
      <c r="U350" t="s">
        <v>565</v>
      </c>
      <c r="V350" t="s">
        <v>510</v>
      </c>
      <c r="W350" t="s">
        <v>390</v>
      </c>
      <c r="X350">
        <v>2</v>
      </c>
      <c r="Y350" t="s">
        <v>390</v>
      </c>
      <c r="Z350">
        <v>2</v>
      </c>
      <c r="AA350" t="s">
        <v>594</v>
      </c>
      <c r="AB350" t="s">
        <v>548</v>
      </c>
      <c r="AC350" t="s">
        <v>510</v>
      </c>
      <c r="AD350" t="s">
        <v>510</v>
      </c>
      <c r="AE350" t="s">
        <v>594</v>
      </c>
      <c r="AF350">
        <v>0</v>
      </c>
      <c r="AG350">
        <v>1</v>
      </c>
      <c r="AH350" t="s">
        <v>862</v>
      </c>
      <c r="AI350" t="s">
        <v>510</v>
      </c>
      <c r="AJ350" t="s">
        <v>953</v>
      </c>
      <c r="AK350" t="s">
        <v>953</v>
      </c>
      <c r="AL350" t="s">
        <v>518</v>
      </c>
      <c r="AM350" t="s">
        <v>597</v>
      </c>
      <c r="AN350" t="s">
        <v>510</v>
      </c>
      <c r="AO350" t="s">
        <v>510</v>
      </c>
      <c r="AP350" t="s">
        <v>672</v>
      </c>
      <c r="AQ350" t="s">
        <v>598</v>
      </c>
      <c r="AR350" t="s">
        <v>520</v>
      </c>
      <c r="AS350" t="s">
        <v>510</v>
      </c>
      <c r="AT350" t="s">
        <v>510</v>
      </c>
      <c r="AU350" t="s">
        <v>510</v>
      </c>
      <c r="AV350" t="s">
        <v>702</v>
      </c>
      <c r="AW350" t="s">
        <v>510</v>
      </c>
      <c r="AX350">
        <v>0</v>
      </c>
      <c r="AY350" t="s">
        <v>510</v>
      </c>
      <c r="AZ350" t="s">
        <v>594</v>
      </c>
      <c r="BA350">
        <v>0</v>
      </c>
      <c r="BB350" t="s">
        <v>566</v>
      </c>
      <c r="BC350" t="s">
        <v>567</v>
      </c>
      <c r="BD350" t="s">
        <v>510</v>
      </c>
      <c r="BE350" t="s">
        <v>510</v>
      </c>
      <c r="BF350" t="s">
        <v>510</v>
      </c>
      <c r="BG350" t="s">
        <v>510</v>
      </c>
      <c r="BH350" t="s">
        <v>510</v>
      </c>
      <c r="BI350" t="s">
        <v>510</v>
      </c>
      <c r="BJ350" t="s">
        <v>510</v>
      </c>
      <c r="BK350" t="s">
        <v>510</v>
      </c>
      <c r="BL350" t="s">
        <v>510</v>
      </c>
      <c r="BM350" t="s">
        <v>510</v>
      </c>
      <c r="BN350" t="s">
        <v>510</v>
      </c>
      <c r="BO350" t="s">
        <v>510</v>
      </c>
      <c r="BP350" t="s">
        <v>510</v>
      </c>
      <c r="BQ350" t="s">
        <v>510</v>
      </c>
    </row>
    <row r="351" spans="1:69" x14ac:dyDescent="0.3">
      <c r="A351" t="s">
        <v>1277</v>
      </c>
      <c r="B351" t="s">
        <v>584</v>
      </c>
      <c r="C351" t="s">
        <v>585</v>
      </c>
      <c r="D351" t="s">
        <v>610</v>
      </c>
      <c r="E351" t="s">
        <v>510</v>
      </c>
      <c r="F351" t="s">
        <v>587</v>
      </c>
      <c r="G351" t="s">
        <v>569</v>
      </c>
      <c r="H351" s="455"/>
      <c r="I351" t="s">
        <v>510</v>
      </c>
      <c r="J351">
        <v>2522</v>
      </c>
      <c r="K351" t="s">
        <v>522</v>
      </c>
      <c r="L351" t="s">
        <v>512</v>
      </c>
      <c r="M351" t="s">
        <v>610</v>
      </c>
      <c r="N351" t="s">
        <v>611</v>
      </c>
      <c r="O351" t="s">
        <v>1278</v>
      </c>
      <c r="P351" t="s">
        <v>1279</v>
      </c>
      <c r="Q351" t="s">
        <v>513</v>
      </c>
      <c r="R351" t="s">
        <v>564</v>
      </c>
      <c r="S351" t="s">
        <v>523</v>
      </c>
      <c r="T351" t="s">
        <v>515</v>
      </c>
      <c r="U351" t="s">
        <v>556</v>
      </c>
      <c r="V351" t="s">
        <v>510</v>
      </c>
      <c r="W351" t="s">
        <v>390</v>
      </c>
      <c r="X351">
        <v>2</v>
      </c>
      <c r="Y351" t="s">
        <v>390</v>
      </c>
      <c r="Z351">
        <v>2</v>
      </c>
      <c r="AA351" t="s">
        <v>594</v>
      </c>
      <c r="AB351" t="s">
        <v>548</v>
      </c>
      <c r="AC351" t="s">
        <v>510</v>
      </c>
      <c r="AD351" t="s">
        <v>510</v>
      </c>
      <c r="AE351" t="s">
        <v>1280</v>
      </c>
      <c r="AF351">
        <v>3.4166666999999998E-2</v>
      </c>
      <c r="AG351">
        <v>1</v>
      </c>
      <c r="AH351" t="s">
        <v>1281</v>
      </c>
      <c r="AI351" t="s">
        <v>510</v>
      </c>
      <c r="AJ351" t="s">
        <v>953</v>
      </c>
      <c r="AK351" t="s">
        <v>953</v>
      </c>
      <c r="AL351" t="s">
        <v>518</v>
      </c>
      <c r="AM351" t="s">
        <v>597</v>
      </c>
      <c r="AN351" t="s">
        <v>536</v>
      </c>
      <c r="AO351" t="s">
        <v>510</v>
      </c>
      <c r="AP351" t="s">
        <v>672</v>
      </c>
      <c r="AQ351" t="s">
        <v>598</v>
      </c>
      <c r="AR351" t="s">
        <v>520</v>
      </c>
      <c r="AS351" t="s">
        <v>510</v>
      </c>
      <c r="AT351" t="s">
        <v>510</v>
      </c>
      <c r="AU351" t="s">
        <v>510</v>
      </c>
      <c r="AV351" t="s">
        <v>702</v>
      </c>
      <c r="AW351" t="s">
        <v>510</v>
      </c>
      <c r="AX351">
        <v>0</v>
      </c>
      <c r="AY351" t="s">
        <v>510</v>
      </c>
      <c r="AZ351" t="s">
        <v>594</v>
      </c>
      <c r="BA351">
        <v>0</v>
      </c>
      <c r="BB351" t="s">
        <v>525</v>
      </c>
      <c r="BC351" t="s">
        <v>647</v>
      </c>
      <c r="BD351" t="s">
        <v>510</v>
      </c>
      <c r="BE351" t="s">
        <v>510</v>
      </c>
      <c r="BF351" t="s">
        <v>510</v>
      </c>
      <c r="BG351" t="s">
        <v>510</v>
      </c>
      <c r="BH351" t="s">
        <v>510</v>
      </c>
      <c r="BI351" t="s">
        <v>510</v>
      </c>
      <c r="BJ351" t="s">
        <v>510</v>
      </c>
      <c r="BK351" t="s">
        <v>510</v>
      </c>
      <c r="BL351" t="s">
        <v>510</v>
      </c>
      <c r="BM351" t="s">
        <v>510</v>
      </c>
      <c r="BN351" t="s">
        <v>510</v>
      </c>
      <c r="BO351" t="s">
        <v>510</v>
      </c>
      <c r="BP351" t="s">
        <v>510</v>
      </c>
      <c r="BQ351" t="s">
        <v>510</v>
      </c>
    </row>
    <row r="352" spans="1:69" x14ac:dyDescent="0.3">
      <c r="A352" t="s">
        <v>1282</v>
      </c>
      <c r="B352" t="s">
        <v>584</v>
      </c>
      <c r="C352" t="s">
        <v>585</v>
      </c>
      <c r="D352" t="s">
        <v>610</v>
      </c>
      <c r="E352" t="s">
        <v>510</v>
      </c>
      <c r="F352" t="s">
        <v>587</v>
      </c>
      <c r="G352" t="s">
        <v>569</v>
      </c>
      <c r="H352" s="455"/>
      <c r="I352" t="s">
        <v>510</v>
      </c>
      <c r="J352">
        <v>2522</v>
      </c>
      <c r="K352" t="s">
        <v>522</v>
      </c>
      <c r="L352" t="s">
        <v>531</v>
      </c>
      <c r="M352" t="s">
        <v>610</v>
      </c>
      <c r="N352" t="s">
        <v>611</v>
      </c>
      <c r="O352" t="s">
        <v>860</v>
      </c>
      <c r="P352" t="s">
        <v>861</v>
      </c>
      <c r="Q352" t="s">
        <v>513</v>
      </c>
      <c r="R352" t="s">
        <v>510</v>
      </c>
      <c r="S352" t="s">
        <v>555</v>
      </c>
      <c r="T352" t="s">
        <v>515</v>
      </c>
      <c r="U352" t="s">
        <v>565</v>
      </c>
      <c r="V352" t="s">
        <v>510</v>
      </c>
      <c r="W352" t="s">
        <v>390</v>
      </c>
      <c r="X352">
        <v>2</v>
      </c>
      <c r="Y352" t="s">
        <v>390</v>
      </c>
      <c r="Z352">
        <v>2</v>
      </c>
      <c r="AA352" t="s">
        <v>594</v>
      </c>
      <c r="AB352" t="s">
        <v>548</v>
      </c>
      <c r="AC352" t="s">
        <v>510</v>
      </c>
      <c r="AD352" t="s">
        <v>510</v>
      </c>
      <c r="AE352" t="s">
        <v>594</v>
      </c>
      <c r="AF352">
        <v>0</v>
      </c>
      <c r="AG352">
        <v>1</v>
      </c>
      <c r="AH352" t="s">
        <v>862</v>
      </c>
      <c r="AI352" t="s">
        <v>510</v>
      </c>
      <c r="AJ352" t="s">
        <v>953</v>
      </c>
      <c r="AK352" t="s">
        <v>953</v>
      </c>
      <c r="AL352" t="s">
        <v>518</v>
      </c>
      <c r="AM352" t="s">
        <v>597</v>
      </c>
      <c r="AN352" t="s">
        <v>510</v>
      </c>
      <c r="AO352" t="s">
        <v>510</v>
      </c>
      <c r="AP352" t="s">
        <v>672</v>
      </c>
      <c r="AQ352" t="s">
        <v>598</v>
      </c>
      <c r="AR352" t="s">
        <v>520</v>
      </c>
      <c r="AS352" t="s">
        <v>510</v>
      </c>
      <c r="AT352" t="s">
        <v>510</v>
      </c>
      <c r="AU352" t="s">
        <v>510</v>
      </c>
      <c r="AV352" t="s">
        <v>702</v>
      </c>
      <c r="AW352" t="s">
        <v>510</v>
      </c>
      <c r="AX352">
        <v>0</v>
      </c>
      <c r="AY352" t="s">
        <v>510</v>
      </c>
      <c r="AZ352" t="s">
        <v>594</v>
      </c>
      <c r="BA352">
        <v>0</v>
      </c>
      <c r="BB352" t="s">
        <v>566</v>
      </c>
      <c r="BC352" t="s">
        <v>567</v>
      </c>
      <c r="BD352" t="s">
        <v>510</v>
      </c>
      <c r="BE352" t="s">
        <v>510</v>
      </c>
      <c r="BF352" t="s">
        <v>510</v>
      </c>
      <c r="BG352" t="s">
        <v>510</v>
      </c>
      <c r="BH352" t="s">
        <v>510</v>
      </c>
      <c r="BI352" t="s">
        <v>510</v>
      </c>
      <c r="BJ352" t="s">
        <v>510</v>
      </c>
      <c r="BK352" t="s">
        <v>510</v>
      </c>
      <c r="BL352" t="s">
        <v>510</v>
      </c>
      <c r="BM352" t="s">
        <v>510</v>
      </c>
      <c r="BN352" t="s">
        <v>510</v>
      </c>
      <c r="BO352" t="s">
        <v>510</v>
      </c>
      <c r="BP352" t="s">
        <v>510</v>
      </c>
      <c r="BQ352" t="s">
        <v>510</v>
      </c>
    </row>
    <row r="353" spans="1:69" x14ac:dyDescent="0.3">
      <c r="A353" t="s">
        <v>1283</v>
      </c>
      <c r="B353" t="s">
        <v>584</v>
      </c>
      <c r="C353" t="s">
        <v>585</v>
      </c>
      <c r="D353" t="s">
        <v>610</v>
      </c>
      <c r="E353" t="s">
        <v>510</v>
      </c>
      <c r="F353" t="s">
        <v>587</v>
      </c>
      <c r="G353" t="s">
        <v>569</v>
      </c>
      <c r="H353" s="455"/>
      <c r="I353" t="s">
        <v>510</v>
      </c>
      <c r="J353">
        <v>2051</v>
      </c>
      <c r="K353" t="s">
        <v>522</v>
      </c>
      <c r="L353" t="s">
        <v>512</v>
      </c>
      <c r="M353" t="s">
        <v>610</v>
      </c>
      <c r="N353" t="s">
        <v>611</v>
      </c>
      <c r="O353" t="s">
        <v>1284</v>
      </c>
      <c r="P353" t="s">
        <v>540</v>
      </c>
      <c r="Q353" t="s">
        <v>513</v>
      </c>
      <c r="R353" t="s">
        <v>541</v>
      </c>
      <c r="S353" t="s">
        <v>523</v>
      </c>
      <c r="T353" t="s">
        <v>515</v>
      </c>
      <c r="U353" t="s">
        <v>516</v>
      </c>
      <c r="V353" t="s">
        <v>510</v>
      </c>
      <c r="W353" t="s">
        <v>573</v>
      </c>
      <c r="X353">
        <v>2</v>
      </c>
      <c r="Y353" t="s">
        <v>390</v>
      </c>
      <c r="Z353">
        <v>1.5</v>
      </c>
      <c r="AA353" t="s">
        <v>594</v>
      </c>
      <c r="AB353" t="s">
        <v>574</v>
      </c>
      <c r="AC353" t="s">
        <v>510</v>
      </c>
      <c r="AD353" t="s">
        <v>510</v>
      </c>
      <c r="AE353" t="s">
        <v>1251</v>
      </c>
      <c r="AF353">
        <v>4.3833333000000002E-2</v>
      </c>
      <c r="AG353">
        <v>1</v>
      </c>
      <c r="AH353" t="s">
        <v>575</v>
      </c>
      <c r="AI353" t="s">
        <v>510</v>
      </c>
      <c r="AJ353" t="s">
        <v>953</v>
      </c>
      <c r="AK353" t="s">
        <v>953</v>
      </c>
      <c r="AL353" t="s">
        <v>518</v>
      </c>
      <c r="AM353" t="s">
        <v>597</v>
      </c>
      <c r="AN353" t="s">
        <v>537</v>
      </c>
      <c r="AO353" t="s">
        <v>510</v>
      </c>
      <c r="AP353" t="s">
        <v>672</v>
      </c>
      <c r="AQ353" t="s">
        <v>598</v>
      </c>
      <c r="AR353" t="s">
        <v>520</v>
      </c>
      <c r="AS353" t="s">
        <v>510</v>
      </c>
      <c r="AT353" t="s">
        <v>510</v>
      </c>
      <c r="AU353" t="s">
        <v>510</v>
      </c>
      <c r="AV353" t="s">
        <v>594</v>
      </c>
      <c r="AW353" t="s">
        <v>510</v>
      </c>
      <c r="AX353">
        <v>0</v>
      </c>
      <c r="AY353" t="s">
        <v>510</v>
      </c>
      <c r="AZ353" t="s">
        <v>594</v>
      </c>
      <c r="BA353">
        <v>0</v>
      </c>
      <c r="BB353" t="s">
        <v>521</v>
      </c>
      <c r="BC353" t="s">
        <v>525</v>
      </c>
      <c r="BD353" t="s">
        <v>510</v>
      </c>
      <c r="BE353" t="s">
        <v>510</v>
      </c>
      <c r="BF353" t="s">
        <v>510</v>
      </c>
      <c r="BG353" t="s">
        <v>510</v>
      </c>
      <c r="BH353" t="s">
        <v>510</v>
      </c>
      <c r="BI353" t="s">
        <v>510</v>
      </c>
      <c r="BJ353" t="s">
        <v>510</v>
      </c>
      <c r="BK353" t="s">
        <v>510</v>
      </c>
      <c r="BL353" t="s">
        <v>510</v>
      </c>
      <c r="BM353" t="s">
        <v>510</v>
      </c>
      <c r="BN353" t="s">
        <v>510</v>
      </c>
      <c r="BO353" t="s">
        <v>510</v>
      </c>
      <c r="BP353" t="s">
        <v>510</v>
      </c>
      <c r="BQ353" t="s">
        <v>510</v>
      </c>
    </row>
    <row r="354" spans="1:69" x14ac:dyDescent="0.3">
      <c r="A354" t="s">
        <v>1285</v>
      </c>
      <c r="B354" t="s">
        <v>584</v>
      </c>
      <c r="C354" t="s">
        <v>585</v>
      </c>
      <c r="D354" t="s">
        <v>610</v>
      </c>
      <c r="E354" t="s">
        <v>510</v>
      </c>
      <c r="F354" t="s">
        <v>587</v>
      </c>
      <c r="G354" t="s">
        <v>569</v>
      </c>
      <c r="H354" s="455"/>
      <c r="I354" t="s">
        <v>510</v>
      </c>
      <c r="J354">
        <v>2522</v>
      </c>
      <c r="K354" t="s">
        <v>522</v>
      </c>
      <c r="L354" t="s">
        <v>531</v>
      </c>
      <c r="M354" t="s">
        <v>610</v>
      </c>
      <c r="N354" t="s">
        <v>611</v>
      </c>
      <c r="O354" t="s">
        <v>1286</v>
      </c>
      <c r="P354" t="s">
        <v>532</v>
      </c>
      <c r="Q354" t="s">
        <v>513</v>
      </c>
      <c r="R354" t="s">
        <v>510</v>
      </c>
      <c r="S354" t="s">
        <v>523</v>
      </c>
      <c r="T354" t="s">
        <v>515</v>
      </c>
      <c r="U354" t="s">
        <v>516</v>
      </c>
      <c r="V354" t="s">
        <v>510</v>
      </c>
      <c r="W354" t="s">
        <v>390</v>
      </c>
      <c r="X354">
        <v>2</v>
      </c>
      <c r="Y354" t="s">
        <v>390</v>
      </c>
      <c r="Z354">
        <v>2</v>
      </c>
      <c r="AA354" t="s">
        <v>594</v>
      </c>
      <c r="AB354" t="s">
        <v>548</v>
      </c>
      <c r="AC354" t="s">
        <v>510</v>
      </c>
      <c r="AD354" t="s">
        <v>510</v>
      </c>
      <c r="AE354" t="s">
        <v>594</v>
      </c>
      <c r="AF354">
        <v>8.3333300000000004E-5</v>
      </c>
      <c r="AG354">
        <v>1</v>
      </c>
      <c r="AH354" t="s">
        <v>549</v>
      </c>
      <c r="AI354" t="s">
        <v>510</v>
      </c>
      <c r="AJ354" t="s">
        <v>953</v>
      </c>
      <c r="AK354" t="s">
        <v>953</v>
      </c>
      <c r="AL354" t="s">
        <v>518</v>
      </c>
      <c r="AM354" t="s">
        <v>597</v>
      </c>
      <c r="AN354" t="s">
        <v>510</v>
      </c>
      <c r="AO354" t="s">
        <v>510</v>
      </c>
      <c r="AP354" t="s">
        <v>533</v>
      </c>
      <c r="AQ354" t="s">
        <v>598</v>
      </c>
      <c r="AR354" t="s">
        <v>520</v>
      </c>
      <c r="AS354" t="s">
        <v>510</v>
      </c>
      <c r="AT354" t="s">
        <v>510</v>
      </c>
      <c r="AU354" t="s">
        <v>510</v>
      </c>
      <c r="AV354" t="s">
        <v>702</v>
      </c>
      <c r="AW354" t="s">
        <v>510</v>
      </c>
      <c r="AX354">
        <v>0</v>
      </c>
      <c r="AY354" t="s">
        <v>510</v>
      </c>
      <c r="AZ354" t="s">
        <v>594</v>
      </c>
      <c r="BA354">
        <v>0</v>
      </c>
      <c r="BB354" t="s">
        <v>534</v>
      </c>
      <c r="BC354" t="s">
        <v>535</v>
      </c>
      <c r="BD354" t="s">
        <v>510</v>
      </c>
      <c r="BE354" t="s">
        <v>510</v>
      </c>
      <c r="BF354" t="s">
        <v>510</v>
      </c>
      <c r="BG354" t="s">
        <v>510</v>
      </c>
      <c r="BH354" t="s">
        <v>510</v>
      </c>
      <c r="BI354" t="s">
        <v>510</v>
      </c>
      <c r="BJ354" t="s">
        <v>510</v>
      </c>
      <c r="BK354" t="s">
        <v>510</v>
      </c>
      <c r="BL354" t="s">
        <v>510</v>
      </c>
      <c r="BM354" t="s">
        <v>510</v>
      </c>
      <c r="BN354" t="s">
        <v>510</v>
      </c>
      <c r="BO354" t="s">
        <v>510</v>
      </c>
      <c r="BP354" t="s">
        <v>510</v>
      </c>
      <c r="BQ354" t="s">
        <v>510</v>
      </c>
    </row>
    <row r="355" spans="1:69" x14ac:dyDescent="0.3">
      <c r="A355" t="s">
        <v>1287</v>
      </c>
      <c r="B355" t="s">
        <v>584</v>
      </c>
      <c r="C355" t="s">
        <v>585</v>
      </c>
      <c r="D355" t="s">
        <v>610</v>
      </c>
      <c r="E355" t="s">
        <v>510</v>
      </c>
      <c r="F355" t="s">
        <v>587</v>
      </c>
      <c r="G355" t="s">
        <v>569</v>
      </c>
      <c r="H355" s="455"/>
      <c r="I355" t="s">
        <v>510</v>
      </c>
      <c r="J355">
        <v>2523</v>
      </c>
      <c r="K355" t="s">
        <v>522</v>
      </c>
      <c r="L355" t="s">
        <v>512</v>
      </c>
      <c r="M355" t="s">
        <v>610</v>
      </c>
      <c r="N355" t="s">
        <v>611</v>
      </c>
      <c r="O355" t="s">
        <v>1288</v>
      </c>
      <c r="P355" t="s">
        <v>571</v>
      </c>
      <c r="Q355" t="s">
        <v>513</v>
      </c>
      <c r="R355" t="s">
        <v>572</v>
      </c>
      <c r="S355" t="s">
        <v>523</v>
      </c>
      <c r="T355" t="s">
        <v>515</v>
      </c>
      <c r="U355" t="s">
        <v>516</v>
      </c>
      <c r="V355" t="s">
        <v>510</v>
      </c>
      <c r="W355" t="s">
        <v>374</v>
      </c>
      <c r="X355">
        <v>1.5</v>
      </c>
      <c r="Y355" t="s">
        <v>374</v>
      </c>
      <c r="AA355" t="s">
        <v>594</v>
      </c>
      <c r="AB355" t="s">
        <v>539</v>
      </c>
      <c r="AC355" t="s">
        <v>510</v>
      </c>
      <c r="AD355" t="s">
        <v>510</v>
      </c>
      <c r="AE355" t="s">
        <v>510</v>
      </c>
      <c r="AG355">
        <v>1</v>
      </c>
      <c r="AH355" t="s">
        <v>1289</v>
      </c>
      <c r="AI355" t="s">
        <v>510</v>
      </c>
      <c r="AJ355" t="s">
        <v>953</v>
      </c>
      <c r="AK355" t="s">
        <v>953</v>
      </c>
      <c r="AL355" t="s">
        <v>518</v>
      </c>
      <c r="AM355" t="s">
        <v>597</v>
      </c>
      <c r="AN355" t="s">
        <v>396</v>
      </c>
      <c r="AO355" t="s">
        <v>510</v>
      </c>
      <c r="AP355" t="s">
        <v>672</v>
      </c>
      <c r="AQ355" t="s">
        <v>598</v>
      </c>
      <c r="AR355" t="s">
        <v>520</v>
      </c>
      <c r="AS355" t="s">
        <v>510</v>
      </c>
      <c r="AT355" t="s">
        <v>510</v>
      </c>
      <c r="AU355" t="s">
        <v>510</v>
      </c>
      <c r="AV355" t="s">
        <v>686</v>
      </c>
      <c r="AW355" t="s">
        <v>510</v>
      </c>
      <c r="AX355">
        <v>0</v>
      </c>
      <c r="AY355" t="s">
        <v>510</v>
      </c>
      <c r="AZ355" t="s">
        <v>594</v>
      </c>
      <c r="BA355">
        <v>0</v>
      </c>
      <c r="BB355" t="s">
        <v>525</v>
      </c>
      <c r="BC355" t="s">
        <v>521</v>
      </c>
      <c r="BD355" t="s">
        <v>510</v>
      </c>
      <c r="BE355" t="s">
        <v>510</v>
      </c>
      <c r="BF355" t="s">
        <v>510</v>
      </c>
      <c r="BG355" t="s">
        <v>510</v>
      </c>
      <c r="BH355" t="s">
        <v>510</v>
      </c>
      <c r="BI355" t="s">
        <v>510</v>
      </c>
      <c r="BJ355" t="s">
        <v>510</v>
      </c>
      <c r="BK355" t="s">
        <v>510</v>
      </c>
      <c r="BL355" t="s">
        <v>510</v>
      </c>
      <c r="BM355" t="s">
        <v>510</v>
      </c>
      <c r="BN355" t="s">
        <v>510</v>
      </c>
      <c r="BO355" t="s">
        <v>510</v>
      </c>
      <c r="BP355" t="s">
        <v>510</v>
      </c>
      <c r="BQ355" t="s">
        <v>510</v>
      </c>
    </row>
    <row r="356" spans="1:69" x14ac:dyDescent="0.3">
      <c r="A356" t="s">
        <v>1290</v>
      </c>
      <c r="B356" t="s">
        <v>584</v>
      </c>
      <c r="C356" t="s">
        <v>585</v>
      </c>
      <c r="D356" t="s">
        <v>610</v>
      </c>
      <c r="E356" t="s">
        <v>510</v>
      </c>
      <c r="F356" t="s">
        <v>587</v>
      </c>
      <c r="G356" t="s">
        <v>569</v>
      </c>
      <c r="H356" s="455"/>
      <c r="I356" t="s">
        <v>510</v>
      </c>
      <c r="J356">
        <v>2522</v>
      </c>
      <c r="K356" t="s">
        <v>522</v>
      </c>
      <c r="L356" t="s">
        <v>531</v>
      </c>
      <c r="M356" t="s">
        <v>610</v>
      </c>
      <c r="N356" t="s">
        <v>611</v>
      </c>
      <c r="O356" t="s">
        <v>1286</v>
      </c>
      <c r="P356" t="s">
        <v>532</v>
      </c>
      <c r="Q356" t="s">
        <v>513</v>
      </c>
      <c r="R356" t="s">
        <v>510</v>
      </c>
      <c r="S356" t="s">
        <v>523</v>
      </c>
      <c r="T356" t="s">
        <v>515</v>
      </c>
      <c r="U356" t="s">
        <v>516</v>
      </c>
      <c r="V356" t="s">
        <v>510</v>
      </c>
      <c r="W356" t="s">
        <v>374</v>
      </c>
      <c r="X356">
        <v>1.5</v>
      </c>
      <c r="Y356" t="s">
        <v>374</v>
      </c>
      <c r="Z356">
        <v>1.5</v>
      </c>
      <c r="AA356" t="s">
        <v>594</v>
      </c>
      <c r="AB356" t="s">
        <v>539</v>
      </c>
      <c r="AC356" t="s">
        <v>510</v>
      </c>
      <c r="AD356" t="s">
        <v>510</v>
      </c>
      <c r="AE356" t="s">
        <v>594</v>
      </c>
      <c r="AF356">
        <v>8.3333300000000004E-5</v>
      </c>
      <c r="AG356">
        <v>1</v>
      </c>
      <c r="AH356" t="s">
        <v>543</v>
      </c>
      <c r="AI356" t="s">
        <v>510</v>
      </c>
      <c r="AJ356" t="s">
        <v>953</v>
      </c>
      <c r="AK356" t="s">
        <v>953</v>
      </c>
      <c r="AL356" t="s">
        <v>518</v>
      </c>
      <c r="AM356" t="s">
        <v>597</v>
      </c>
      <c r="AN356" t="s">
        <v>510</v>
      </c>
      <c r="AO356" t="s">
        <v>510</v>
      </c>
      <c r="AP356" t="s">
        <v>533</v>
      </c>
      <c r="AQ356" t="s">
        <v>598</v>
      </c>
      <c r="AR356" t="s">
        <v>520</v>
      </c>
      <c r="AS356" t="s">
        <v>510</v>
      </c>
      <c r="AT356" t="s">
        <v>510</v>
      </c>
      <c r="AU356" t="s">
        <v>510</v>
      </c>
      <c r="AV356" t="s">
        <v>686</v>
      </c>
      <c r="AW356" t="s">
        <v>510</v>
      </c>
      <c r="AX356">
        <v>0</v>
      </c>
      <c r="AY356" t="s">
        <v>510</v>
      </c>
      <c r="AZ356" t="s">
        <v>594</v>
      </c>
      <c r="BA356">
        <v>0</v>
      </c>
      <c r="BB356" t="s">
        <v>534</v>
      </c>
      <c r="BC356" t="s">
        <v>535</v>
      </c>
      <c r="BD356" t="s">
        <v>510</v>
      </c>
      <c r="BE356" t="s">
        <v>510</v>
      </c>
      <c r="BF356" t="s">
        <v>510</v>
      </c>
      <c r="BG356" t="s">
        <v>510</v>
      </c>
      <c r="BH356" t="s">
        <v>510</v>
      </c>
      <c r="BI356" t="s">
        <v>510</v>
      </c>
      <c r="BJ356" t="s">
        <v>510</v>
      </c>
      <c r="BK356" t="s">
        <v>510</v>
      </c>
      <c r="BL356" t="s">
        <v>510</v>
      </c>
      <c r="BM356" t="s">
        <v>510</v>
      </c>
      <c r="BN356" t="s">
        <v>510</v>
      </c>
      <c r="BO356" t="s">
        <v>510</v>
      </c>
      <c r="BP356" t="s">
        <v>510</v>
      </c>
      <c r="BQ356" t="s">
        <v>510</v>
      </c>
    </row>
    <row r="357" spans="1:69" x14ac:dyDescent="0.3">
      <c r="A357" t="s">
        <v>1291</v>
      </c>
      <c r="B357" t="s">
        <v>584</v>
      </c>
      <c r="C357" t="s">
        <v>585</v>
      </c>
      <c r="D357" t="s">
        <v>610</v>
      </c>
      <c r="E357" t="s">
        <v>510</v>
      </c>
      <c r="F357" t="s">
        <v>587</v>
      </c>
      <c r="G357" t="s">
        <v>569</v>
      </c>
      <c r="H357" s="455"/>
      <c r="I357" t="s">
        <v>510</v>
      </c>
      <c r="J357">
        <v>2522</v>
      </c>
      <c r="K357" t="s">
        <v>522</v>
      </c>
      <c r="L357" t="s">
        <v>531</v>
      </c>
      <c r="M357" t="s">
        <v>610</v>
      </c>
      <c r="N357" t="s">
        <v>611</v>
      </c>
      <c r="O357" t="s">
        <v>1286</v>
      </c>
      <c r="P357" t="s">
        <v>532</v>
      </c>
      <c r="Q357" t="s">
        <v>513</v>
      </c>
      <c r="R357" t="s">
        <v>510</v>
      </c>
      <c r="S357" t="s">
        <v>523</v>
      </c>
      <c r="T357" t="s">
        <v>515</v>
      </c>
      <c r="U357" t="s">
        <v>516</v>
      </c>
      <c r="V357" t="s">
        <v>510</v>
      </c>
      <c r="W357" t="s">
        <v>374</v>
      </c>
      <c r="X357">
        <v>1.5</v>
      </c>
      <c r="Y357" t="s">
        <v>374</v>
      </c>
      <c r="Z357">
        <v>1.5</v>
      </c>
      <c r="AA357" t="s">
        <v>594</v>
      </c>
      <c r="AB357" t="s">
        <v>539</v>
      </c>
      <c r="AC357" t="s">
        <v>510</v>
      </c>
      <c r="AD357" t="s">
        <v>510</v>
      </c>
      <c r="AE357" t="s">
        <v>594</v>
      </c>
      <c r="AF357">
        <v>8.3333300000000004E-5</v>
      </c>
      <c r="AG357">
        <v>1</v>
      </c>
      <c r="AH357" t="s">
        <v>543</v>
      </c>
      <c r="AI357" t="s">
        <v>510</v>
      </c>
      <c r="AJ357" t="s">
        <v>953</v>
      </c>
      <c r="AK357" t="s">
        <v>953</v>
      </c>
      <c r="AL357" t="s">
        <v>518</v>
      </c>
      <c r="AM357" t="s">
        <v>597</v>
      </c>
      <c r="AN357" t="s">
        <v>510</v>
      </c>
      <c r="AO357" t="s">
        <v>510</v>
      </c>
      <c r="AP357" t="s">
        <v>533</v>
      </c>
      <c r="AQ357" t="s">
        <v>598</v>
      </c>
      <c r="AR357" t="s">
        <v>520</v>
      </c>
      <c r="AS357" t="s">
        <v>510</v>
      </c>
      <c r="AT357" t="s">
        <v>510</v>
      </c>
      <c r="AU357" t="s">
        <v>510</v>
      </c>
      <c r="AV357" t="s">
        <v>686</v>
      </c>
      <c r="AW357" t="s">
        <v>510</v>
      </c>
      <c r="AX357">
        <v>0</v>
      </c>
      <c r="AY357" t="s">
        <v>510</v>
      </c>
      <c r="AZ357" t="s">
        <v>594</v>
      </c>
      <c r="BA357">
        <v>0</v>
      </c>
      <c r="BB357" t="s">
        <v>534</v>
      </c>
      <c r="BC357" t="s">
        <v>535</v>
      </c>
      <c r="BD357" t="s">
        <v>510</v>
      </c>
      <c r="BE357" t="s">
        <v>510</v>
      </c>
      <c r="BF357" t="s">
        <v>510</v>
      </c>
      <c r="BG357" t="s">
        <v>510</v>
      </c>
      <c r="BH357" t="s">
        <v>510</v>
      </c>
      <c r="BI357" t="s">
        <v>510</v>
      </c>
      <c r="BJ357" t="s">
        <v>510</v>
      </c>
      <c r="BK357" t="s">
        <v>510</v>
      </c>
      <c r="BL357" t="s">
        <v>510</v>
      </c>
      <c r="BM357" t="s">
        <v>510</v>
      </c>
      <c r="BN357" t="s">
        <v>510</v>
      </c>
      <c r="BO357" t="s">
        <v>510</v>
      </c>
      <c r="BP357" t="s">
        <v>510</v>
      </c>
      <c r="BQ357" t="s">
        <v>510</v>
      </c>
    </row>
    <row r="358" spans="1:69" x14ac:dyDescent="0.3">
      <c r="A358" t="s">
        <v>1292</v>
      </c>
      <c r="B358" t="s">
        <v>584</v>
      </c>
      <c r="C358" t="s">
        <v>585</v>
      </c>
      <c r="D358" t="s">
        <v>586</v>
      </c>
      <c r="E358" t="s">
        <v>510</v>
      </c>
      <c r="F358" t="s">
        <v>587</v>
      </c>
      <c r="G358" t="s">
        <v>569</v>
      </c>
      <c r="H358" s="455"/>
      <c r="I358" t="s">
        <v>510</v>
      </c>
      <c r="J358">
        <v>868</v>
      </c>
      <c r="K358" t="s">
        <v>522</v>
      </c>
      <c r="L358" t="s">
        <v>512</v>
      </c>
      <c r="M358" t="s">
        <v>586</v>
      </c>
      <c r="N358" t="s">
        <v>588</v>
      </c>
      <c r="O358" t="s">
        <v>1293</v>
      </c>
      <c r="P358" t="s">
        <v>510</v>
      </c>
      <c r="Q358" t="s">
        <v>510</v>
      </c>
      <c r="R358" t="s">
        <v>1294</v>
      </c>
      <c r="S358" t="s">
        <v>510</v>
      </c>
      <c r="T358" t="s">
        <v>515</v>
      </c>
      <c r="U358" t="s">
        <v>510</v>
      </c>
      <c r="V358" t="s">
        <v>510</v>
      </c>
      <c r="W358" t="s">
        <v>391</v>
      </c>
      <c r="X358">
        <v>3</v>
      </c>
      <c r="Y358" t="s">
        <v>391</v>
      </c>
      <c r="Z358">
        <v>3</v>
      </c>
      <c r="AA358" t="s">
        <v>594</v>
      </c>
      <c r="AB358" t="s">
        <v>568</v>
      </c>
      <c r="AC358" t="s">
        <v>510</v>
      </c>
      <c r="AD358" t="s">
        <v>510</v>
      </c>
      <c r="AE358" t="s">
        <v>643</v>
      </c>
      <c r="AF358">
        <v>8.0833332999999993E-2</v>
      </c>
      <c r="AG358">
        <v>1</v>
      </c>
      <c r="AH358" t="s">
        <v>1295</v>
      </c>
      <c r="AI358" t="s">
        <v>510</v>
      </c>
      <c r="AJ358" t="s">
        <v>607</v>
      </c>
      <c r="AK358" t="s">
        <v>607</v>
      </c>
      <c r="AL358" t="s">
        <v>518</v>
      </c>
      <c r="AM358" t="s">
        <v>597</v>
      </c>
      <c r="AN358" t="s">
        <v>405</v>
      </c>
      <c r="AO358" t="s">
        <v>510</v>
      </c>
      <c r="AP358" t="s">
        <v>672</v>
      </c>
      <c r="AQ358" t="s">
        <v>598</v>
      </c>
      <c r="AR358" t="s">
        <v>520</v>
      </c>
      <c r="AS358" t="s">
        <v>510</v>
      </c>
      <c r="AT358" t="s">
        <v>510</v>
      </c>
      <c r="AU358" t="s">
        <v>510</v>
      </c>
      <c r="AV358" t="s">
        <v>594</v>
      </c>
      <c r="AW358" t="s">
        <v>510</v>
      </c>
      <c r="AX358">
        <v>0</v>
      </c>
      <c r="AY358" t="s">
        <v>510</v>
      </c>
      <c r="AZ358" t="s">
        <v>594</v>
      </c>
      <c r="BA358">
        <v>0</v>
      </c>
      <c r="BB358" t="s">
        <v>1296</v>
      </c>
      <c r="BC358" t="s">
        <v>1296</v>
      </c>
      <c r="BD358" t="s">
        <v>510</v>
      </c>
      <c r="BE358" t="s">
        <v>510</v>
      </c>
      <c r="BF358" t="s">
        <v>510</v>
      </c>
      <c r="BG358" t="s">
        <v>510</v>
      </c>
      <c r="BH358" t="s">
        <v>510</v>
      </c>
      <c r="BI358" t="s">
        <v>510</v>
      </c>
      <c r="BJ358" t="s">
        <v>510</v>
      </c>
      <c r="BK358" t="s">
        <v>510</v>
      </c>
      <c r="BL358" t="s">
        <v>510</v>
      </c>
      <c r="BM358" t="s">
        <v>510</v>
      </c>
      <c r="BN358" t="s">
        <v>510</v>
      </c>
      <c r="BO358" t="s">
        <v>510</v>
      </c>
      <c r="BP358" t="s">
        <v>510</v>
      </c>
      <c r="BQ358" t="s">
        <v>510</v>
      </c>
    </row>
    <row r="359" spans="1:69" x14ac:dyDescent="0.3">
      <c r="A359" t="s">
        <v>1297</v>
      </c>
      <c r="B359" t="s">
        <v>584</v>
      </c>
      <c r="C359" t="s">
        <v>585</v>
      </c>
      <c r="D359" t="s">
        <v>586</v>
      </c>
      <c r="E359" t="s">
        <v>510</v>
      </c>
      <c r="F359" t="s">
        <v>587</v>
      </c>
      <c r="G359" t="s">
        <v>569</v>
      </c>
      <c r="H359" s="455"/>
      <c r="I359" t="s">
        <v>510</v>
      </c>
      <c r="J359">
        <v>2522</v>
      </c>
      <c r="K359" t="s">
        <v>522</v>
      </c>
      <c r="L359" t="s">
        <v>531</v>
      </c>
      <c r="M359" t="s">
        <v>586</v>
      </c>
      <c r="N359" t="s">
        <v>588</v>
      </c>
      <c r="O359" t="s">
        <v>667</v>
      </c>
      <c r="P359" t="s">
        <v>668</v>
      </c>
      <c r="Q359" t="s">
        <v>591</v>
      </c>
      <c r="R359" t="s">
        <v>415</v>
      </c>
      <c r="S359" t="s">
        <v>593</v>
      </c>
      <c r="T359" t="s">
        <v>515</v>
      </c>
      <c r="U359" t="s">
        <v>377</v>
      </c>
      <c r="V359" t="s">
        <v>510</v>
      </c>
      <c r="W359" t="s">
        <v>391</v>
      </c>
      <c r="X359">
        <v>3</v>
      </c>
      <c r="Y359" t="s">
        <v>391</v>
      </c>
      <c r="AA359" t="s">
        <v>594</v>
      </c>
      <c r="AB359" t="s">
        <v>568</v>
      </c>
      <c r="AC359" t="s">
        <v>510</v>
      </c>
      <c r="AD359" t="s">
        <v>510</v>
      </c>
      <c r="AE359" t="s">
        <v>669</v>
      </c>
      <c r="AF359">
        <v>5.2083329999999999E-3</v>
      </c>
      <c r="AG359">
        <v>1</v>
      </c>
      <c r="AH359" t="s">
        <v>998</v>
      </c>
      <c r="AI359" t="s">
        <v>510</v>
      </c>
      <c r="AJ359" t="s">
        <v>607</v>
      </c>
      <c r="AK359" t="s">
        <v>607</v>
      </c>
      <c r="AL359" t="s">
        <v>518</v>
      </c>
      <c r="AM359" t="s">
        <v>597</v>
      </c>
      <c r="AN359" t="s">
        <v>1298</v>
      </c>
      <c r="AO359" t="s">
        <v>510</v>
      </c>
      <c r="AP359" t="s">
        <v>672</v>
      </c>
      <c r="AQ359" t="s">
        <v>598</v>
      </c>
      <c r="AR359" t="s">
        <v>520</v>
      </c>
      <c r="AS359" t="s">
        <v>510</v>
      </c>
      <c r="AT359" t="s">
        <v>510</v>
      </c>
      <c r="AU359" t="s">
        <v>510</v>
      </c>
      <c r="AV359" t="s">
        <v>599</v>
      </c>
      <c r="AW359" t="s">
        <v>510</v>
      </c>
      <c r="AX359">
        <v>0</v>
      </c>
      <c r="AY359" t="s">
        <v>510</v>
      </c>
      <c r="AZ359" t="s">
        <v>594</v>
      </c>
      <c r="BA359">
        <v>0</v>
      </c>
      <c r="BB359" t="s">
        <v>673</v>
      </c>
      <c r="BC359" t="s">
        <v>673</v>
      </c>
      <c r="BD359" t="s">
        <v>510</v>
      </c>
      <c r="BE359" t="s">
        <v>510</v>
      </c>
      <c r="BF359" t="s">
        <v>510</v>
      </c>
      <c r="BG359" t="s">
        <v>510</v>
      </c>
      <c r="BH359" t="s">
        <v>510</v>
      </c>
      <c r="BI359" t="s">
        <v>510</v>
      </c>
      <c r="BJ359" t="s">
        <v>510</v>
      </c>
      <c r="BK359" t="s">
        <v>510</v>
      </c>
      <c r="BL359" t="s">
        <v>510</v>
      </c>
      <c r="BM359" t="s">
        <v>510</v>
      </c>
      <c r="BN359" t="s">
        <v>510</v>
      </c>
      <c r="BO359" t="s">
        <v>510</v>
      </c>
      <c r="BP359" t="s">
        <v>510</v>
      </c>
      <c r="BQ359" t="s">
        <v>510</v>
      </c>
    </row>
    <row r="360" spans="1:69" x14ac:dyDescent="0.3">
      <c r="A360" t="s">
        <v>1299</v>
      </c>
      <c r="B360" t="s">
        <v>584</v>
      </c>
      <c r="C360" t="s">
        <v>585</v>
      </c>
      <c r="D360" t="s">
        <v>586</v>
      </c>
      <c r="E360" t="s">
        <v>510</v>
      </c>
      <c r="F360" t="s">
        <v>587</v>
      </c>
      <c r="G360" t="s">
        <v>569</v>
      </c>
      <c r="H360" s="455"/>
      <c r="I360" t="s">
        <v>510</v>
      </c>
      <c r="J360">
        <v>2522</v>
      </c>
      <c r="K360" t="s">
        <v>522</v>
      </c>
      <c r="L360" t="s">
        <v>1300</v>
      </c>
      <c r="M360" t="s">
        <v>586</v>
      </c>
      <c r="N360" t="s">
        <v>588</v>
      </c>
      <c r="O360" t="s">
        <v>1301</v>
      </c>
      <c r="P360" t="s">
        <v>1302</v>
      </c>
      <c r="Q360" t="s">
        <v>591</v>
      </c>
      <c r="R360" t="s">
        <v>1303</v>
      </c>
      <c r="S360" t="s">
        <v>593</v>
      </c>
      <c r="T360" t="s">
        <v>515</v>
      </c>
      <c r="U360" t="s">
        <v>377</v>
      </c>
      <c r="V360" t="s">
        <v>510</v>
      </c>
      <c r="W360" t="s">
        <v>391</v>
      </c>
      <c r="X360">
        <v>3</v>
      </c>
      <c r="Y360" t="s">
        <v>391</v>
      </c>
      <c r="AA360" t="s">
        <v>594</v>
      </c>
      <c r="AB360" t="s">
        <v>568</v>
      </c>
      <c r="AC360" t="s">
        <v>510</v>
      </c>
      <c r="AD360" t="s">
        <v>510</v>
      </c>
      <c r="AE360" t="s">
        <v>1117</v>
      </c>
      <c r="AF360">
        <v>0.22916666699999999</v>
      </c>
      <c r="AG360">
        <v>1</v>
      </c>
      <c r="AH360" t="s">
        <v>1304</v>
      </c>
      <c r="AI360" t="s">
        <v>510</v>
      </c>
      <c r="AJ360" t="s">
        <v>607</v>
      </c>
      <c r="AK360" t="s">
        <v>607</v>
      </c>
      <c r="AL360" t="s">
        <v>518</v>
      </c>
      <c r="AM360" t="s">
        <v>597</v>
      </c>
      <c r="AN360" t="s">
        <v>399</v>
      </c>
      <c r="AO360" t="s">
        <v>510</v>
      </c>
      <c r="AP360" t="s">
        <v>1305</v>
      </c>
      <c r="AQ360" t="s">
        <v>598</v>
      </c>
      <c r="AR360" t="s">
        <v>520</v>
      </c>
      <c r="AS360" t="s">
        <v>510</v>
      </c>
      <c r="AT360" t="s">
        <v>510</v>
      </c>
      <c r="AU360" t="s">
        <v>510</v>
      </c>
      <c r="AV360" t="s">
        <v>599</v>
      </c>
      <c r="AW360" t="s">
        <v>510</v>
      </c>
      <c r="AX360">
        <v>0</v>
      </c>
      <c r="AY360" t="s">
        <v>510</v>
      </c>
      <c r="AZ360" t="s">
        <v>594</v>
      </c>
      <c r="BA360">
        <v>0</v>
      </c>
      <c r="BB360" t="s">
        <v>600</v>
      </c>
      <c r="BC360" t="s">
        <v>1306</v>
      </c>
      <c r="BD360" t="s">
        <v>510</v>
      </c>
      <c r="BE360" t="s">
        <v>510</v>
      </c>
      <c r="BF360" t="s">
        <v>510</v>
      </c>
      <c r="BG360" t="s">
        <v>510</v>
      </c>
      <c r="BH360" t="s">
        <v>510</v>
      </c>
      <c r="BI360" t="s">
        <v>510</v>
      </c>
      <c r="BJ360" t="s">
        <v>510</v>
      </c>
      <c r="BK360" t="s">
        <v>510</v>
      </c>
      <c r="BL360" t="s">
        <v>510</v>
      </c>
      <c r="BM360" t="s">
        <v>510</v>
      </c>
      <c r="BN360" t="s">
        <v>510</v>
      </c>
      <c r="BO360" t="s">
        <v>510</v>
      </c>
      <c r="BP360" t="s">
        <v>510</v>
      </c>
      <c r="BQ360" t="s">
        <v>510</v>
      </c>
    </row>
    <row r="361" spans="1:69" x14ac:dyDescent="0.3">
      <c r="A361" t="s">
        <v>1307</v>
      </c>
      <c r="B361" t="s">
        <v>584</v>
      </c>
      <c r="C361" t="s">
        <v>585</v>
      </c>
      <c r="D361" t="s">
        <v>586</v>
      </c>
      <c r="E361" t="s">
        <v>510</v>
      </c>
      <c r="F361" t="s">
        <v>587</v>
      </c>
      <c r="G361" t="s">
        <v>569</v>
      </c>
      <c r="H361" s="455"/>
      <c r="I361" t="s">
        <v>510</v>
      </c>
      <c r="J361">
        <v>2522</v>
      </c>
      <c r="K361" t="s">
        <v>522</v>
      </c>
      <c r="L361" t="s">
        <v>512</v>
      </c>
      <c r="M361" t="s">
        <v>586</v>
      </c>
      <c r="N361" t="s">
        <v>588</v>
      </c>
      <c r="O361" t="s">
        <v>1308</v>
      </c>
      <c r="P361" t="s">
        <v>1309</v>
      </c>
      <c r="Q361" t="s">
        <v>554</v>
      </c>
      <c r="R361" t="s">
        <v>1310</v>
      </c>
      <c r="S361" t="s">
        <v>604</v>
      </c>
      <c r="T361" t="s">
        <v>515</v>
      </c>
      <c r="U361" t="s">
        <v>1311</v>
      </c>
      <c r="V361" t="s">
        <v>510</v>
      </c>
      <c r="W361" t="s">
        <v>391</v>
      </c>
      <c r="X361">
        <v>3</v>
      </c>
      <c r="Y361" t="s">
        <v>391</v>
      </c>
      <c r="AA361" t="s">
        <v>594</v>
      </c>
      <c r="AB361" t="s">
        <v>568</v>
      </c>
      <c r="AC361" t="s">
        <v>510</v>
      </c>
      <c r="AD361" t="s">
        <v>510</v>
      </c>
      <c r="AE361" t="s">
        <v>594</v>
      </c>
      <c r="AF361">
        <v>8.3333300000000004E-5</v>
      </c>
      <c r="AG361">
        <v>1</v>
      </c>
      <c r="AH361" t="s">
        <v>1312</v>
      </c>
      <c r="AI361" t="s">
        <v>510</v>
      </c>
      <c r="AJ361" t="s">
        <v>607</v>
      </c>
      <c r="AK361" t="s">
        <v>607</v>
      </c>
      <c r="AL361" t="s">
        <v>518</v>
      </c>
      <c r="AM361" t="s">
        <v>597</v>
      </c>
      <c r="AN361" t="s">
        <v>1313</v>
      </c>
      <c r="AO361" t="s">
        <v>510</v>
      </c>
      <c r="AP361" t="s">
        <v>672</v>
      </c>
      <c r="AQ361" t="s">
        <v>598</v>
      </c>
      <c r="AR361" t="s">
        <v>520</v>
      </c>
      <c r="AS361" t="s">
        <v>510</v>
      </c>
      <c r="AT361" t="s">
        <v>510</v>
      </c>
      <c r="AU361" t="s">
        <v>510</v>
      </c>
      <c r="AV361" t="s">
        <v>599</v>
      </c>
      <c r="AW361" t="s">
        <v>510</v>
      </c>
      <c r="AX361">
        <v>0</v>
      </c>
      <c r="AY361" t="s">
        <v>510</v>
      </c>
      <c r="AZ361" t="s">
        <v>594</v>
      </c>
      <c r="BA361">
        <v>0</v>
      </c>
      <c r="BB361" t="s">
        <v>1314</v>
      </c>
      <c r="BC361" t="s">
        <v>1315</v>
      </c>
      <c r="BD361" t="s">
        <v>510</v>
      </c>
      <c r="BE361" t="s">
        <v>510</v>
      </c>
      <c r="BF361" t="s">
        <v>510</v>
      </c>
      <c r="BG361" t="s">
        <v>510</v>
      </c>
      <c r="BH361" t="s">
        <v>510</v>
      </c>
      <c r="BI361" t="s">
        <v>510</v>
      </c>
      <c r="BJ361" t="s">
        <v>510</v>
      </c>
      <c r="BK361" t="s">
        <v>510</v>
      </c>
      <c r="BL361" t="s">
        <v>510</v>
      </c>
      <c r="BM361" t="s">
        <v>510</v>
      </c>
      <c r="BN361" t="s">
        <v>510</v>
      </c>
      <c r="BO361" t="s">
        <v>510</v>
      </c>
      <c r="BP361" t="s">
        <v>510</v>
      </c>
      <c r="BQ361" t="s">
        <v>510</v>
      </c>
    </row>
    <row r="362" spans="1:69" x14ac:dyDescent="0.3">
      <c r="A362" t="s">
        <v>1316</v>
      </c>
      <c r="B362" t="s">
        <v>584</v>
      </c>
      <c r="C362" t="s">
        <v>585</v>
      </c>
      <c r="D362" t="s">
        <v>610</v>
      </c>
      <c r="E362" t="s">
        <v>510</v>
      </c>
      <c r="F362" t="s">
        <v>587</v>
      </c>
      <c r="G362" t="s">
        <v>569</v>
      </c>
      <c r="H362" s="455"/>
      <c r="I362" t="s">
        <v>510</v>
      </c>
      <c r="J362">
        <v>868</v>
      </c>
      <c r="K362" t="s">
        <v>522</v>
      </c>
      <c r="L362" t="s">
        <v>512</v>
      </c>
      <c r="M362" t="s">
        <v>610</v>
      </c>
      <c r="N362" t="s">
        <v>611</v>
      </c>
      <c r="O362" t="s">
        <v>1293</v>
      </c>
      <c r="P362" t="s">
        <v>510</v>
      </c>
      <c r="Q362" t="s">
        <v>510</v>
      </c>
      <c r="R362" t="s">
        <v>1294</v>
      </c>
      <c r="S362" t="s">
        <v>510</v>
      </c>
      <c r="T362" t="s">
        <v>515</v>
      </c>
      <c r="U362" t="s">
        <v>510</v>
      </c>
      <c r="V362" t="s">
        <v>510</v>
      </c>
      <c r="W362" t="s">
        <v>391</v>
      </c>
      <c r="X362">
        <v>3</v>
      </c>
      <c r="Y362" t="s">
        <v>391</v>
      </c>
      <c r="Z362">
        <v>3</v>
      </c>
      <c r="AA362" t="s">
        <v>594</v>
      </c>
      <c r="AB362" t="s">
        <v>568</v>
      </c>
      <c r="AC362" t="s">
        <v>510</v>
      </c>
      <c r="AD362" t="s">
        <v>510</v>
      </c>
      <c r="AE362" t="s">
        <v>643</v>
      </c>
      <c r="AF362">
        <v>8.0833332999999993E-2</v>
      </c>
      <c r="AG362">
        <v>1</v>
      </c>
      <c r="AH362" t="s">
        <v>1295</v>
      </c>
      <c r="AI362" t="s">
        <v>510</v>
      </c>
      <c r="AJ362" t="s">
        <v>614</v>
      </c>
      <c r="AK362" t="s">
        <v>614</v>
      </c>
      <c r="AL362" t="s">
        <v>518</v>
      </c>
      <c r="AM362" t="s">
        <v>597</v>
      </c>
      <c r="AN362" t="s">
        <v>398</v>
      </c>
      <c r="AO362" t="s">
        <v>510</v>
      </c>
      <c r="AP362" t="s">
        <v>672</v>
      </c>
      <c r="AQ362" t="s">
        <v>598</v>
      </c>
      <c r="AR362" t="s">
        <v>520</v>
      </c>
      <c r="AS362" t="s">
        <v>510</v>
      </c>
      <c r="AT362" t="s">
        <v>510</v>
      </c>
      <c r="AU362" t="s">
        <v>510</v>
      </c>
      <c r="AV362" t="s">
        <v>594</v>
      </c>
      <c r="AW362" t="s">
        <v>510</v>
      </c>
      <c r="AX362">
        <v>0</v>
      </c>
      <c r="AY362" t="s">
        <v>510</v>
      </c>
      <c r="AZ362" t="s">
        <v>594</v>
      </c>
      <c r="BA362">
        <v>0</v>
      </c>
      <c r="BB362" t="s">
        <v>1296</v>
      </c>
      <c r="BC362" t="s">
        <v>1296</v>
      </c>
      <c r="BD362" t="s">
        <v>510</v>
      </c>
      <c r="BE362" t="s">
        <v>510</v>
      </c>
      <c r="BF362" t="s">
        <v>510</v>
      </c>
      <c r="BG362" t="s">
        <v>510</v>
      </c>
      <c r="BH362" t="s">
        <v>510</v>
      </c>
      <c r="BI362" t="s">
        <v>510</v>
      </c>
      <c r="BJ362" t="s">
        <v>510</v>
      </c>
      <c r="BK362" t="s">
        <v>510</v>
      </c>
      <c r="BL362" t="s">
        <v>510</v>
      </c>
      <c r="BM362" t="s">
        <v>510</v>
      </c>
      <c r="BN362" t="s">
        <v>510</v>
      </c>
      <c r="BO362" t="s">
        <v>510</v>
      </c>
      <c r="BP362" t="s">
        <v>510</v>
      </c>
      <c r="BQ362" t="s">
        <v>510</v>
      </c>
    </row>
    <row r="363" spans="1:69" x14ac:dyDescent="0.3">
      <c r="A363" t="s">
        <v>1317</v>
      </c>
      <c r="B363" t="s">
        <v>584</v>
      </c>
      <c r="C363" t="s">
        <v>585</v>
      </c>
      <c r="D363" t="s">
        <v>610</v>
      </c>
      <c r="E363" t="s">
        <v>510</v>
      </c>
      <c r="F363" t="s">
        <v>587</v>
      </c>
      <c r="G363" t="s">
        <v>569</v>
      </c>
      <c r="H363" s="455"/>
      <c r="I363" t="s">
        <v>510</v>
      </c>
      <c r="J363">
        <v>2522</v>
      </c>
      <c r="K363" t="s">
        <v>522</v>
      </c>
      <c r="L363" t="s">
        <v>531</v>
      </c>
      <c r="M363" t="s">
        <v>610</v>
      </c>
      <c r="N363" t="s">
        <v>611</v>
      </c>
      <c r="O363" t="s">
        <v>667</v>
      </c>
      <c r="P363" t="s">
        <v>668</v>
      </c>
      <c r="Q363" t="s">
        <v>591</v>
      </c>
      <c r="R363" t="s">
        <v>415</v>
      </c>
      <c r="S363" t="s">
        <v>593</v>
      </c>
      <c r="T363" t="s">
        <v>515</v>
      </c>
      <c r="U363" t="s">
        <v>377</v>
      </c>
      <c r="V363" t="s">
        <v>510</v>
      </c>
      <c r="W363" t="s">
        <v>391</v>
      </c>
      <c r="X363">
        <v>3</v>
      </c>
      <c r="Y363" t="s">
        <v>391</v>
      </c>
      <c r="AA363" t="s">
        <v>594</v>
      </c>
      <c r="AB363" t="s">
        <v>568</v>
      </c>
      <c r="AC363" t="s">
        <v>510</v>
      </c>
      <c r="AD363" t="s">
        <v>510</v>
      </c>
      <c r="AE363" t="s">
        <v>669</v>
      </c>
      <c r="AF363">
        <v>5.2083329999999999E-3</v>
      </c>
      <c r="AG363">
        <v>1</v>
      </c>
      <c r="AH363" t="s">
        <v>998</v>
      </c>
      <c r="AI363" t="s">
        <v>510</v>
      </c>
      <c r="AJ363" t="s">
        <v>614</v>
      </c>
      <c r="AK363" t="s">
        <v>614</v>
      </c>
      <c r="AL363" t="s">
        <v>518</v>
      </c>
      <c r="AM363" t="s">
        <v>597</v>
      </c>
      <c r="AN363" t="s">
        <v>1298</v>
      </c>
      <c r="AO363" t="s">
        <v>510</v>
      </c>
      <c r="AP363" t="s">
        <v>672</v>
      </c>
      <c r="AQ363" t="s">
        <v>598</v>
      </c>
      <c r="AR363" t="s">
        <v>520</v>
      </c>
      <c r="AS363" t="s">
        <v>510</v>
      </c>
      <c r="AT363" t="s">
        <v>510</v>
      </c>
      <c r="AU363" t="s">
        <v>510</v>
      </c>
      <c r="AV363" t="s">
        <v>599</v>
      </c>
      <c r="AW363" t="s">
        <v>510</v>
      </c>
      <c r="AX363">
        <v>0</v>
      </c>
      <c r="AY363" t="s">
        <v>510</v>
      </c>
      <c r="AZ363" t="s">
        <v>594</v>
      </c>
      <c r="BA363">
        <v>0</v>
      </c>
      <c r="BB363" t="s">
        <v>673</v>
      </c>
      <c r="BC363" t="s">
        <v>673</v>
      </c>
      <c r="BD363" t="s">
        <v>510</v>
      </c>
      <c r="BE363" t="s">
        <v>510</v>
      </c>
      <c r="BF363" t="s">
        <v>510</v>
      </c>
      <c r="BG363" t="s">
        <v>510</v>
      </c>
      <c r="BH363" t="s">
        <v>510</v>
      </c>
      <c r="BI363" t="s">
        <v>510</v>
      </c>
      <c r="BJ363" t="s">
        <v>510</v>
      </c>
      <c r="BK363" t="s">
        <v>510</v>
      </c>
      <c r="BL363" t="s">
        <v>510</v>
      </c>
      <c r="BM363" t="s">
        <v>510</v>
      </c>
      <c r="BN363" t="s">
        <v>510</v>
      </c>
      <c r="BO363" t="s">
        <v>510</v>
      </c>
      <c r="BP363" t="s">
        <v>510</v>
      </c>
      <c r="BQ363" t="s">
        <v>510</v>
      </c>
    </row>
    <row r="364" spans="1:69" x14ac:dyDescent="0.3">
      <c r="A364" t="s">
        <v>1318</v>
      </c>
      <c r="B364" t="s">
        <v>584</v>
      </c>
      <c r="C364" t="s">
        <v>585</v>
      </c>
      <c r="D364" t="s">
        <v>610</v>
      </c>
      <c r="E364" t="s">
        <v>510</v>
      </c>
      <c r="F364" t="s">
        <v>587</v>
      </c>
      <c r="G364" t="s">
        <v>569</v>
      </c>
      <c r="H364" s="455"/>
      <c r="I364" t="s">
        <v>510</v>
      </c>
      <c r="J364">
        <v>2522</v>
      </c>
      <c r="K364" t="s">
        <v>522</v>
      </c>
      <c r="L364" t="s">
        <v>1300</v>
      </c>
      <c r="M364" t="s">
        <v>610</v>
      </c>
      <c r="N364" t="s">
        <v>611</v>
      </c>
      <c r="O364" t="s">
        <v>1301</v>
      </c>
      <c r="P364" t="s">
        <v>1302</v>
      </c>
      <c r="Q364" t="s">
        <v>591</v>
      </c>
      <c r="R364" t="s">
        <v>1303</v>
      </c>
      <c r="S364" t="s">
        <v>593</v>
      </c>
      <c r="T364" t="s">
        <v>515</v>
      </c>
      <c r="U364" t="s">
        <v>377</v>
      </c>
      <c r="V364" t="s">
        <v>510</v>
      </c>
      <c r="W364" t="s">
        <v>391</v>
      </c>
      <c r="X364">
        <v>3</v>
      </c>
      <c r="Y364" t="s">
        <v>391</v>
      </c>
      <c r="AA364" t="s">
        <v>594</v>
      </c>
      <c r="AB364" t="s">
        <v>568</v>
      </c>
      <c r="AC364" t="s">
        <v>510</v>
      </c>
      <c r="AD364" t="s">
        <v>510</v>
      </c>
      <c r="AE364" t="s">
        <v>1117</v>
      </c>
      <c r="AF364">
        <v>0.22916666699999999</v>
      </c>
      <c r="AG364">
        <v>1</v>
      </c>
      <c r="AH364" t="s">
        <v>1304</v>
      </c>
      <c r="AI364" t="s">
        <v>510</v>
      </c>
      <c r="AJ364" t="s">
        <v>614</v>
      </c>
      <c r="AK364" t="s">
        <v>614</v>
      </c>
      <c r="AL364" t="s">
        <v>518</v>
      </c>
      <c r="AM364" t="s">
        <v>597</v>
      </c>
      <c r="AN364" t="s">
        <v>405</v>
      </c>
      <c r="AO364" t="s">
        <v>510</v>
      </c>
      <c r="AP364" t="s">
        <v>1305</v>
      </c>
      <c r="AQ364" t="s">
        <v>598</v>
      </c>
      <c r="AR364" t="s">
        <v>520</v>
      </c>
      <c r="AS364" t="s">
        <v>510</v>
      </c>
      <c r="AT364" t="s">
        <v>510</v>
      </c>
      <c r="AU364" t="s">
        <v>510</v>
      </c>
      <c r="AV364" t="s">
        <v>599</v>
      </c>
      <c r="AW364" t="s">
        <v>510</v>
      </c>
      <c r="AX364">
        <v>0</v>
      </c>
      <c r="AY364" t="s">
        <v>510</v>
      </c>
      <c r="AZ364" t="s">
        <v>594</v>
      </c>
      <c r="BA364">
        <v>0</v>
      </c>
      <c r="BB364" t="s">
        <v>600</v>
      </c>
      <c r="BC364" t="s">
        <v>1306</v>
      </c>
      <c r="BD364" t="s">
        <v>510</v>
      </c>
      <c r="BE364" t="s">
        <v>510</v>
      </c>
      <c r="BF364" t="s">
        <v>510</v>
      </c>
      <c r="BG364" t="s">
        <v>510</v>
      </c>
      <c r="BH364" t="s">
        <v>510</v>
      </c>
      <c r="BI364" t="s">
        <v>510</v>
      </c>
      <c r="BJ364" t="s">
        <v>510</v>
      </c>
      <c r="BK364" t="s">
        <v>510</v>
      </c>
      <c r="BL364" t="s">
        <v>510</v>
      </c>
      <c r="BM364" t="s">
        <v>510</v>
      </c>
      <c r="BN364" t="s">
        <v>510</v>
      </c>
      <c r="BO364" t="s">
        <v>510</v>
      </c>
      <c r="BP364" t="s">
        <v>510</v>
      </c>
      <c r="BQ364" t="s">
        <v>510</v>
      </c>
    </row>
    <row r="365" spans="1:69" x14ac:dyDescent="0.3">
      <c r="A365" t="s">
        <v>1319</v>
      </c>
      <c r="B365" t="s">
        <v>584</v>
      </c>
      <c r="C365" t="s">
        <v>585</v>
      </c>
      <c r="D365" t="s">
        <v>610</v>
      </c>
      <c r="E365" t="s">
        <v>510</v>
      </c>
      <c r="F365" t="s">
        <v>587</v>
      </c>
      <c r="G365" t="s">
        <v>569</v>
      </c>
      <c r="H365" s="455"/>
      <c r="I365" t="s">
        <v>510</v>
      </c>
      <c r="J365">
        <v>2522</v>
      </c>
      <c r="K365" t="s">
        <v>522</v>
      </c>
      <c r="L365" t="s">
        <v>512</v>
      </c>
      <c r="M365" t="s">
        <v>610</v>
      </c>
      <c r="N365" t="s">
        <v>611</v>
      </c>
      <c r="O365" t="s">
        <v>1308</v>
      </c>
      <c r="P365" t="s">
        <v>1309</v>
      </c>
      <c r="Q365" t="s">
        <v>554</v>
      </c>
      <c r="R365" t="s">
        <v>1310</v>
      </c>
      <c r="S365" t="s">
        <v>604</v>
      </c>
      <c r="T365" t="s">
        <v>515</v>
      </c>
      <c r="U365" t="s">
        <v>1311</v>
      </c>
      <c r="V365" t="s">
        <v>510</v>
      </c>
      <c r="W365" t="s">
        <v>391</v>
      </c>
      <c r="X365">
        <v>3</v>
      </c>
      <c r="Y365" t="s">
        <v>391</v>
      </c>
      <c r="AA365" t="s">
        <v>594</v>
      </c>
      <c r="AB365" t="s">
        <v>568</v>
      </c>
      <c r="AC365" t="s">
        <v>510</v>
      </c>
      <c r="AD365" t="s">
        <v>510</v>
      </c>
      <c r="AE365" t="s">
        <v>594</v>
      </c>
      <c r="AF365">
        <v>8.3333300000000004E-5</v>
      </c>
      <c r="AG365">
        <v>1</v>
      </c>
      <c r="AH365" t="s">
        <v>1312</v>
      </c>
      <c r="AI365" t="s">
        <v>510</v>
      </c>
      <c r="AJ365" t="s">
        <v>614</v>
      </c>
      <c r="AK365" t="s">
        <v>614</v>
      </c>
      <c r="AL365" t="s">
        <v>518</v>
      </c>
      <c r="AM365" t="s">
        <v>597</v>
      </c>
      <c r="AN365" t="s">
        <v>399</v>
      </c>
      <c r="AO365" t="s">
        <v>510</v>
      </c>
      <c r="AP365" t="s">
        <v>672</v>
      </c>
      <c r="AQ365" t="s">
        <v>598</v>
      </c>
      <c r="AR365" t="s">
        <v>520</v>
      </c>
      <c r="AS365" t="s">
        <v>510</v>
      </c>
      <c r="AT365" t="s">
        <v>510</v>
      </c>
      <c r="AU365" t="s">
        <v>510</v>
      </c>
      <c r="AV365" t="s">
        <v>599</v>
      </c>
      <c r="AW365" t="s">
        <v>510</v>
      </c>
      <c r="AX365">
        <v>0</v>
      </c>
      <c r="AY365" t="s">
        <v>510</v>
      </c>
      <c r="AZ365" t="s">
        <v>594</v>
      </c>
      <c r="BA365">
        <v>0</v>
      </c>
      <c r="BB365" t="s">
        <v>1314</v>
      </c>
      <c r="BC365" t="s">
        <v>1315</v>
      </c>
      <c r="BD365" t="s">
        <v>510</v>
      </c>
      <c r="BE365" t="s">
        <v>510</v>
      </c>
      <c r="BF365" t="s">
        <v>510</v>
      </c>
      <c r="BG365" t="s">
        <v>510</v>
      </c>
      <c r="BH365" t="s">
        <v>510</v>
      </c>
      <c r="BI365" t="s">
        <v>510</v>
      </c>
      <c r="BJ365" t="s">
        <v>510</v>
      </c>
      <c r="BK365" t="s">
        <v>510</v>
      </c>
      <c r="BL365" t="s">
        <v>510</v>
      </c>
      <c r="BM365" t="s">
        <v>510</v>
      </c>
      <c r="BN365" t="s">
        <v>510</v>
      </c>
      <c r="BO365" t="s">
        <v>510</v>
      </c>
      <c r="BP365" t="s">
        <v>510</v>
      </c>
      <c r="BQ365" t="s">
        <v>510</v>
      </c>
    </row>
    <row r="366" spans="1:69" x14ac:dyDescent="0.3">
      <c r="A366" t="s">
        <v>1320</v>
      </c>
      <c r="B366" t="s">
        <v>584</v>
      </c>
      <c r="C366" t="s">
        <v>585</v>
      </c>
      <c r="D366" t="s">
        <v>610</v>
      </c>
      <c r="E366" t="s">
        <v>510</v>
      </c>
      <c r="F366" t="s">
        <v>587</v>
      </c>
      <c r="G366" t="s">
        <v>569</v>
      </c>
      <c r="H366" s="455"/>
      <c r="I366" t="s">
        <v>510</v>
      </c>
      <c r="J366">
        <v>2522</v>
      </c>
      <c r="K366" t="s">
        <v>522</v>
      </c>
      <c r="L366" t="s">
        <v>1300</v>
      </c>
      <c r="M366" t="s">
        <v>610</v>
      </c>
      <c r="N366" t="s">
        <v>611</v>
      </c>
      <c r="O366" t="s">
        <v>1301</v>
      </c>
      <c r="P366" t="s">
        <v>1302</v>
      </c>
      <c r="Q366" t="s">
        <v>591</v>
      </c>
      <c r="R366" t="s">
        <v>1303</v>
      </c>
      <c r="S366" t="s">
        <v>593</v>
      </c>
      <c r="T366" t="s">
        <v>515</v>
      </c>
      <c r="U366" t="s">
        <v>377</v>
      </c>
      <c r="V366" t="s">
        <v>510</v>
      </c>
      <c r="W366" t="s">
        <v>391</v>
      </c>
      <c r="X366">
        <v>3</v>
      </c>
      <c r="Y366" t="s">
        <v>391</v>
      </c>
      <c r="AA366" t="s">
        <v>594</v>
      </c>
      <c r="AB366" t="s">
        <v>568</v>
      </c>
      <c r="AC366" t="s">
        <v>510</v>
      </c>
      <c r="AD366" t="s">
        <v>510</v>
      </c>
      <c r="AE366" t="s">
        <v>1117</v>
      </c>
      <c r="AF366">
        <v>0.22916666699999999</v>
      </c>
      <c r="AG366">
        <v>1</v>
      </c>
      <c r="AH366" t="s">
        <v>1304</v>
      </c>
      <c r="AI366" t="s">
        <v>510</v>
      </c>
      <c r="AJ366" t="s">
        <v>614</v>
      </c>
      <c r="AK366" t="s">
        <v>614</v>
      </c>
      <c r="AL366" t="s">
        <v>518</v>
      </c>
      <c r="AM366" t="s">
        <v>597</v>
      </c>
      <c r="AN366" t="s">
        <v>405</v>
      </c>
      <c r="AO366" t="s">
        <v>510</v>
      </c>
      <c r="AP366" t="s">
        <v>1305</v>
      </c>
      <c r="AQ366" t="s">
        <v>598</v>
      </c>
      <c r="AR366" t="s">
        <v>520</v>
      </c>
      <c r="AS366" t="s">
        <v>510</v>
      </c>
      <c r="AT366" t="s">
        <v>510</v>
      </c>
      <c r="AU366" t="s">
        <v>510</v>
      </c>
      <c r="AV366" t="s">
        <v>599</v>
      </c>
      <c r="AW366" t="s">
        <v>510</v>
      </c>
      <c r="AX366">
        <v>0</v>
      </c>
      <c r="AY366" t="s">
        <v>510</v>
      </c>
      <c r="AZ366" t="s">
        <v>594</v>
      </c>
      <c r="BA366">
        <v>0</v>
      </c>
      <c r="BB366" t="s">
        <v>600</v>
      </c>
      <c r="BC366" t="s">
        <v>1306</v>
      </c>
      <c r="BD366" t="s">
        <v>510</v>
      </c>
      <c r="BE366" t="s">
        <v>510</v>
      </c>
      <c r="BF366" t="s">
        <v>510</v>
      </c>
      <c r="BG366" t="s">
        <v>510</v>
      </c>
      <c r="BH366" t="s">
        <v>510</v>
      </c>
      <c r="BI366" t="s">
        <v>510</v>
      </c>
      <c r="BJ366" t="s">
        <v>510</v>
      </c>
      <c r="BK366" t="s">
        <v>510</v>
      </c>
      <c r="BL366" t="s">
        <v>510</v>
      </c>
      <c r="BM366" t="s">
        <v>510</v>
      </c>
      <c r="BN366" t="s">
        <v>510</v>
      </c>
      <c r="BO366" t="s">
        <v>510</v>
      </c>
      <c r="BP366" t="s">
        <v>510</v>
      </c>
      <c r="BQ366" t="s">
        <v>510</v>
      </c>
    </row>
    <row r="367" spans="1:69" x14ac:dyDescent="0.3">
      <c r="A367" t="s">
        <v>1321</v>
      </c>
      <c r="B367" t="s">
        <v>584</v>
      </c>
      <c r="C367" t="s">
        <v>585</v>
      </c>
      <c r="D367" t="s">
        <v>610</v>
      </c>
      <c r="E367" t="s">
        <v>510</v>
      </c>
      <c r="F367" t="s">
        <v>587</v>
      </c>
      <c r="G367" t="s">
        <v>569</v>
      </c>
      <c r="H367" s="455"/>
      <c r="I367" t="s">
        <v>510</v>
      </c>
      <c r="J367">
        <v>2522</v>
      </c>
      <c r="K367" t="s">
        <v>522</v>
      </c>
      <c r="L367" t="s">
        <v>512</v>
      </c>
      <c r="M367" t="s">
        <v>610</v>
      </c>
      <c r="N367" t="s">
        <v>611</v>
      </c>
      <c r="O367" t="s">
        <v>1308</v>
      </c>
      <c r="P367" t="s">
        <v>1309</v>
      </c>
      <c r="Q367" t="s">
        <v>554</v>
      </c>
      <c r="R367" t="s">
        <v>1310</v>
      </c>
      <c r="S367" t="s">
        <v>604</v>
      </c>
      <c r="T367" t="s">
        <v>515</v>
      </c>
      <c r="U367" t="s">
        <v>1311</v>
      </c>
      <c r="V367" t="s">
        <v>510</v>
      </c>
      <c r="W367" t="s">
        <v>391</v>
      </c>
      <c r="X367">
        <v>3</v>
      </c>
      <c r="Y367" t="s">
        <v>391</v>
      </c>
      <c r="AA367" t="s">
        <v>594</v>
      </c>
      <c r="AB367" t="s">
        <v>568</v>
      </c>
      <c r="AC367" t="s">
        <v>510</v>
      </c>
      <c r="AD367" t="s">
        <v>510</v>
      </c>
      <c r="AE367" t="s">
        <v>594</v>
      </c>
      <c r="AF367">
        <v>8.3333300000000004E-5</v>
      </c>
      <c r="AG367">
        <v>1</v>
      </c>
      <c r="AH367" t="s">
        <v>1312</v>
      </c>
      <c r="AI367" t="s">
        <v>510</v>
      </c>
      <c r="AJ367" t="s">
        <v>614</v>
      </c>
      <c r="AK367" t="s">
        <v>614</v>
      </c>
      <c r="AL367" t="s">
        <v>518</v>
      </c>
      <c r="AM367" t="s">
        <v>597</v>
      </c>
      <c r="AN367" t="s">
        <v>1313</v>
      </c>
      <c r="AO367" t="s">
        <v>510</v>
      </c>
      <c r="AP367" t="s">
        <v>672</v>
      </c>
      <c r="AQ367" t="s">
        <v>598</v>
      </c>
      <c r="AR367" t="s">
        <v>520</v>
      </c>
      <c r="AS367" t="s">
        <v>510</v>
      </c>
      <c r="AT367" t="s">
        <v>510</v>
      </c>
      <c r="AU367" t="s">
        <v>510</v>
      </c>
      <c r="AV367" t="s">
        <v>599</v>
      </c>
      <c r="AW367" t="s">
        <v>510</v>
      </c>
      <c r="AX367">
        <v>0</v>
      </c>
      <c r="AY367" t="s">
        <v>510</v>
      </c>
      <c r="AZ367" t="s">
        <v>594</v>
      </c>
      <c r="BA367">
        <v>0</v>
      </c>
      <c r="BB367" t="s">
        <v>1314</v>
      </c>
      <c r="BC367" t="s">
        <v>1315</v>
      </c>
      <c r="BD367" t="s">
        <v>510</v>
      </c>
      <c r="BE367" t="s">
        <v>510</v>
      </c>
      <c r="BF367" t="s">
        <v>510</v>
      </c>
      <c r="BG367" t="s">
        <v>510</v>
      </c>
      <c r="BH367" t="s">
        <v>510</v>
      </c>
      <c r="BI367" t="s">
        <v>510</v>
      </c>
      <c r="BJ367" t="s">
        <v>510</v>
      </c>
      <c r="BK367" t="s">
        <v>510</v>
      </c>
      <c r="BL367" t="s">
        <v>510</v>
      </c>
      <c r="BM367" t="s">
        <v>510</v>
      </c>
      <c r="BN367" t="s">
        <v>510</v>
      </c>
      <c r="BO367" t="s">
        <v>510</v>
      </c>
      <c r="BP367" t="s">
        <v>510</v>
      </c>
      <c r="BQ367" t="s">
        <v>510</v>
      </c>
    </row>
    <row r="368" spans="1:69" x14ac:dyDescent="0.3">
      <c r="A368" t="s">
        <v>1322</v>
      </c>
      <c r="B368" t="s">
        <v>584</v>
      </c>
      <c r="C368" t="s">
        <v>585</v>
      </c>
      <c r="D368" t="s">
        <v>610</v>
      </c>
      <c r="E368" t="s">
        <v>510</v>
      </c>
      <c r="F368" t="s">
        <v>587</v>
      </c>
      <c r="G368" t="s">
        <v>569</v>
      </c>
      <c r="H368" s="455"/>
      <c r="I368" t="s">
        <v>510</v>
      </c>
      <c r="J368">
        <v>2041</v>
      </c>
      <c r="K368" t="s">
        <v>511</v>
      </c>
      <c r="L368" t="s">
        <v>512</v>
      </c>
      <c r="M368" t="s">
        <v>610</v>
      </c>
      <c r="N368" t="s">
        <v>611</v>
      </c>
      <c r="O368" t="s">
        <v>602</v>
      </c>
      <c r="P368" t="s">
        <v>603</v>
      </c>
      <c r="Q368" t="s">
        <v>591</v>
      </c>
      <c r="R368" t="s">
        <v>514</v>
      </c>
      <c r="S368" t="s">
        <v>604</v>
      </c>
      <c r="T368" t="s">
        <v>515</v>
      </c>
      <c r="U368" t="s">
        <v>377</v>
      </c>
      <c r="V368" t="s">
        <v>510</v>
      </c>
      <c r="W368" t="s">
        <v>391</v>
      </c>
      <c r="X368">
        <v>3</v>
      </c>
      <c r="Y368" t="s">
        <v>391</v>
      </c>
      <c r="AA368" t="s">
        <v>594</v>
      </c>
      <c r="AB368" t="s">
        <v>568</v>
      </c>
      <c r="AC368" t="s">
        <v>510</v>
      </c>
      <c r="AD368" t="s">
        <v>510</v>
      </c>
      <c r="AE368" t="s">
        <v>658</v>
      </c>
      <c r="AF368">
        <v>0.33333333300000001</v>
      </c>
      <c r="AG368">
        <v>1</v>
      </c>
      <c r="AH368" t="s">
        <v>606</v>
      </c>
      <c r="AI368" t="s">
        <v>510</v>
      </c>
      <c r="AJ368" t="s">
        <v>614</v>
      </c>
      <c r="AK368" t="s">
        <v>614</v>
      </c>
      <c r="AL368" t="s">
        <v>518</v>
      </c>
      <c r="AM368" t="s">
        <v>597</v>
      </c>
      <c r="AN368" t="s">
        <v>524</v>
      </c>
      <c r="AO368" t="s">
        <v>510</v>
      </c>
      <c r="AP368" t="s">
        <v>557</v>
      </c>
      <c r="AQ368" t="s">
        <v>598</v>
      </c>
      <c r="AR368" t="s">
        <v>520</v>
      </c>
      <c r="AS368" t="s">
        <v>510</v>
      </c>
      <c r="AT368" t="s">
        <v>510</v>
      </c>
      <c r="AU368" t="s">
        <v>510</v>
      </c>
      <c r="AV368" t="s">
        <v>599</v>
      </c>
      <c r="AW368" t="s">
        <v>510</v>
      </c>
      <c r="AX368">
        <v>0</v>
      </c>
      <c r="AY368" t="s">
        <v>510</v>
      </c>
      <c r="AZ368" t="s">
        <v>594</v>
      </c>
      <c r="BA368">
        <v>0</v>
      </c>
      <c r="BB368" t="s">
        <v>600</v>
      </c>
      <c r="BC368" t="s">
        <v>600</v>
      </c>
      <c r="BD368" t="s">
        <v>510</v>
      </c>
      <c r="BE368" t="s">
        <v>510</v>
      </c>
      <c r="BF368" t="s">
        <v>510</v>
      </c>
      <c r="BG368" t="s">
        <v>510</v>
      </c>
      <c r="BH368" t="s">
        <v>510</v>
      </c>
      <c r="BI368" t="s">
        <v>510</v>
      </c>
      <c r="BJ368" t="s">
        <v>510</v>
      </c>
      <c r="BK368" t="s">
        <v>510</v>
      </c>
      <c r="BL368" t="s">
        <v>510</v>
      </c>
      <c r="BM368" t="s">
        <v>510</v>
      </c>
      <c r="BN368" t="s">
        <v>510</v>
      </c>
      <c r="BO368" t="s">
        <v>510</v>
      </c>
      <c r="BP368" t="s">
        <v>510</v>
      </c>
      <c r="BQ368" t="s">
        <v>510</v>
      </c>
    </row>
    <row r="369" spans="1:69" x14ac:dyDescent="0.3">
      <c r="A369" t="s">
        <v>1323</v>
      </c>
      <c r="B369" t="s">
        <v>584</v>
      </c>
      <c r="C369" t="s">
        <v>585</v>
      </c>
      <c r="D369" t="s">
        <v>610</v>
      </c>
      <c r="E369" t="s">
        <v>510</v>
      </c>
      <c r="F369" t="s">
        <v>587</v>
      </c>
      <c r="G369" t="s">
        <v>569</v>
      </c>
      <c r="H369" s="455"/>
      <c r="I369" t="s">
        <v>510</v>
      </c>
      <c r="J369">
        <v>2522</v>
      </c>
      <c r="K369" t="s">
        <v>522</v>
      </c>
      <c r="L369" t="s">
        <v>531</v>
      </c>
      <c r="M369" t="s">
        <v>610</v>
      </c>
      <c r="N369" t="s">
        <v>611</v>
      </c>
      <c r="O369" t="s">
        <v>667</v>
      </c>
      <c r="P369" t="s">
        <v>668</v>
      </c>
      <c r="Q369" t="s">
        <v>591</v>
      </c>
      <c r="R369" t="s">
        <v>415</v>
      </c>
      <c r="S369" t="s">
        <v>593</v>
      </c>
      <c r="T369" t="s">
        <v>515</v>
      </c>
      <c r="U369" t="s">
        <v>377</v>
      </c>
      <c r="V369" t="s">
        <v>510</v>
      </c>
      <c r="W369" t="s">
        <v>391</v>
      </c>
      <c r="X369">
        <v>3</v>
      </c>
      <c r="Y369" t="s">
        <v>391</v>
      </c>
      <c r="AA369" t="s">
        <v>594</v>
      </c>
      <c r="AB369" t="s">
        <v>568</v>
      </c>
      <c r="AC369" t="s">
        <v>510</v>
      </c>
      <c r="AD369" t="s">
        <v>510</v>
      </c>
      <c r="AE369" t="s">
        <v>669</v>
      </c>
      <c r="AF369">
        <v>5.2083329999999999E-3</v>
      </c>
      <c r="AG369">
        <v>1</v>
      </c>
      <c r="AH369" t="s">
        <v>998</v>
      </c>
      <c r="AI369" t="s">
        <v>510</v>
      </c>
      <c r="AJ369" t="s">
        <v>614</v>
      </c>
      <c r="AK369" t="s">
        <v>614</v>
      </c>
      <c r="AL369" t="s">
        <v>518</v>
      </c>
      <c r="AM369" t="s">
        <v>597</v>
      </c>
      <c r="AN369" t="s">
        <v>1324</v>
      </c>
      <c r="AO369" t="s">
        <v>510</v>
      </c>
      <c r="AP369" t="s">
        <v>672</v>
      </c>
      <c r="AQ369" t="s">
        <v>598</v>
      </c>
      <c r="AR369" t="s">
        <v>520</v>
      </c>
      <c r="AS369" t="s">
        <v>510</v>
      </c>
      <c r="AT369" t="s">
        <v>510</v>
      </c>
      <c r="AU369" t="s">
        <v>510</v>
      </c>
      <c r="AV369" t="s">
        <v>599</v>
      </c>
      <c r="AW369" t="s">
        <v>510</v>
      </c>
      <c r="AX369">
        <v>0</v>
      </c>
      <c r="AY369" t="s">
        <v>510</v>
      </c>
      <c r="AZ369" t="s">
        <v>594</v>
      </c>
      <c r="BA369">
        <v>0</v>
      </c>
      <c r="BB369" t="s">
        <v>673</v>
      </c>
      <c r="BC369" t="s">
        <v>673</v>
      </c>
      <c r="BD369" t="s">
        <v>510</v>
      </c>
      <c r="BE369" t="s">
        <v>510</v>
      </c>
      <c r="BF369" t="s">
        <v>510</v>
      </c>
      <c r="BG369" t="s">
        <v>510</v>
      </c>
      <c r="BH369" t="s">
        <v>510</v>
      </c>
      <c r="BI369" t="s">
        <v>510</v>
      </c>
      <c r="BJ369" t="s">
        <v>510</v>
      </c>
      <c r="BK369" t="s">
        <v>510</v>
      </c>
      <c r="BL369" t="s">
        <v>510</v>
      </c>
      <c r="BM369" t="s">
        <v>510</v>
      </c>
      <c r="BN369" t="s">
        <v>510</v>
      </c>
      <c r="BO369" t="s">
        <v>510</v>
      </c>
      <c r="BP369" t="s">
        <v>510</v>
      </c>
      <c r="BQ369" t="s">
        <v>510</v>
      </c>
    </row>
    <row r="370" spans="1:69" x14ac:dyDescent="0.3">
      <c r="A370" t="s">
        <v>1325</v>
      </c>
      <c r="B370" t="s">
        <v>584</v>
      </c>
      <c r="C370" t="s">
        <v>585</v>
      </c>
      <c r="D370" t="s">
        <v>610</v>
      </c>
      <c r="E370" t="s">
        <v>510</v>
      </c>
      <c r="F370" t="s">
        <v>587</v>
      </c>
      <c r="G370" t="s">
        <v>569</v>
      </c>
      <c r="H370" s="455"/>
      <c r="I370" t="s">
        <v>510</v>
      </c>
      <c r="J370">
        <v>2060</v>
      </c>
      <c r="K370" t="s">
        <v>522</v>
      </c>
      <c r="L370" t="s">
        <v>512</v>
      </c>
      <c r="M370" t="s">
        <v>610</v>
      </c>
      <c r="N370" t="s">
        <v>611</v>
      </c>
      <c r="O370" t="s">
        <v>1326</v>
      </c>
      <c r="P370" t="s">
        <v>1327</v>
      </c>
      <c r="Q370" t="s">
        <v>591</v>
      </c>
      <c r="R370" t="s">
        <v>1328</v>
      </c>
      <c r="S370" t="s">
        <v>593</v>
      </c>
      <c r="T370" t="s">
        <v>515</v>
      </c>
      <c r="U370" t="s">
        <v>377</v>
      </c>
      <c r="V370" t="s">
        <v>510</v>
      </c>
      <c r="W370" t="s">
        <v>391</v>
      </c>
      <c r="X370">
        <v>3</v>
      </c>
      <c r="Y370" t="s">
        <v>391</v>
      </c>
      <c r="AA370" t="s">
        <v>594</v>
      </c>
      <c r="AB370" t="s">
        <v>568</v>
      </c>
      <c r="AC370" t="s">
        <v>510</v>
      </c>
      <c r="AD370" t="s">
        <v>510</v>
      </c>
      <c r="AE370" t="s">
        <v>510</v>
      </c>
      <c r="AG370">
        <v>1</v>
      </c>
      <c r="AH370" t="s">
        <v>1329</v>
      </c>
      <c r="AI370" t="s">
        <v>510</v>
      </c>
      <c r="AJ370" t="s">
        <v>614</v>
      </c>
      <c r="AK370" t="s">
        <v>614</v>
      </c>
      <c r="AL370" t="s">
        <v>518</v>
      </c>
      <c r="AM370" t="s">
        <v>597</v>
      </c>
      <c r="AN370" t="s">
        <v>400</v>
      </c>
      <c r="AO370" t="s">
        <v>510</v>
      </c>
      <c r="AP370" t="s">
        <v>821</v>
      </c>
      <c r="AQ370" t="s">
        <v>598</v>
      </c>
      <c r="AR370" t="s">
        <v>520</v>
      </c>
      <c r="AS370" t="s">
        <v>510</v>
      </c>
      <c r="AT370" t="s">
        <v>510</v>
      </c>
      <c r="AU370" t="s">
        <v>510</v>
      </c>
      <c r="AV370" t="s">
        <v>599</v>
      </c>
      <c r="AW370" t="s">
        <v>510</v>
      </c>
      <c r="AX370">
        <v>0</v>
      </c>
      <c r="AY370" t="s">
        <v>510</v>
      </c>
      <c r="AZ370" t="s">
        <v>594</v>
      </c>
      <c r="BA370">
        <v>0</v>
      </c>
      <c r="BB370" t="s">
        <v>600</v>
      </c>
      <c r="BC370" t="s">
        <v>510</v>
      </c>
      <c r="BD370" t="s">
        <v>510</v>
      </c>
      <c r="BE370" t="s">
        <v>510</v>
      </c>
      <c r="BF370" t="s">
        <v>510</v>
      </c>
      <c r="BG370" t="s">
        <v>510</v>
      </c>
      <c r="BH370" t="s">
        <v>510</v>
      </c>
      <c r="BI370" t="s">
        <v>510</v>
      </c>
      <c r="BJ370" t="s">
        <v>510</v>
      </c>
      <c r="BK370" t="s">
        <v>510</v>
      </c>
      <c r="BL370" t="s">
        <v>510</v>
      </c>
      <c r="BM370" t="s">
        <v>510</v>
      </c>
      <c r="BN370" t="s">
        <v>510</v>
      </c>
      <c r="BO370" t="s">
        <v>510</v>
      </c>
      <c r="BP370" t="s">
        <v>510</v>
      </c>
      <c r="BQ370" t="s">
        <v>510</v>
      </c>
    </row>
    <row r="371" spans="1:69" x14ac:dyDescent="0.3">
      <c r="A371" t="s">
        <v>1330</v>
      </c>
      <c r="B371" t="s">
        <v>584</v>
      </c>
      <c r="C371" t="s">
        <v>585</v>
      </c>
      <c r="D371" t="s">
        <v>610</v>
      </c>
      <c r="E371" t="s">
        <v>510</v>
      </c>
      <c r="F371" t="s">
        <v>587</v>
      </c>
      <c r="G371" t="s">
        <v>569</v>
      </c>
      <c r="H371" s="455"/>
      <c r="I371" t="s">
        <v>510</v>
      </c>
      <c r="J371">
        <v>2522</v>
      </c>
      <c r="K371" t="s">
        <v>522</v>
      </c>
      <c r="L371" t="s">
        <v>531</v>
      </c>
      <c r="M371" t="s">
        <v>610</v>
      </c>
      <c r="N371" t="s">
        <v>611</v>
      </c>
      <c r="O371" t="s">
        <v>667</v>
      </c>
      <c r="P371" t="s">
        <v>668</v>
      </c>
      <c r="Q371" t="s">
        <v>591</v>
      </c>
      <c r="R371" t="s">
        <v>415</v>
      </c>
      <c r="S371" t="s">
        <v>593</v>
      </c>
      <c r="T371" t="s">
        <v>515</v>
      </c>
      <c r="U371" t="s">
        <v>377</v>
      </c>
      <c r="V371" t="s">
        <v>510</v>
      </c>
      <c r="W371" t="s">
        <v>391</v>
      </c>
      <c r="X371">
        <v>3</v>
      </c>
      <c r="Y371" t="s">
        <v>391</v>
      </c>
      <c r="AA371" t="s">
        <v>594</v>
      </c>
      <c r="AB371" t="s">
        <v>568</v>
      </c>
      <c r="AC371" t="s">
        <v>510</v>
      </c>
      <c r="AD371" t="s">
        <v>510</v>
      </c>
      <c r="AE371" t="s">
        <v>669</v>
      </c>
      <c r="AF371">
        <v>5.2083329999999999E-3</v>
      </c>
      <c r="AG371">
        <v>1</v>
      </c>
      <c r="AH371" t="s">
        <v>998</v>
      </c>
      <c r="AI371" t="s">
        <v>510</v>
      </c>
      <c r="AJ371" t="s">
        <v>614</v>
      </c>
      <c r="AK371" t="s">
        <v>614</v>
      </c>
      <c r="AL371" t="s">
        <v>518</v>
      </c>
      <c r="AM371" t="s">
        <v>597</v>
      </c>
      <c r="AN371" t="s">
        <v>1331</v>
      </c>
      <c r="AO371" t="s">
        <v>510</v>
      </c>
      <c r="AP371" t="s">
        <v>672</v>
      </c>
      <c r="AQ371" t="s">
        <v>598</v>
      </c>
      <c r="AR371" t="s">
        <v>520</v>
      </c>
      <c r="AS371" t="s">
        <v>510</v>
      </c>
      <c r="AT371" t="s">
        <v>510</v>
      </c>
      <c r="AU371" t="s">
        <v>510</v>
      </c>
      <c r="AV371" t="s">
        <v>599</v>
      </c>
      <c r="AW371" t="s">
        <v>510</v>
      </c>
      <c r="AX371">
        <v>0</v>
      </c>
      <c r="AY371" t="s">
        <v>510</v>
      </c>
      <c r="AZ371" t="s">
        <v>594</v>
      </c>
      <c r="BA371">
        <v>0</v>
      </c>
      <c r="BB371" t="s">
        <v>673</v>
      </c>
      <c r="BC371" t="s">
        <v>673</v>
      </c>
      <c r="BD371" t="s">
        <v>510</v>
      </c>
      <c r="BE371" t="s">
        <v>510</v>
      </c>
      <c r="BF371" t="s">
        <v>510</v>
      </c>
      <c r="BG371" t="s">
        <v>510</v>
      </c>
      <c r="BH371" t="s">
        <v>510</v>
      </c>
      <c r="BI371" t="s">
        <v>510</v>
      </c>
      <c r="BJ371" t="s">
        <v>510</v>
      </c>
      <c r="BK371" t="s">
        <v>510</v>
      </c>
      <c r="BL371" t="s">
        <v>510</v>
      </c>
      <c r="BM371" t="s">
        <v>510</v>
      </c>
      <c r="BN371" t="s">
        <v>510</v>
      </c>
      <c r="BO371" t="s">
        <v>510</v>
      </c>
      <c r="BP371" t="s">
        <v>510</v>
      </c>
      <c r="BQ371" t="s">
        <v>510</v>
      </c>
    </row>
    <row r="372" spans="1:69" x14ac:dyDescent="0.3">
      <c r="A372" t="s">
        <v>1332</v>
      </c>
      <c r="B372" t="s">
        <v>584</v>
      </c>
      <c r="C372" t="s">
        <v>585</v>
      </c>
      <c r="D372" t="s">
        <v>586</v>
      </c>
      <c r="E372" t="s">
        <v>510</v>
      </c>
      <c r="F372" t="s">
        <v>587</v>
      </c>
      <c r="G372" t="s">
        <v>569</v>
      </c>
      <c r="H372" s="455"/>
      <c r="I372" t="s">
        <v>510</v>
      </c>
      <c r="J372">
        <v>2522</v>
      </c>
      <c r="K372" t="s">
        <v>522</v>
      </c>
      <c r="L372" t="s">
        <v>1300</v>
      </c>
      <c r="M372" t="s">
        <v>586</v>
      </c>
      <c r="N372" t="s">
        <v>588</v>
      </c>
      <c r="O372" t="s">
        <v>1301</v>
      </c>
      <c r="P372" t="s">
        <v>1302</v>
      </c>
      <c r="Q372" t="s">
        <v>591</v>
      </c>
      <c r="R372" t="s">
        <v>1303</v>
      </c>
      <c r="S372" t="s">
        <v>593</v>
      </c>
      <c r="T372" t="s">
        <v>515</v>
      </c>
      <c r="U372" t="s">
        <v>377</v>
      </c>
      <c r="V372" t="s">
        <v>510</v>
      </c>
      <c r="W372" t="s">
        <v>391</v>
      </c>
      <c r="X372">
        <v>3</v>
      </c>
      <c r="Y372" t="s">
        <v>391</v>
      </c>
      <c r="AA372" t="s">
        <v>594</v>
      </c>
      <c r="AB372" t="s">
        <v>568</v>
      </c>
      <c r="AC372" t="s">
        <v>510</v>
      </c>
      <c r="AD372" t="s">
        <v>510</v>
      </c>
      <c r="AE372" t="s">
        <v>1117</v>
      </c>
      <c r="AF372">
        <v>0.22916666699999999</v>
      </c>
      <c r="AG372">
        <v>1</v>
      </c>
      <c r="AH372" t="s">
        <v>1304</v>
      </c>
      <c r="AI372" t="s">
        <v>510</v>
      </c>
      <c r="AJ372" t="s">
        <v>607</v>
      </c>
      <c r="AK372" t="s">
        <v>607</v>
      </c>
      <c r="AL372" t="s">
        <v>518</v>
      </c>
      <c r="AM372" t="s">
        <v>597</v>
      </c>
      <c r="AN372" t="s">
        <v>399</v>
      </c>
      <c r="AO372" t="s">
        <v>510</v>
      </c>
      <c r="AP372" t="s">
        <v>1305</v>
      </c>
      <c r="AQ372" t="s">
        <v>598</v>
      </c>
      <c r="AR372" t="s">
        <v>520</v>
      </c>
      <c r="AS372" t="s">
        <v>510</v>
      </c>
      <c r="AT372" t="s">
        <v>510</v>
      </c>
      <c r="AU372" t="s">
        <v>510</v>
      </c>
      <c r="AV372" t="s">
        <v>599</v>
      </c>
      <c r="AW372" t="s">
        <v>510</v>
      </c>
      <c r="AX372">
        <v>0</v>
      </c>
      <c r="AY372" t="s">
        <v>510</v>
      </c>
      <c r="AZ372" t="s">
        <v>594</v>
      </c>
      <c r="BA372">
        <v>0</v>
      </c>
      <c r="BB372" t="s">
        <v>600</v>
      </c>
      <c r="BC372" t="s">
        <v>1306</v>
      </c>
      <c r="BD372" t="s">
        <v>510</v>
      </c>
      <c r="BE372" t="s">
        <v>510</v>
      </c>
      <c r="BF372" t="s">
        <v>510</v>
      </c>
      <c r="BG372" t="s">
        <v>510</v>
      </c>
      <c r="BH372" t="s">
        <v>510</v>
      </c>
      <c r="BI372" t="s">
        <v>510</v>
      </c>
      <c r="BJ372" t="s">
        <v>510</v>
      </c>
      <c r="BK372" t="s">
        <v>510</v>
      </c>
      <c r="BL372" t="s">
        <v>510</v>
      </c>
      <c r="BM372" t="s">
        <v>510</v>
      </c>
      <c r="BN372" t="s">
        <v>510</v>
      </c>
      <c r="BO372" t="s">
        <v>510</v>
      </c>
      <c r="BP372" t="s">
        <v>510</v>
      </c>
      <c r="BQ372" t="s">
        <v>510</v>
      </c>
    </row>
    <row r="373" spans="1:69" x14ac:dyDescent="0.3">
      <c r="A373" t="s">
        <v>1333</v>
      </c>
      <c r="B373" t="s">
        <v>584</v>
      </c>
      <c r="C373" t="s">
        <v>585</v>
      </c>
      <c r="D373" t="s">
        <v>586</v>
      </c>
      <c r="E373" t="s">
        <v>510</v>
      </c>
      <c r="F373" t="s">
        <v>587</v>
      </c>
      <c r="G373" t="s">
        <v>569</v>
      </c>
      <c r="H373" s="455"/>
      <c r="I373" t="s">
        <v>510</v>
      </c>
      <c r="J373">
        <v>2522</v>
      </c>
      <c r="K373" t="s">
        <v>522</v>
      </c>
      <c r="L373" t="s">
        <v>512</v>
      </c>
      <c r="M373" t="s">
        <v>586</v>
      </c>
      <c r="N373" t="s">
        <v>588</v>
      </c>
      <c r="O373" t="s">
        <v>1308</v>
      </c>
      <c r="P373" t="s">
        <v>1309</v>
      </c>
      <c r="Q373" t="s">
        <v>554</v>
      </c>
      <c r="R373" t="s">
        <v>1310</v>
      </c>
      <c r="S373" t="s">
        <v>604</v>
      </c>
      <c r="T373" t="s">
        <v>515</v>
      </c>
      <c r="U373" t="s">
        <v>1311</v>
      </c>
      <c r="V373" t="s">
        <v>510</v>
      </c>
      <c r="W373" t="s">
        <v>391</v>
      </c>
      <c r="X373">
        <v>3</v>
      </c>
      <c r="Y373" t="s">
        <v>391</v>
      </c>
      <c r="AA373" t="s">
        <v>594</v>
      </c>
      <c r="AB373" t="s">
        <v>568</v>
      </c>
      <c r="AC373" t="s">
        <v>510</v>
      </c>
      <c r="AD373" t="s">
        <v>510</v>
      </c>
      <c r="AE373" t="s">
        <v>594</v>
      </c>
      <c r="AF373">
        <v>8.3333300000000004E-5</v>
      </c>
      <c r="AG373">
        <v>1</v>
      </c>
      <c r="AH373" t="s">
        <v>1312</v>
      </c>
      <c r="AI373" t="s">
        <v>510</v>
      </c>
      <c r="AJ373" t="s">
        <v>607</v>
      </c>
      <c r="AK373" t="s">
        <v>607</v>
      </c>
      <c r="AL373" t="s">
        <v>518</v>
      </c>
      <c r="AM373" t="s">
        <v>597</v>
      </c>
      <c r="AN373" t="s">
        <v>400</v>
      </c>
      <c r="AO373" t="s">
        <v>510</v>
      </c>
      <c r="AP373" t="s">
        <v>672</v>
      </c>
      <c r="AQ373" t="s">
        <v>598</v>
      </c>
      <c r="AR373" t="s">
        <v>520</v>
      </c>
      <c r="AS373" t="s">
        <v>510</v>
      </c>
      <c r="AT373" t="s">
        <v>510</v>
      </c>
      <c r="AU373" t="s">
        <v>510</v>
      </c>
      <c r="AV373" t="s">
        <v>599</v>
      </c>
      <c r="AW373" t="s">
        <v>510</v>
      </c>
      <c r="AX373">
        <v>0</v>
      </c>
      <c r="AY373" t="s">
        <v>510</v>
      </c>
      <c r="AZ373" t="s">
        <v>594</v>
      </c>
      <c r="BA373">
        <v>0</v>
      </c>
      <c r="BB373" t="s">
        <v>1314</v>
      </c>
      <c r="BC373" t="s">
        <v>1315</v>
      </c>
      <c r="BD373" t="s">
        <v>510</v>
      </c>
      <c r="BE373" t="s">
        <v>510</v>
      </c>
      <c r="BF373" t="s">
        <v>510</v>
      </c>
      <c r="BG373" t="s">
        <v>510</v>
      </c>
      <c r="BH373" t="s">
        <v>510</v>
      </c>
      <c r="BI373" t="s">
        <v>510</v>
      </c>
      <c r="BJ373" t="s">
        <v>510</v>
      </c>
      <c r="BK373" t="s">
        <v>510</v>
      </c>
      <c r="BL373" t="s">
        <v>510</v>
      </c>
      <c r="BM373" t="s">
        <v>510</v>
      </c>
      <c r="BN373" t="s">
        <v>510</v>
      </c>
      <c r="BO373" t="s">
        <v>510</v>
      </c>
      <c r="BP373" t="s">
        <v>510</v>
      </c>
      <c r="BQ373" t="s">
        <v>510</v>
      </c>
    </row>
    <row r="374" spans="1:69" x14ac:dyDescent="0.3">
      <c r="A374" t="s">
        <v>1334</v>
      </c>
      <c r="B374" t="s">
        <v>584</v>
      </c>
      <c r="C374" t="s">
        <v>585</v>
      </c>
      <c r="D374" t="s">
        <v>586</v>
      </c>
      <c r="E374" t="s">
        <v>510</v>
      </c>
      <c r="F374" t="s">
        <v>587</v>
      </c>
      <c r="G374" t="s">
        <v>569</v>
      </c>
      <c r="H374" s="455"/>
      <c r="I374" t="s">
        <v>510</v>
      </c>
      <c r="J374">
        <v>2041</v>
      </c>
      <c r="K374" t="s">
        <v>511</v>
      </c>
      <c r="L374" t="s">
        <v>512</v>
      </c>
      <c r="M374" t="s">
        <v>586</v>
      </c>
      <c r="N374" t="s">
        <v>588</v>
      </c>
      <c r="O374" t="s">
        <v>602</v>
      </c>
      <c r="P374" t="s">
        <v>603</v>
      </c>
      <c r="Q374" t="s">
        <v>591</v>
      </c>
      <c r="R374" t="s">
        <v>514</v>
      </c>
      <c r="S374" t="s">
        <v>604</v>
      </c>
      <c r="T374" t="s">
        <v>515</v>
      </c>
      <c r="U374" t="s">
        <v>377</v>
      </c>
      <c r="V374" t="s">
        <v>510</v>
      </c>
      <c r="W374" t="s">
        <v>391</v>
      </c>
      <c r="X374">
        <v>3</v>
      </c>
      <c r="Y374" t="s">
        <v>391</v>
      </c>
      <c r="AA374" t="s">
        <v>594</v>
      </c>
      <c r="AB374" t="s">
        <v>568</v>
      </c>
      <c r="AC374" t="s">
        <v>510</v>
      </c>
      <c r="AD374" t="s">
        <v>510</v>
      </c>
      <c r="AE374" t="s">
        <v>658</v>
      </c>
      <c r="AF374">
        <v>0.33333333300000001</v>
      </c>
      <c r="AG374">
        <v>1</v>
      </c>
      <c r="AH374" t="s">
        <v>606</v>
      </c>
      <c r="AI374" t="s">
        <v>510</v>
      </c>
      <c r="AJ374" t="s">
        <v>607</v>
      </c>
      <c r="AK374" t="s">
        <v>607</v>
      </c>
      <c r="AL374" t="s">
        <v>518</v>
      </c>
      <c r="AM374" t="s">
        <v>597</v>
      </c>
      <c r="AN374" t="s">
        <v>524</v>
      </c>
      <c r="AO374" t="s">
        <v>510</v>
      </c>
      <c r="AP374" t="s">
        <v>557</v>
      </c>
      <c r="AQ374" t="s">
        <v>598</v>
      </c>
      <c r="AR374" t="s">
        <v>520</v>
      </c>
      <c r="AS374" t="s">
        <v>510</v>
      </c>
      <c r="AT374" t="s">
        <v>510</v>
      </c>
      <c r="AU374" t="s">
        <v>510</v>
      </c>
      <c r="AV374" t="s">
        <v>599</v>
      </c>
      <c r="AW374" t="s">
        <v>510</v>
      </c>
      <c r="AX374">
        <v>0</v>
      </c>
      <c r="AY374" t="s">
        <v>510</v>
      </c>
      <c r="AZ374" t="s">
        <v>594</v>
      </c>
      <c r="BA374">
        <v>0</v>
      </c>
      <c r="BB374" t="s">
        <v>600</v>
      </c>
      <c r="BC374" t="s">
        <v>600</v>
      </c>
      <c r="BD374" t="s">
        <v>510</v>
      </c>
      <c r="BE374" t="s">
        <v>510</v>
      </c>
      <c r="BF374" t="s">
        <v>510</v>
      </c>
      <c r="BG374" t="s">
        <v>510</v>
      </c>
      <c r="BH374" t="s">
        <v>510</v>
      </c>
      <c r="BI374" t="s">
        <v>510</v>
      </c>
      <c r="BJ374" t="s">
        <v>510</v>
      </c>
      <c r="BK374" t="s">
        <v>510</v>
      </c>
      <c r="BL374" t="s">
        <v>510</v>
      </c>
      <c r="BM374" t="s">
        <v>510</v>
      </c>
      <c r="BN374" t="s">
        <v>510</v>
      </c>
      <c r="BO374" t="s">
        <v>510</v>
      </c>
      <c r="BP374" t="s">
        <v>510</v>
      </c>
      <c r="BQ374" t="s">
        <v>510</v>
      </c>
    </row>
    <row r="375" spans="1:69" x14ac:dyDescent="0.3">
      <c r="A375" t="s">
        <v>1335</v>
      </c>
      <c r="B375" t="s">
        <v>584</v>
      </c>
      <c r="C375" t="s">
        <v>585</v>
      </c>
      <c r="D375" t="s">
        <v>586</v>
      </c>
      <c r="E375" t="s">
        <v>510</v>
      </c>
      <c r="F375" t="s">
        <v>587</v>
      </c>
      <c r="G375" t="s">
        <v>569</v>
      </c>
      <c r="H375" s="455"/>
      <c r="I375" t="s">
        <v>510</v>
      </c>
      <c r="J375">
        <v>2522</v>
      </c>
      <c r="K375" t="s">
        <v>522</v>
      </c>
      <c r="L375" t="s">
        <v>531</v>
      </c>
      <c r="M375" t="s">
        <v>586</v>
      </c>
      <c r="N375" t="s">
        <v>588</v>
      </c>
      <c r="O375" t="s">
        <v>667</v>
      </c>
      <c r="P375" t="s">
        <v>668</v>
      </c>
      <c r="Q375" t="s">
        <v>591</v>
      </c>
      <c r="R375" t="s">
        <v>415</v>
      </c>
      <c r="S375" t="s">
        <v>593</v>
      </c>
      <c r="T375" t="s">
        <v>515</v>
      </c>
      <c r="U375" t="s">
        <v>377</v>
      </c>
      <c r="V375" t="s">
        <v>510</v>
      </c>
      <c r="W375" t="s">
        <v>391</v>
      </c>
      <c r="X375">
        <v>3</v>
      </c>
      <c r="Y375" t="s">
        <v>391</v>
      </c>
      <c r="AA375" t="s">
        <v>594</v>
      </c>
      <c r="AB375" t="s">
        <v>568</v>
      </c>
      <c r="AC375" t="s">
        <v>510</v>
      </c>
      <c r="AD375" t="s">
        <v>510</v>
      </c>
      <c r="AE375" t="s">
        <v>669</v>
      </c>
      <c r="AF375">
        <v>5.2083329999999999E-3</v>
      </c>
      <c r="AG375">
        <v>1</v>
      </c>
      <c r="AH375" t="s">
        <v>998</v>
      </c>
      <c r="AI375" t="s">
        <v>510</v>
      </c>
      <c r="AJ375" t="s">
        <v>607</v>
      </c>
      <c r="AK375" t="s">
        <v>607</v>
      </c>
      <c r="AL375" t="s">
        <v>518</v>
      </c>
      <c r="AM375" t="s">
        <v>597</v>
      </c>
      <c r="AN375" t="s">
        <v>1324</v>
      </c>
      <c r="AO375" t="s">
        <v>510</v>
      </c>
      <c r="AP375" t="s">
        <v>672</v>
      </c>
      <c r="AQ375" t="s">
        <v>598</v>
      </c>
      <c r="AR375" t="s">
        <v>520</v>
      </c>
      <c r="AS375" t="s">
        <v>510</v>
      </c>
      <c r="AT375" t="s">
        <v>510</v>
      </c>
      <c r="AU375" t="s">
        <v>510</v>
      </c>
      <c r="AV375" t="s">
        <v>599</v>
      </c>
      <c r="AW375" t="s">
        <v>510</v>
      </c>
      <c r="AX375">
        <v>0</v>
      </c>
      <c r="AY375" t="s">
        <v>510</v>
      </c>
      <c r="AZ375" t="s">
        <v>594</v>
      </c>
      <c r="BA375">
        <v>0</v>
      </c>
      <c r="BB375" t="s">
        <v>673</v>
      </c>
      <c r="BC375" t="s">
        <v>673</v>
      </c>
      <c r="BD375" t="s">
        <v>510</v>
      </c>
      <c r="BE375" t="s">
        <v>510</v>
      </c>
      <c r="BF375" t="s">
        <v>510</v>
      </c>
      <c r="BG375" t="s">
        <v>510</v>
      </c>
      <c r="BH375" t="s">
        <v>510</v>
      </c>
      <c r="BI375" t="s">
        <v>510</v>
      </c>
      <c r="BJ375" t="s">
        <v>510</v>
      </c>
      <c r="BK375" t="s">
        <v>510</v>
      </c>
      <c r="BL375" t="s">
        <v>510</v>
      </c>
      <c r="BM375" t="s">
        <v>510</v>
      </c>
      <c r="BN375" t="s">
        <v>510</v>
      </c>
      <c r="BO375" t="s">
        <v>510</v>
      </c>
      <c r="BP375" t="s">
        <v>510</v>
      </c>
      <c r="BQ375" t="s">
        <v>510</v>
      </c>
    </row>
    <row r="376" spans="1:69" x14ac:dyDescent="0.3">
      <c r="A376" t="s">
        <v>1336</v>
      </c>
      <c r="B376" t="s">
        <v>584</v>
      </c>
      <c r="C376" t="s">
        <v>585</v>
      </c>
      <c r="D376" t="s">
        <v>586</v>
      </c>
      <c r="E376" t="s">
        <v>510</v>
      </c>
      <c r="F376" t="s">
        <v>587</v>
      </c>
      <c r="G376" t="s">
        <v>569</v>
      </c>
      <c r="H376" s="455"/>
      <c r="I376" t="s">
        <v>510</v>
      </c>
      <c r="J376">
        <v>2060</v>
      </c>
      <c r="K376" t="s">
        <v>522</v>
      </c>
      <c r="L376" t="s">
        <v>512</v>
      </c>
      <c r="M376" t="s">
        <v>586</v>
      </c>
      <c r="N376" t="s">
        <v>588</v>
      </c>
      <c r="O376" t="s">
        <v>1326</v>
      </c>
      <c r="P376" t="s">
        <v>1327</v>
      </c>
      <c r="Q376" t="s">
        <v>591</v>
      </c>
      <c r="R376" t="s">
        <v>1328</v>
      </c>
      <c r="S376" t="s">
        <v>593</v>
      </c>
      <c r="T376" t="s">
        <v>515</v>
      </c>
      <c r="U376" t="s">
        <v>377</v>
      </c>
      <c r="V376" t="s">
        <v>510</v>
      </c>
      <c r="W376" t="s">
        <v>391</v>
      </c>
      <c r="X376">
        <v>3</v>
      </c>
      <c r="Y376" t="s">
        <v>391</v>
      </c>
      <c r="AA376" t="s">
        <v>594</v>
      </c>
      <c r="AB376" t="s">
        <v>568</v>
      </c>
      <c r="AC376" t="s">
        <v>510</v>
      </c>
      <c r="AD376" t="s">
        <v>510</v>
      </c>
      <c r="AE376" t="s">
        <v>510</v>
      </c>
      <c r="AG376">
        <v>1</v>
      </c>
      <c r="AH376" t="s">
        <v>1329</v>
      </c>
      <c r="AI376" t="s">
        <v>510</v>
      </c>
      <c r="AJ376" t="s">
        <v>607</v>
      </c>
      <c r="AK376" t="s">
        <v>607</v>
      </c>
      <c r="AL376" t="s">
        <v>518</v>
      </c>
      <c r="AM376" t="s">
        <v>597</v>
      </c>
      <c r="AN376" t="s">
        <v>1337</v>
      </c>
      <c r="AO376" t="s">
        <v>510</v>
      </c>
      <c r="AP376" t="s">
        <v>821</v>
      </c>
      <c r="AQ376" t="s">
        <v>598</v>
      </c>
      <c r="AR376" t="s">
        <v>520</v>
      </c>
      <c r="AS376" t="s">
        <v>510</v>
      </c>
      <c r="AT376" t="s">
        <v>510</v>
      </c>
      <c r="AU376" t="s">
        <v>510</v>
      </c>
      <c r="AV376" t="s">
        <v>599</v>
      </c>
      <c r="AW376" t="s">
        <v>510</v>
      </c>
      <c r="AX376">
        <v>0</v>
      </c>
      <c r="AY376" t="s">
        <v>510</v>
      </c>
      <c r="AZ376" t="s">
        <v>594</v>
      </c>
      <c r="BA376">
        <v>0</v>
      </c>
      <c r="BB376" t="s">
        <v>600</v>
      </c>
      <c r="BC376" t="s">
        <v>510</v>
      </c>
      <c r="BD376" t="s">
        <v>510</v>
      </c>
      <c r="BE376" t="s">
        <v>510</v>
      </c>
      <c r="BF376" t="s">
        <v>510</v>
      </c>
      <c r="BG376" t="s">
        <v>510</v>
      </c>
      <c r="BH376" t="s">
        <v>510</v>
      </c>
      <c r="BI376" t="s">
        <v>510</v>
      </c>
      <c r="BJ376" t="s">
        <v>510</v>
      </c>
      <c r="BK376" t="s">
        <v>510</v>
      </c>
      <c r="BL376" t="s">
        <v>510</v>
      </c>
      <c r="BM376" t="s">
        <v>510</v>
      </c>
      <c r="BN376" t="s">
        <v>510</v>
      </c>
      <c r="BO376" t="s">
        <v>510</v>
      </c>
      <c r="BP376" t="s">
        <v>510</v>
      </c>
      <c r="BQ376" t="s">
        <v>510</v>
      </c>
    </row>
    <row r="377" spans="1:69" x14ac:dyDescent="0.3">
      <c r="A377" t="s">
        <v>1338</v>
      </c>
      <c r="B377" t="s">
        <v>584</v>
      </c>
      <c r="C377" t="s">
        <v>585</v>
      </c>
      <c r="D377" t="s">
        <v>586</v>
      </c>
      <c r="E377" t="s">
        <v>510</v>
      </c>
      <c r="F377" t="s">
        <v>587</v>
      </c>
      <c r="G377" t="s">
        <v>569</v>
      </c>
      <c r="H377" s="455"/>
      <c r="I377" t="s">
        <v>510</v>
      </c>
      <c r="J377">
        <v>2522</v>
      </c>
      <c r="K377" t="s">
        <v>522</v>
      </c>
      <c r="L377" t="s">
        <v>531</v>
      </c>
      <c r="M377" t="s">
        <v>586</v>
      </c>
      <c r="N377" t="s">
        <v>588</v>
      </c>
      <c r="O377" t="s">
        <v>667</v>
      </c>
      <c r="P377" t="s">
        <v>668</v>
      </c>
      <c r="Q377" t="s">
        <v>591</v>
      </c>
      <c r="R377" t="s">
        <v>415</v>
      </c>
      <c r="S377" t="s">
        <v>593</v>
      </c>
      <c r="T377" t="s">
        <v>515</v>
      </c>
      <c r="U377" t="s">
        <v>377</v>
      </c>
      <c r="V377" t="s">
        <v>510</v>
      </c>
      <c r="W377" t="s">
        <v>391</v>
      </c>
      <c r="X377">
        <v>3</v>
      </c>
      <c r="Y377" t="s">
        <v>391</v>
      </c>
      <c r="AA377" t="s">
        <v>594</v>
      </c>
      <c r="AB377" t="s">
        <v>568</v>
      </c>
      <c r="AC377" t="s">
        <v>510</v>
      </c>
      <c r="AD377" t="s">
        <v>510</v>
      </c>
      <c r="AE377" t="s">
        <v>669</v>
      </c>
      <c r="AF377">
        <v>5.2083329999999999E-3</v>
      </c>
      <c r="AG377">
        <v>1</v>
      </c>
      <c r="AH377" t="s">
        <v>998</v>
      </c>
      <c r="AI377" t="s">
        <v>510</v>
      </c>
      <c r="AJ377" t="s">
        <v>607</v>
      </c>
      <c r="AK377" t="s">
        <v>607</v>
      </c>
      <c r="AL377" t="s">
        <v>518</v>
      </c>
      <c r="AM377" t="s">
        <v>597</v>
      </c>
      <c r="AN377" t="s">
        <v>1331</v>
      </c>
      <c r="AO377" t="s">
        <v>510</v>
      </c>
      <c r="AP377" t="s">
        <v>672</v>
      </c>
      <c r="AQ377" t="s">
        <v>598</v>
      </c>
      <c r="AR377" t="s">
        <v>520</v>
      </c>
      <c r="AS377" t="s">
        <v>510</v>
      </c>
      <c r="AT377" t="s">
        <v>510</v>
      </c>
      <c r="AU377" t="s">
        <v>510</v>
      </c>
      <c r="AV377" t="s">
        <v>599</v>
      </c>
      <c r="AW377" t="s">
        <v>510</v>
      </c>
      <c r="AX377">
        <v>0</v>
      </c>
      <c r="AY377" t="s">
        <v>510</v>
      </c>
      <c r="AZ377" t="s">
        <v>594</v>
      </c>
      <c r="BA377">
        <v>0</v>
      </c>
      <c r="BB377" t="s">
        <v>673</v>
      </c>
      <c r="BC377" t="s">
        <v>673</v>
      </c>
      <c r="BD377" t="s">
        <v>510</v>
      </c>
      <c r="BE377" t="s">
        <v>510</v>
      </c>
      <c r="BF377" t="s">
        <v>510</v>
      </c>
      <c r="BG377" t="s">
        <v>510</v>
      </c>
      <c r="BH377" t="s">
        <v>510</v>
      </c>
      <c r="BI377" t="s">
        <v>510</v>
      </c>
      <c r="BJ377" t="s">
        <v>510</v>
      </c>
      <c r="BK377" t="s">
        <v>510</v>
      </c>
      <c r="BL377" t="s">
        <v>510</v>
      </c>
      <c r="BM377" t="s">
        <v>510</v>
      </c>
      <c r="BN377" t="s">
        <v>510</v>
      </c>
      <c r="BO377" t="s">
        <v>510</v>
      </c>
      <c r="BP377" t="s">
        <v>510</v>
      </c>
      <c r="BQ377" t="s">
        <v>510</v>
      </c>
    </row>
    <row r="378" spans="1:69" x14ac:dyDescent="0.3">
      <c r="A378" t="s">
        <v>1339</v>
      </c>
      <c r="B378" t="s">
        <v>584</v>
      </c>
      <c r="C378" t="s">
        <v>585</v>
      </c>
      <c r="D378" t="s">
        <v>586</v>
      </c>
      <c r="E378" t="s">
        <v>510</v>
      </c>
      <c r="F378" t="s">
        <v>587</v>
      </c>
      <c r="G378" t="s">
        <v>569</v>
      </c>
      <c r="H378" s="455"/>
      <c r="I378" t="s">
        <v>510</v>
      </c>
      <c r="J378">
        <v>2041</v>
      </c>
      <c r="K378" t="s">
        <v>511</v>
      </c>
      <c r="L378" t="s">
        <v>512</v>
      </c>
      <c r="M378" t="s">
        <v>586</v>
      </c>
      <c r="N378" t="s">
        <v>588</v>
      </c>
      <c r="O378" t="s">
        <v>602</v>
      </c>
      <c r="P378" t="s">
        <v>603</v>
      </c>
      <c r="Q378" t="s">
        <v>591</v>
      </c>
      <c r="R378" t="s">
        <v>514</v>
      </c>
      <c r="S378" t="s">
        <v>604</v>
      </c>
      <c r="T378" t="s">
        <v>515</v>
      </c>
      <c r="U378" t="s">
        <v>377</v>
      </c>
      <c r="V378" t="s">
        <v>510</v>
      </c>
      <c r="W378" t="s">
        <v>376</v>
      </c>
      <c r="X378">
        <v>2.5</v>
      </c>
      <c r="Y378" t="s">
        <v>376</v>
      </c>
      <c r="AA378" t="s">
        <v>594</v>
      </c>
      <c r="AB378" t="s">
        <v>517</v>
      </c>
      <c r="AC378" t="s">
        <v>510</v>
      </c>
      <c r="AD378" t="s">
        <v>510</v>
      </c>
      <c r="AE378" t="s">
        <v>744</v>
      </c>
      <c r="AF378">
        <v>0.5</v>
      </c>
      <c r="AG378">
        <v>1</v>
      </c>
      <c r="AH378" t="s">
        <v>733</v>
      </c>
      <c r="AI378" t="s">
        <v>510</v>
      </c>
      <c r="AJ378" t="s">
        <v>797</v>
      </c>
      <c r="AK378" t="s">
        <v>797</v>
      </c>
      <c r="AL378" t="s">
        <v>518</v>
      </c>
      <c r="AM378" t="s">
        <v>597</v>
      </c>
      <c r="AN378" t="s">
        <v>527</v>
      </c>
      <c r="AO378" t="s">
        <v>510</v>
      </c>
      <c r="AP378" t="s">
        <v>1199</v>
      </c>
      <c r="AQ378" t="s">
        <v>598</v>
      </c>
      <c r="AR378" t="s">
        <v>520</v>
      </c>
      <c r="AS378" t="s">
        <v>510</v>
      </c>
      <c r="AT378" t="s">
        <v>510</v>
      </c>
      <c r="AU378" t="s">
        <v>510</v>
      </c>
      <c r="AV378" t="s">
        <v>713</v>
      </c>
      <c r="AW378" t="s">
        <v>510</v>
      </c>
      <c r="AX378">
        <v>0</v>
      </c>
      <c r="AY378" t="s">
        <v>510</v>
      </c>
      <c r="AZ378" t="s">
        <v>594</v>
      </c>
      <c r="BA378">
        <v>0</v>
      </c>
      <c r="BB378" t="s">
        <v>600</v>
      </c>
      <c r="BC378" t="s">
        <v>631</v>
      </c>
      <c r="BD378" t="s">
        <v>510</v>
      </c>
      <c r="BE378" t="s">
        <v>510</v>
      </c>
      <c r="BF378" t="s">
        <v>510</v>
      </c>
      <c r="BG378" t="s">
        <v>510</v>
      </c>
      <c r="BH378" t="s">
        <v>510</v>
      </c>
      <c r="BI378" t="s">
        <v>510</v>
      </c>
      <c r="BJ378" t="s">
        <v>510</v>
      </c>
      <c r="BK378" t="s">
        <v>510</v>
      </c>
      <c r="BL378" t="s">
        <v>510</v>
      </c>
      <c r="BM378" t="s">
        <v>510</v>
      </c>
      <c r="BN378" t="s">
        <v>510</v>
      </c>
      <c r="BO378" t="s">
        <v>510</v>
      </c>
      <c r="BP378" t="s">
        <v>510</v>
      </c>
      <c r="BQ378" t="s">
        <v>510</v>
      </c>
    </row>
    <row r="379" spans="1:69" x14ac:dyDescent="0.3">
      <c r="A379" t="s">
        <v>1340</v>
      </c>
      <c r="B379" t="s">
        <v>584</v>
      </c>
      <c r="C379" t="s">
        <v>585</v>
      </c>
      <c r="D379" t="s">
        <v>610</v>
      </c>
      <c r="E379" t="s">
        <v>510</v>
      </c>
      <c r="F379" t="s">
        <v>587</v>
      </c>
      <c r="G379" t="s">
        <v>569</v>
      </c>
      <c r="H379" s="455"/>
      <c r="I379" t="s">
        <v>510</v>
      </c>
      <c r="J379">
        <v>2041</v>
      </c>
      <c r="K379" t="s">
        <v>511</v>
      </c>
      <c r="L379" t="s">
        <v>512</v>
      </c>
      <c r="M379" t="s">
        <v>610</v>
      </c>
      <c r="N379" t="s">
        <v>611</v>
      </c>
      <c r="O379" t="s">
        <v>602</v>
      </c>
      <c r="P379" t="s">
        <v>603</v>
      </c>
      <c r="Q379" t="s">
        <v>591</v>
      </c>
      <c r="R379" t="s">
        <v>514</v>
      </c>
      <c r="S379" t="s">
        <v>604</v>
      </c>
      <c r="T379" t="s">
        <v>515</v>
      </c>
      <c r="U379" t="s">
        <v>377</v>
      </c>
      <c r="V379" t="s">
        <v>510</v>
      </c>
      <c r="W379" t="s">
        <v>376</v>
      </c>
      <c r="X379">
        <v>2.5</v>
      </c>
      <c r="Y379" t="s">
        <v>376</v>
      </c>
      <c r="AA379" t="s">
        <v>594</v>
      </c>
      <c r="AB379" t="s">
        <v>517</v>
      </c>
      <c r="AC379" t="s">
        <v>510</v>
      </c>
      <c r="AD379" t="s">
        <v>510</v>
      </c>
      <c r="AE379" t="s">
        <v>744</v>
      </c>
      <c r="AF379">
        <v>0.5</v>
      </c>
      <c r="AG379">
        <v>1</v>
      </c>
      <c r="AH379" t="s">
        <v>733</v>
      </c>
      <c r="AI379" t="s">
        <v>510</v>
      </c>
      <c r="AJ379" t="s">
        <v>717</v>
      </c>
      <c r="AK379" t="s">
        <v>717</v>
      </c>
      <c r="AL379" t="s">
        <v>518</v>
      </c>
      <c r="AM379" t="s">
        <v>597</v>
      </c>
      <c r="AN379" t="s">
        <v>527</v>
      </c>
      <c r="AO379" t="s">
        <v>510</v>
      </c>
      <c r="AP379" t="s">
        <v>1199</v>
      </c>
      <c r="AQ379" t="s">
        <v>598</v>
      </c>
      <c r="AR379" t="s">
        <v>520</v>
      </c>
      <c r="AS379" t="s">
        <v>510</v>
      </c>
      <c r="AT379" t="s">
        <v>510</v>
      </c>
      <c r="AU379" t="s">
        <v>510</v>
      </c>
      <c r="AV379" t="s">
        <v>713</v>
      </c>
      <c r="AW379" t="s">
        <v>510</v>
      </c>
      <c r="AX379">
        <v>0</v>
      </c>
      <c r="AY379" t="s">
        <v>510</v>
      </c>
      <c r="AZ379" t="s">
        <v>594</v>
      </c>
      <c r="BA379">
        <v>0</v>
      </c>
      <c r="BB379" t="s">
        <v>600</v>
      </c>
      <c r="BC379" t="s">
        <v>631</v>
      </c>
      <c r="BD379" t="s">
        <v>510</v>
      </c>
      <c r="BE379" t="s">
        <v>510</v>
      </c>
      <c r="BF379" t="s">
        <v>510</v>
      </c>
      <c r="BG379" t="s">
        <v>510</v>
      </c>
      <c r="BH379" t="s">
        <v>510</v>
      </c>
      <c r="BI379" t="s">
        <v>510</v>
      </c>
      <c r="BJ379" t="s">
        <v>510</v>
      </c>
      <c r="BK379" t="s">
        <v>510</v>
      </c>
      <c r="BL379" t="s">
        <v>510</v>
      </c>
      <c r="BM379" t="s">
        <v>510</v>
      </c>
      <c r="BN379" t="s">
        <v>510</v>
      </c>
      <c r="BO379" t="s">
        <v>510</v>
      </c>
      <c r="BP379" t="s">
        <v>510</v>
      </c>
      <c r="BQ379" t="s">
        <v>510</v>
      </c>
    </row>
    <row r="380" spans="1:69" x14ac:dyDescent="0.3">
      <c r="A380" t="s">
        <v>510</v>
      </c>
      <c r="B380" t="s">
        <v>510</v>
      </c>
      <c r="C380" t="s">
        <v>510</v>
      </c>
      <c r="D380" t="s">
        <v>510</v>
      </c>
      <c r="E380" t="s">
        <v>510</v>
      </c>
      <c r="F380" t="s">
        <v>510</v>
      </c>
      <c r="G380" t="s">
        <v>510</v>
      </c>
      <c r="H380" s="455"/>
      <c r="I380" t="s">
        <v>510</v>
      </c>
      <c r="K380" t="s">
        <v>510</v>
      </c>
      <c r="L380" t="s">
        <v>512</v>
      </c>
      <c r="M380" t="s">
        <v>510</v>
      </c>
      <c r="N380" t="s">
        <v>510</v>
      </c>
      <c r="O380" t="s">
        <v>510</v>
      </c>
      <c r="P380" t="s">
        <v>510</v>
      </c>
      <c r="Q380" t="s">
        <v>510</v>
      </c>
      <c r="R380" t="s">
        <v>510</v>
      </c>
      <c r="S380" t="s">
        <v>510</v>
      </c>
      <c r="T380" t="s">
        <v>510</v>
      </c>
      <c r="U380" t="s">
        <v>510</v>
      </c>
      <c r="V380" t="s">
        <v>510</v>
      </c>
      <c r="W380" t="s">
        <v>510</v>
      </c>
      <c r="Y380" t="s">
        <v>510</v>
      </c>
      <c r="AA380" t="s">
        <v>510</v>
      </c>
      <c r="AB380" t="s">
        <v>510</v>
      </c>
      <c r="AC380" t="s">
        <v>510</v>
      </c>
      <c r="AD380" t="s">
        <v>510</v>
      </c>
      <c r="AE380" t="s">
        <v>510</v>
      </c>
      <c r="AH380" t="s">
        <v>510</v>
      </c>
      <c r="AI380" t="s">
        <v>510</v>
      </c>
      <c r="AJ380" t="s">
        <v>510</v>
      </c>
      <c r="AK380" t="s">
        <v>510</v>
      </c>
      <c r="AL380" t="s">
        <v>510</v>
      </c>
      <c r="AM380" t="s">
        <v>510</v>
      </c>
      <c r="AN380" t="s">
        <v>510</v>
      </c>
      <c r="AO380" t="s">
        <v>510</v>
      </c>
      <c r="AP380" t="s">
        <v>510</v>
      </c>
      <c r="AQ380" t="s">
        <v>510</v>
      </c>
      <c r="AR380" t="s">
        <v>510</v>
      </c>
      <c r="AS380" t="s">
        <v>510</v>
      </c>
      <c r="AT380" t="s">
        <v>510</v>
      </c>
      <c r="AU380" t="s">
        <v>510</v>
      </c>
      <c r="AV380" t="s">
        <v>510</v>
      </c>
      <c r="AW380" t="s">
        <v>510</v>
      </c>
      <c r="AY380" t="s">
        <v>510</v>
      </c>
      <c r="AZ380" t="s">
        <v>510</v>
      </c>
      <c r="BB380" t="s">
        <v>510</v>
      </c>
      <c r="BC380" t="s">
        <v>510</v>
      </c>
      <c r="BD380" t="s">
        <v>510</v>
      </c>
      <c r="BE380" t="s">
        <v>510</v>
      </c>
      <c r="BF380" t="s">
        <v>510</v>
      </c>
      <c r="BG380" t="s">
        <v>510</v>
      </c>
      <c r="BH380" t="s">
        <v>510</v>
      </c>
      <c r="BI380" t="s">
        <v>510</v>
      </c>
      <c r="BJ380" t="s">
        <v>510</v>
      </c>
      <c r="BK380" t="s">
        <v>510</v>
      </c>
      <c r="BL380" t="s">
        <v>510</v>
      </c>
      <c r="BM380" t="s">
        <v>510</v>
      </c>
      <c r="BN380" t="s">
        <v>510</v>
      </c>
      <c r="BO380" t="s">
        <v>510</v>
      </c>
      <c r="BP380" t="s">
        <v>510</v>
      </c>
      <c r="BQ380" t="s">
        <v>510</v>
      </c>
    </row>
    <row r="381" spans="1:69" x14ac:dyDescent="0.3">
      <c r="A381" t="s">
        <v>510</v>
      </c>
      <c r="B381" t="s">
        <v>510</v>
      </c>
      <c r="C381" t="s">
        <v>510</v>
      </c>
      <c r="D381" t="s">
        <v>510</v>
      </c>
      <c r="E381" t="s">
        <v>510</v>
      </c>
      <c r="F381" t="s">
        <v>510</v>
      </c>
      <c r="G381" t="s">
        <v>510</v>
      </c>
      <c r="H381" s="455"/>
      <c r="I381" t="s">
        <v>510</v>
      </c>
      <c r="K381" t="s">
        <v>510</v>
      </c>
      <c r="L381" t="s">
        <v>512</v>
      </c>
      <c r="M381" t="s">
        <v>510</v>
      </c>
      <c r="N381" t="s">
        <v>510</v>
      </c>
      <c r="O381" t="s">
        <v>510</v>
      </c>
      <c r="P381" t="s">
        <v>510</v>
      </c>
      <c r="Q381" t="s">
        <v>510</v>
      </c>
      <c r="R381" t="s">
        <v>510</v>
      </c>
      <c r="S381" t="s">
        <v>510</v>
      </c>
      <c r="T381" t="s">
        <v>510</v>
      </c>
      <c r="U381" t="s">
        <v>510</v>
      </c>
      <c r="V381" t="s">
        <v>510</v>
      </c>
      <c r="W381" t="s">
        <v>510</v>
      </c>
      <c r="Y381" t="s">
        <v>510</v>
      </c>
      <c r="AA381" t="s">
        <v>510</v>
      </c>
      <c r="AB381" t="s">
        <v>510</v>
      </c>
      <c r="AC381" t="s">
        <v>510</v>
      </c>
      <c r="AD381" t="s">
        <v>510</v>
      </c>
      <c r="AE381" t="s">
        <v>510</v>
      </c>
      <c r="AH381" t="s">
        <v>510</v>
      </c>
      <c r="AI381" t="s">
        <v>510</v>
      </c>
      <c r="AJ381" t="s">
        <v>510</v>
      </c>
      <c r="AK381" t="s">
        <v>510</v>
      </c>
      <c r="AL381" t="s">
        <v>510</v>
      </c>
      <c r="AM381" t="s">
        <v>510</v>
      </c>
      <c r="AN381" t="s">
        <v>510</v>
      </c>
      <c r="AO381" t="s">
        <v>510</v>
      </c>
      <c r="AP381" t="s">
        <v>510</v>
      </c>
      <c r="AQ381" t="s">
        <v>510</v>
      </c>
      <c r="AR381" t="s">
        <v>510</v>
      </c>
      <c r="AS381" t="s">
        <v>510</v>
      </c>
      <c r="AT381" t="s">
        <v>510</v>
      </c>
      <c r="AU381" t="s">
        <v>510</v>
      </c>
      <c r="AV381" t="s">
        <v>510</v>
      </c>
      <c r="AW381" t="s">
        <v>510</v>
      </c>
      <c r="AY381" t="s">
        <v>510</v>
      </c>
      <c r="AZ381" t="s">
        <v>510</v>
      </c>
      <c r="BB381" t="s">
        <v>510</v>
      </c>
      <c r="BC381" t="s">
        <v>510</v>
      </c>
      <c r="BD381" t="s">
        <v>510</v>
      </c>
      <c r="BE381" t="s">
        <v>510</v>
      </c>
      <c r="BF381" t="s">
        <v>510</v>
      </c>
      <c r="BG381" t="s">
        <v>510</v>
      </c>
      <c r="BH381" t="s">
        <v>510</v>
      </c>
      <c r="BI381" t="s">
        <v>510</v>
      </c>
      <c r="BJ381" t="s">
        <v>510</v>
      </c>
      <c r="BK381" t="s">
        <v>510</v>
      </c>
      <c r="BL381" t="s">
        <v>510</v>
      </c>
      <c r="BM381" t="s">
        <v>510</v>
      </c>
      <c r="BN381" t="s">
        <v>510</v>
      </c>
      <c r="BO381" t="s">
        <v>510</v>
      </c>
      <c r="BP381" t="s">
        <v>510</v>
      </c>
      <c r="BQ381" t="s">
        <v>510</v>
      </c>
    </row>
    <row r="382" spans="1:69" x14ac:dyDescent="0.3">
      <c r="A382" t="s">
        <v>510</v>
      </c>
      <c r="B382" t="s">
        <v>510</v>
      </c>
      <c r="C382" t="s">
        <v>510</v>
      </c>
      <c r="D382" t="s">
        <v>510</v>
      </c>
      <c r="E382" t="s">
        <v>510</v>
      </c>
      <c r="F382" t="s">
        <v>510</v>
      </c>
      <c r="G382" t="s">
        <v>510</v>
      </c>
      <c r="H382" s="455"/>
      <c r="I382" t="s">
        <v>510</v>
      </c>
      <c r="K382" t="s">
        <v>510</v>
      </c>
      <c r="L382" t="s">
        <v>512</v>
      </c>
      <c r="M382" t="s">
        <v>510</v>
      </c>
      <c r="N382" t="s">
        <v>510</v>
      </c>
      <c r="O382" t="s">
        <v>510</v>
      </c>
      <c r="P382" t="s">
        <v>510</v>
      </c>
      <c r="Q382" t="s">
        <v>510</v>
      </c>
      <c r="R382" t="s">
        <v>510</v>
      </c>
      <c r="S382" t="s">
        <v>510</v>
      </c>
      <c r="T382" t="s">
        <v>510</v>
      </c>
      <c r="U382" t="s">
        <v>510</v>
      </c>
      <c r="V382" t="s">
        <v>510</v>
      </c>
      <c r="W382" t="s">
        <v>510</v>
      </c>
      <c r="Y382" t="s">
        <v>510</v>
      </c>
      <c r="AA382" t="s">
        <v>510</v>
      </c>
      <c r="AB382" t="s">
        <v>510</v>
      </c>
      <c r="AC382" t="s">
        <v>510</v>
      </c>
      <c r="AD382" t="s">
        <v>510</v>
      </c>
      <c r="AE382" t="s">
        <v>510</v>
      </c>
      <c r="AH382" t="s">
        <v>510</v>
      </c>
      <c r="AI382" t="s">
        <v>510</v>
      </c>
      <c r="AJ382" t="s">
        <v>510</v>
      </c>
      <c r="AK382" t="s">
        <v>510</v>
      </c>
      <c r="AL382" t="s">
        <v>510</v>
      </c>
      <c r="AM382" t="s">
        <v>510</v>
      </c>
      <c r="AN382" t="s">
        <v>510</v>
      </c>
      <c r="AO382" t="s">
        <v>510</v>
      </c>
      <c r="AP382" t="s">
        <v>510</v>
      </c>
      <c r="AQ382" t="s">
        <v>510</v>
      </c>
      <c r="AR382" t="s">
        <v>510</v>
      </c>
      <c r="AS382" t="s">
        <v>510</v>
      </c>
      <c r="AT382" t="s">
        <v>510</v>
      </c>
      <c r="AU382" t="s">
        <v>510</v>
      </c>
      <c r="AV382" t="s">
        <v>510</v>
      </c>
      <c r="AW382" t="s">
        <v>510</v>
      </c>
      <c r="AY382" t="s">
        <v>510</v>
      </c>
      <c r="AZ382" t="s">
        <v>510</v>
      </c>
      <c r="BB382" t="s">
        <v>510</v>
      </c>
      <c r="BC382" t="s">
        <v>510</v>
      </c>
      <c r="BD382" t="s">
        <v>510</v>
      </c>
      <c r="BE382" t="s">
        <v>510</v>
      </c>
      <c r="BF382" t="s">
        <v>510</v>
      </c>
      <c r="BG382" t="s">
        <v>510</v>
      </c>
      <c r="BH382" t="s">
        <v>510</v>
      </c>
      <c r="BI382" t="s">
        <v>510</v>
      </c>
      <c r="BJ382" t="s">
        <v>510</v>
      </c>
      <c r="BK382" t="s">
        <v>510</v>
      </c>
      <c r="BL382" t="s">
        <v>510</v>
      </c>
      <c r="BM382" t="s">
        <v>510</v>
      </c>
      <c r="BN382" t="s">
        <v>510</v>
      </c>
      <c r="BO382" t="s">
        <v>510</v>
      </c>
      <c r="BP382" t="s">
        <v>510</v>
      </c>
      <c r="BQ382" t="s">
        <v>510</v>
      </c>
    </row>
    <row r="383" spans="1:69" x14ac:dyDescent="0.3">
      <c r="A383" t="s">
        <v>510</v>
      </c>
      <c r="B383" t="s">
        <v>510</v>
      </c>
      <c r="C383" t="s">
        <v>510</v>
      </c>
      <c r="D383" t="s">
        <v>510</v>
      </c>
      <c r="E383" t="s">
        <v>510</v>
      </c>
      <c r="F383" t="s">
        <v>510</v>
      </c>
      <c r="G383" t="s">
        <v>510</v>
      </c>
      <c r="H383" s="455"/>
      <c r="I383" t="s">
        <v>510</v>
      </c>
      <c r="K383" t="s">
        <v>510</v>
      </c>
      <c r="L383" t="s">
        <v>512</v>
      </c>
      <c r="M383" t="s">
        <v>510</v>
      </c>
      <c r="N383" t="s">
        <v>510</v>
      </c>
      <c r="O383" t="s">
        <v>510</v>
      </c>
      <c r="P383" t="s">
        <v>510</v>
      </c>
      <c r="Q383" t="s">
        <v>510</v>
      </c>
      <c r="R383" t="s">
        <v>510</v>
      </c>
      <c r="S383" t="s">
        <v>510</v>
      </c>
      <c r="T383" t="s">
        <v>510</v>
      </c>
      <c r="U383" t="s">
        <v>510</v>
      </c>
      <c r="V383" t="s">
        <v>510</v>
      </c>
      <c r="W383" t="s">
        <v>510</v>
      </c>
      <c r="Y383" t="s">
        <v>510</v>
      </c>
      <c r="AA383" t="s">
        <v>510</v>
      </c>
      <c r="AB383" t="s">
        <v>510</v>
      </c>
      <c r="AC383" t="s">
        <v>510</v>
      </c>
      <c r="AD383" t="s">
        <v>510</v>
      </c>
      <c r="AE383" t="s">
        <v>510</v>
      </c>
      <c r="AH383" t="s">
        <v>510</v>
      </c>
      <c r="AI383" t="s">
        <v>510</v>
      </c>
      <c r="AJ383" t="s">
        <v>510</v>
      </c>
      <c r="AK383" t="s">
        <v>510</v>
      </c>
      <c r="AL383" t="s">
        <v>510</v>
      </c>
      <c r="AM383" t="s">
        <v>510</v>
      </c>
      <c r="AN383" t="s">
        <v>510</v>
      </c>
      <c r="AO383" t="s">
        <v>510</v>
      </c>
      <c r="AP383" t="s">
        <v>510</v>
      </c>
      <c r="AQ383" t="s">
        <v>510</v>
      </c>
      <c r="AR383" t="s">
        <v>510</v>
      </c>
      <c r="AS383" t="s">
        <v>510</v>
      </c>
      <c r="AT383" t="s">
        <v>510</v>
      </c>
      <c r="AU383" t="s">
        <v>510</v>
      </c>
      <c r="AV383" t="s">
        <v>510</v>
      </c>
      <c r="AW383" t="s">
        <v>510</v>
      </c>
      <c r="AY383" t="s">
        <v>510</v>
      </c>
      <c r="AZ383" t="s">
        <v>510</v>
      </c>
      <c r="BB383" t="s">
        <v>510</v>
      </c>
      <c r="BC383" t="s">
        <v>510</v>
      </c>
      <c r="BD383" t="s">
        <v>510</v>
      </c>
      <c r="BE383" t="s">
        <v>510</v>
      </c>
      <c r="BF383" t="s">
        <v>510</v>
      </c>
      <c r="BG383" t="s">
        <v>510</v>
      </c>
      <c r="BH383" t="s">
        <v>510</v>
      </c>
      <c r="BI383" t="s">
        <v>510</v>
      </c>
      <c r="BJ383" t="s">
        <v>510</v>
      </c>
      <c r="BK383" t="s">
        <v>510</v>
      </c>
      <c r="BL383" t="s">
        <v>510</v>
      </c>
      <c r="BM383" t="s">
        <v>510</v>
      </c>
      <c r="BN383" t="s">
        <v>510</v>
      </c>
      <c r="BO383" t="s">
        <v>510</v>
      </c>
      <c r="BP383" t="s">
        <v>510</v>
      </c>
      <c r="BQ383" t="s">
        <v>510</v>
      </c>
    </row>
    <row r="384" spans="1:69" x14ac:dyDescent="0.3">
      <c r="A384" t="s">
        <v>510</v>
      </c>
      <c r="B384" t="s">
        <v>510</v>
      </c>
      <c r="C384" t="s">
        <v>510</v>
      </c>
      <c r="D384" t="s">
        <v>510</v>
      </c>
      <c r="E384" t="s">
        <v>510</v>
      </c>
      <c r="F384" t="s">
        <v>510</v>
      </c>
      <c r="G384" t="s">
        <v>510</v>
      </c>
      <c r="H384" s="455"/>
      <c r="I384" t="s">
        <v>510</v>
      </c>
      <c r="K384" t="s">
        <v>510</v>
      </c>
      <c r="L384" t="s">
        <v>512</v>
      </c>
      <c r="M384" t="s">
        <v>510</v>
      </c>
      <c r="N384" t="s">
        <v>510</v>
      </c>
      <c r="O384" t="s">
        <v>510</v>
      </c>
      <c r="P384" t="s">
        <v>510</v>
      </c>
      <c r="Q384" t="s">
        <v>510</v>
      </c>
      <c r="R384" t="s">
        <v>510</v>
      </c>
      <c r="S384" t="s">
        <v>510</v>
      </c>
      <c r="T384" t="s">
        <v>510</v>
      </c>
      <c r="U384" t="s">
        <v>510</v>
      </c>
      <c r="V384" t="s">
        <v>510</v>
      </c>
      <c r="W384" t="s">
        <v>510</v>
      </c>
      <c r="Y384" t="s">
        <v>510</v>
      </c>
      <c r="AA384" t="s">
        <v>510</v>
      </c>
      <c r="AB384" t="s">
        <v>510</v>
      </c>
      <c r="AC384" t="s">
        <v>510</v>
      </c>
      <c r="AD384" t="s">
        <v>510</v>
      </c>
      <c r="AE384" t="s">
        <v>510</v>
      </c>
      <c r="AH384" t="s">
        <v>510</v>
      </c>
      <c r="AI384" t="s">
        <v>510</v>
      </c>
      <c r="AJ384" t="s">
        <v>510</v>
      </c>
      <c r="AK384" t="s">
        <v>510</v>
      </c>
      <c r="AL384" t="s">
        <v>510</v>
      </c>
      <c r="AM384" t="s">
        <v>510</v>
      </c>
      <c r="AN384" t="s">
        <v>510</v>
      </c>
      <c r="AO384" t="s">
        <v>510</v>
      </c>
      <c r="AP384" t="s">
        <v>510</v>
      </c>
      <c r="AQ384" t="s">
        <v>510</v>
      </c>
      <c r="AR384" t="s">
        <v>510</v>
      </c>
      <c r="AS384" t="s">
        <v>510</v>
      </c>
      <c r="AT384" t="s">
        <v>510</v>
      </c>
      <c r="AU384" t="s">
        <v>510</v>
      </c>
      <c r="AV384" t="s">
        <v>510</v>
      </c>
      <c r="AW384" t="s">
        <v>510</v>
      </c>
      <c r="AY384" t="s">
        <v>510</v>
      </c>
      <c r="AZ384" t="s">
        <v>510</v>
      </c>
      <c r="BB384" t="s">
        <v>510</v>
      </c>
      <c r="BC384" t="s">
        <v>510</v>
      </c>
      <c r="BD384" t="s">
        <v>510</v>
      </c>
      <c r="BE384" t="s">
        <v>510</v>
      </c>
      <c r="BF384" t="s">
        <v>510</v>
      </c>
      <c r="BG384" t="s">
        <v>510</v>
      </c>
      <c r="BH384" t="s">
        <v>510</v>
      </c>
      <c r="BI384" t="s">
        <v>510</v>
      </c>
      <c r="BJ384" t="s">
        <v>510</v>
      </c>
      <c r="BK384" t="s">
        <v>510</v>
      </c>
      <c r="BL384" t="s">
        <v>510</v>
      </c>
      <c r="BM384" t="s">
        <v>510</v>
      </c>
      <c r="BN384" t="s">
        <v>510</v>
      </c>
      <c r="BO384" t="s">
        <v>510</v>
      </c>
      <c r="BP384" t="s">
        <v>510</v>
      </c>
      <c r="BQ384" t="s">
        <v>510</v>
      </c>
    </row>
    <row r="385" spans="1:69" x14ac:dyDescent="0.3">
      <c r="A385" t="s">
        <v>510</v>
      </c>
      <c r="B385" t="s">
        <v>510</v>
      </c>
      <c r="C385" t="s">
        <v>510</v>
      </c>
      <c r="D385" t="s">
        <v>510</v>
      </c>
      <c r="E385" t="s">
        <v>510</v>
      </c>
      <c r="F385" t="s">
        <v>510</v>
      </c>
      <c r="G385" t="s">
        <v>510</v>
      </c>
      <c r="H385" s="455"/>
      <c r="I385" t="s">
        <v>510</v>
      </c>
      <c r="K385" t="s">
        <v>510</v>
      </c>
      <c r="L385" t="s">
        <v>512</v>
      </c>
      <c r="M385" t="s">
        <v>510</v>
      </c>
      <c r="N385" t="s">
        <v>510</v>
      </c>
      <c r="O385" t="s">
        <v>510</v>
      </c>
      <c r="P385" t="s">
        <v>510</v>
      </c>
      <c r="Q385" t="s">
        <v>510</v>
      </c>
      <c r="R385" t="s">
        <v>510</v>
      </c>
      <c r="S385" t="s">
        <v>510</v>
      </c>
      <c r="T385" t="s">
        <v>510</v>
      </c>
      <c r="U385" t="s">
        <v>510</v>
      </c>
      <c r="V385" t="s">
        <v>510</v>
      </c>
      <c r="W385" t="s">
        <v>510</v>
      </c>
      <c r="Y385" t="s">
        <v>510</v>
      </c>
      <c r="AA385" t="s">
        <v>510</v>
      </c>
      <c r="AB385" t="s">
        <v>510</v>
      </c>
      <c r="AC385" t="s">
        <v>510</v>
      </c>
      <c r="AD385" t="s">
        <v>510</v>
      </c>
      <c r="AE385" t="s">
        <v>510</v>
      </c>
      <c r="AH385" t="s">
        <v>510</v>
      </c>
      <c r="AI385" t="s">
        <v>510</v>
      </c>
      <c r="AJ385" t="s">
        <v>510</v>
      </c>
      <c r="AK385" t="s">
        <v>510</v>
      </c>
      <c r="AL385" t="s">
        <v>510</v>
      </c>
      <c r="AM385" t="s">
        <v>510</v>
      </c>
      <c r="AN385" t="s">
        <v>510</v>
      </c>
      <c r="AO385" t="s">
        <v>510</v>
      </c>
      <c r="AP385" t="s">
        <v>510</v>
      </c>
      <c r="AQ385" t="s">
        <v>510</v>
      </c>
      <c r="AR385" t="s">
        <v>510</v>
      </c>
      <c r="AS385" t="s">
        <v>510</v>
      </c>
      <c r="AT385" t="s">
        <v>510</v>
      </c>
      <c r="AU385" t="s">
        <v>510</v>
      </c>
      <c r="AV385" t="s">
        <v>510</v>
      </c>
      <c r="AW385" t="s">
        <v>510</v>
      </c>
      <c r="AY385" t="s">
        <v>510</v>
      </c>
      <c r="AZ385" t="s">
        <v>510</v>
      </c>
      <c r="BB385" t="s">
        <v>510</v>
      </c>
      <c r="BC385" t="s">
        <v>510</v>
      </c>
      <c r="BD385" t="s">
        <v>510</v>
      </c>
      <c r="BE385" t="s">
        <v>510</v>
      </c>
      <c r="BF385" t="s">
        <v>510</v>
      </c>
      <c r="BG385" t="s">
        <v>510</v>
      </c>
      <c r="BH385" t="s">
        <v>510</v>
      </c>
      <c r="BI385" t="s">
        <v>510</v>
      </c>
      <c r="BJ385" t="s">
        <v>510</v>
      </c>
      <c r="BK385" t="s">
        <v>510</v>
      </c>
      <c r="BL385" t="s">
        <v>510</v>
      </c>
      <c r="BM385" t="s">
        <v>510</v>
      </c>
      <c r="BN385" t="s">
        <v>510</v>
      </c>
      <c r="BO385" t="s">
        <v>510</v>
      </c>
      <c r="BP385" t="s">
        <v>510</v>
      </c>
      <c r="BQ385" t="s">
        <v>510</v>
      </c>
    </row>
    <row r="386" spans="1:69" x14ac:dyDescent="0.3">
      <c r="A386" t="s">
        <v>510</v>
      </c>
      <c r="B386" t="s">
        <v>510</v>
      </c>
      <c r="C386" t="s">
        <v>510</v>
      </c>
      <c r="D386" t="s">
        <v>510</v>
      </c>
      <c r="E386" t="s">
        <v>510</v>
      </c>
      <c r="F386" t="s">
        <v>510</v>
      </c>
      <c r="G386" t="s">
        <v>510</v>
      </c>
      <c r="H386" s="455"/>
      <c r="I386" t="s">
        <v>510</v>
      </c>
      <c r="K386" t="s">
        <v>510</v>
      </c>
      <c r="L386" t="s">
        <v>512</v>
      </c>
      <c r="M386" t="s">
        <v>510</v>
      </c>
      <c r="N386" t="s">
        <v>510</v>
      </c>
      <c r="O386" t="s">
        <v>510</v>
      </c>
      <c r="P386" t="s">
        <v>510</v>
      </c>
      <c r="Q386" t="s">
        <v>510</v>
      </c>
      <c r="R386" t="s">
        <v>510</v>
      </c>
      <c r="S386" t="s">
        <v>510</v>
      </c>
      <c r="T386" t="s">
        <v>510</v>
      </c>
      <c r="U386" t="s">
        <v>510</v>
      </c>
      <c r="V386" t="s">
        <v>510</v>
      </c>
      <c r="W386" t="s">
        <v>510</v>
      </c>
      <c r="Y386" t="s">
        <v>510</v>
      </c>
      <c r="AA386" t="s">
        <v>510</v>
      </c>
      <c r="AB386" t="s">
        <v>510</v>
      </c>
      <c r="AC386" t="s">
        <v>510</v>
      </c>
      <c r="AD386" t="s">
        <v>510</v>
      </c>
      <c r="AE386" t="s">
        <v>510</v>
      </c>
      <c r="AH386" t="s">
        <v>510</v>
      </c>
      <c r="AI386" t="s">
        <v>510</v>
      </c>
      <c r="AJ386" t="s">
        <v>510</v>
      </c>
      <c r="AK386" t="s">
        <v>510</v>
      </c>
      <c r="AL386" t="s">
        <v>510</v>
      </c>
      <c r="AM386" t="s">
        <v>510</v>
      </c>
      <c r="AN386" t="s">
        <v>510</v>
      </c>
      <c r="AO386" t="s">
        <v>510</v>
      </c>
      <c r="AP386" t="s">
        <v>510</v>
      </c>
      <c r="AQ386" t="s">
        <v>510</v>
      </c>
      <c r="AR386" t="s">
        <v>510</v>
      </c>
      <c r="AS386" t="s">
        <v>510</v>
      </c>
      <c r="AT386" t="s">
        <v>510</v>
      </c>
      <c r="AU386" t="s">
        <v>510</v>
      </c>
      <c r="AV386" t="s">
        <v>510</v>
      </c>
      <c r="AW386" t="s">
        <v>510</v>
      </c>
      <c r="AY386" t="s">
        <v>510</v>
      </c>
      <c r="AZ386" t="s">
        <v>510</v>
      </c>
      <c r="BB386" t="s">
        <v>510</v>
      </c>
      <c r="BC386" t="s">
        <v>510</v>
      </c>
      <c r="BD386" t="s">
        <v>510</v>
      </c>
      <c r="BE386" t="s">
        <v>510</v>
      </c>
      <c r="BF386" t="s">
        <v>510</v>
      </c>
      <c r="BG386" t="s">
        <v>510</v>
      </c>
      <c r="BH386" t="s">
        <v>510</v>
      </c>
      <c r="BI386" t="s">
        <v>510</v>
      </c>
      <c r="BJ386" t="s">
        <v>510</v>
      </c>
      <c r="BK386" t="s">
        <v>510</v>
      </c>
      <c r="BL386" t="s">
        <v>510</v>
      </c>
      <c r="BM386" t="s">
        <v>510</v>
      </c>
      <c r="BN386" t="s">
        <v>510</v>
      </c>
      <c r="BO386" t="s">
        <v>510</v>
      </c>
      <c r="BP386" t="s">
        <v>510</v>
      </c>
      <c r="BQ386" t="s">
        <v>510</v>
      </c>
    </row>
    <row r="387" spans="1:69" x14ac:dyDescent="0.3">
      <c r="A387" t="s">
        <v>510</v>
      </c>
      <c r="B387" t="s">
        <v>510</v>
      </c>
      <c r="C387" t="s">
        <v>510</v>
      </c>
      <c r="D387" t="s">
        <v>510</v>
      </c>
      <c r="E387" t="s">
        <v>510</v>
      </c>
      <c r="F387" t="s">
        <v>510</v>
      </c>
      <c r="G387" t="s">
        <v>510</v>
      </c>
      <c r="H387" s="455"/>
      <c r="I387" t="s">
        <v>510</v>
      </c>
      <c r="K387" t="s">
        <v>510</v>
      </c>
      <c r="L387" t="s">
        <v>512</v>
      </c>
      <c r="M387" t="s">
        <v>510</v>
      </c>
      <c r="N387" t="s">
        <v>510</v>
      </c>
      <c r="O387" t="s">
        <v>510</v>
      </c>
      <c r="P387" t="s">
        <v>510</v>
      </c>
      <c r="Q387" t="s">
        <v>510</v>
      </c>
      <c r="R387" t="s">
        <v>510</v>
      </c>
      <c r="S387" t="s">
        <v>510</v>
      </c>
      <c r="T387" t="s">
        <v>510</v>
      </c>
      <c r="U387" t="s">
        <v>510</v>
      </c>
      <c r="V387" t="s">
        <v>510</v>
      </c>
      <c r="W387" t="s">
        <v>510</v>
      </c>
      <c r="Y387" t="s">
        <v>510</v>
      </c>
      <c r="AA387" t="s">
        <v>510</v>
      </c>
      <c r="AB387" t="s">
        <v>510</v>
      </c>
      <c r="AC387" t="s">
        <v>510</v>
      </c>
      <c r="AD387" t="s">
        <v>510</v>
      </c>
      <c r="AE387" t="s">
        <v>510</v>
      </c>
      <c r="AH387" t="s">
        <v>510</v>
      </c>
      <c r="AI387" t="s">
        <v>510</v>
      </c>
      <c r="AJ387" t="s">
        <v>510</v>
      </c>
      <c r="AK387" t="s">
        <v>510</v>
      </c>
      <c r="AL387" t="s">
        <v>510</v>
      </c>
      <c r="AM387" t="s">
        <v>510</v>
      </c>
      <c r="AN387" t="s">
        <v>510</v>
      </c>
      <c r="AO387" t="s">
        <v>510</v>
      </c>
      <c r="AP387" t="s">
        <v>510</v>
      </c>
      <c r="AQ387" t="s">
        <v>510</v>
      </c>
      <c r="AR387" t="s">
        <v>510</v>
      </c>
      <c r="AS387" t="s">
        <v>510</v>
      </c>
      <c r="AT387" t="s">
        <v>510</v>
      </c>
      <c r="AU387" t="s">
        <v>510</v>
      </c>
      <c r="AV387" t="s">
        <v>510</v>
      </c>
      <c r="AW387" t="s">
        <v>510</v>
      </c>
      <c r="AY387" t="s">
        <v>510</v>
      </c>
      <c r="AZ387" t="s">
        <v>510</v>
      </c>
      <c r="BB387" t="s">
        <v>510</v>
      </c>
      <c r="BC387" t="s">
        <v>510</v>
      </c>
      <c r="BD387" t="s">
        <v>510</v>
      </c>
      <c r="BE387" t="s">
        <v>510</v>
      </c>
      <c r="BF387" t="s">
        <v>510</v>
      </c>
      <c r="BG387" t="s">
        <v>510</v>
      </c>
      <c r="BH387" t="s">
        <v>510</v>
      </c>
      <c r="BI387" t="s">
        <v>510</v>
      </c>
      <c r="BJ387" t="s">
        <v>510</v>
      </c>
      <c r="BK387" t="s">
        <v>510</v>
      </c>
      <c r="BL387" t="s">
        <v>510</v>
      </c>
      <c r="BM387" t="s">
        <v>510</v>
      </c>
      <c r="BN387" t="s">
        <v>510</v>
      </c>
      <c r="BO387" t="s">
        <v>510</v>
      </c>
      <c r="BP387" t="s">
        <v>510</v>
      </c>
      <c r="BQ387" t="s">
        <v>510</v>
      </c>
    </row>
    <row r="388" spans="1:69" x14ac:dyDescent="0.3">
      <c r="A388" t="s">
        <v>510</v>
      </c>
      <c r="B388" t="s">
        <v>510</v>
      </c>
      <c r="C388" t="s">
        <v>510</v>
      </c>
      <c r="D388" t="s">
        <v>510</v>
      </c>
      <c r="E388" t="s">
        <v>510</v>
      </c>
      <c r="F388" t="s">
        <v>510</v>
      </c>
      <c r="G388" t="s">
        <v>510</v>
      </c>
      <c r="H388" s="455"/>
      <c r="I388" t="s">
        <v>510</v>
      </c>
      <c r="K388" t="s">
        <v>510</v>
      </c>
      <c r="L388" t="s">
        <v>512</v>
      </c>
      <c r="M388" t="s">
        <v>510</v>
      </c>
      <c r="N388" t="s">
        <v>510</v>
      </c>
      <c r="O388" t="s">
        <v>510</v>
      </c>
      <c r="P388" t="s">
        <v>510</v>
      </c>
      <c r="Q388" t="s">
        <v>510</v>
      </c>
      <c r="R388" t="s">
        <v>510</v>
      </c>
      <c r="S388" t="s">
        <v>510</v>
      </c>
      <c r="T388" t="s">
        <v>510</v>
      </c>
      <c r="U388" t="s">
        <v>510</v>
      </c>
      <c r="V388" t="s">
        <v>510</v>
      </c>
      <c r="W388" t="s">
        <v>510</v>
      </c>
      <c r="Y388" t="s">
        <v>510</v>
      </c>
      <c r="AA388" t="s">
        <v>510</v>
      </c>
      <c r="AB388" t="s">
        <v>510</v>
      </c>
      <c r="AC388" t="s">
        <v>510</v>
      </c>
      <c r="AD388" t="s">
        <v>510</v>
      </c>
      <c r="AE388" t="s">
        <v>510</v>
      </c>
      <c r="AH388" t="s">
        <v>510</v>
      </c>
      <c r="AI388" t="s">
        <v>510</v>
      </c>
      <c r="AJ388" t="s">
        <v>510</v>
      </c>
      <c r="AK388" t="s">
        <v>510</v>
      </c>
      <c r="AL388" t="s">
        <v>510</v>
      </c>
      <c r="AM388" t="s">
        <v>510</v>
      </c>
      <c r="AN388" t="s">
        <v>510</v>
      </c>
      <c r="AO388" t="s">
        <v>510</v>
      </c>
      <c r="AP388" t="s">
        <v>510</v>
      </c>
      <c r="AQ388" t="s">
        <v>510</v>
      </c>
      <c r="AR388" t="s">
        <v>510</v>
      </c>
      <c r="AS388" t="s">
        <v>510</v>
      </c>
      <c r="AT388" t="s">
        <v>510</v>
      </c>
      <c r="AU388" t="s">
        <v>510</v>
      </c>
      <c r="AV388" t="s">
        <v>510</v>
      </c>
      <c r="AW388" t="s">
        <v>510</v>
      </c>
      <c r="AY388" t="s">
        <v>510</v>
      </c>
      <c r="AZ388" t="s">
        <v>510</v>
      </c>
      <c r="BB388" t="s">
        <v>510</v>
      </c>
      <c r="BC388" t="s">
        <v>510</v>
      </c>
      <c r="BD388" t="s">
        <v>510</v>
      </c>
      <c r="BE388" t="s">
        <v>510</v>
      </c>
      <c r="BF388" t="s">
        <v>510</v>
      </c>
      <c r="BG388" t="s">
        <v>510</v>
      </c>
      <c r="BH388" t="s">
        <v>510</v>
      </c>
      <c r="BI388" t="s">
        <v>510</v>
      </c>
      <c r="BJ388" t="s">
        <v>510</v>
      </c>
      <c r="BK388" t="s">
        <v>510</v>
      </c>
      <c r="BL388" t="s">
        <v>510</v>
      </c>
      <c r="BM388" t="s">
        <v>510</v>
      </c>
      <c r="BN388" t="s">
        <v>510</v>
      </c>
      <c r="BO388" t="s">
        <v>510</v>
      </c>
      <c r="BP388" t="s">
        <v>510</v>
      </c>
      <c r="BQ388" t="s">
        <v>510</v>
      </c>
    </row>
    <row r="389" spans="1:69" x14ac:dyDescent="0.3">
      <c r="A389" t="s">
        <v>510</v>
      </c>
      <c r="B389" t="s">
        <v>510</v>
      </c>
      <c r="C389" t="s">
        <v>510</v>
      </c>
      <c r="D389" t="s">
        <v>510</v>
      </c>
      <c r="E389" t="s">
        <v>510</v>
      </c>
      <c r="F389" t="s">
        <v>510</v>
      </c>
      <c r="G389" t="s">
        <v>510</v>
      </c>
      <c r="H389" s="455"/>
      <c r="I389" t="s">
        <v>510</v>
      </c>
      <c r="K389" t="s">
        <v>510</v>
      </c>
      <c r="L389" t="s">
        <v>512</v>
      </c>
      <c r="M389" t="s">
        <v>510</v>
      </c>
      <c r="N389" t="s">
        <v>510</v>
      </c>
      <c r="O389" t="s">
        <v>510</v>
      </c>
      <c r="P389" t="s">
        <v>510</v>
      </c>
      <c r="Q389" t="s">
        <v>510</v>
      </c>
      <c r="R389" t="s">
        <v>510</v>
      </c>
      <c r="S389" t="s">
        <v>510</v>
      </c>
      <c r="T389" t="s">
        <v>510</v>
      </c>
      <c r="U389" t="s">
        <v>510</v>
      </c>
      <c r="V389" t="s">
        <v>510</v>
      </c>
      <c r="W389" t="s">
        <v>510</v>
      </c>
      <c r="Y389" t="s">
        <v>510</v>
      </c>
      <c r="AA389" t="s">
        <v>510</v>
      </c>
      <c r="AB389" t="s">
        <v>510</v>
      </c>
      <c r="AC389" t="s">
        <v>510</v>
      </c>
      <c r="AD389" t="s">
        <v>510</v>
      </c>
      <c r="AE389" t="s">
        <v>510</v>
      </c>
      <c r="AH389" t="s">
        <v>510</v>
      </c>
      <c r="AI389" t="s">
        <v>510</v>
      </c>
      <c r="AJ389" t="s">
        <v>510</v>
      </c>
      <c r="AK389" t="s">
        <v>510</v>
      </c>
      <c r="AL389" t="s">
        <v>510</v>
      </c>
      <c r="AM389" t="s">
        <v>510</v>
      </c>
      <c r="AN389" t="s">
        <v>510</v>
      </c>
      <c r="AO389" t="s">
        <v>510</v>
      </c>
      <c r="AP389" t="s">
        <v>510</v>
      </c>
      <c r="AQ389" t="s">
        <v>510</v>
      </c>
      <c r="AR389" t="s">
        <v>510</v>
      </c>
      <c r="AS389" t="s">
        <v>510</v>
      </c>
      <c r="AT389" t="s">
        <v>510</v>
      </c>
      <c r="AU389" t="s">
        <v>510</v>
      </c>
      <c r="AV389" t="s">
        <v>510</v>
      </c>
      <c r="AW389" t="s">
        <v>510</v>
      </c>
      <c r="AY389" t="s">
        <v>510</v>
      </c>
      <c r="AZ389" t="s">
        <v>510</v>
      </c>
      <c r="BB389" t="s">
        <v>510</v>
      </c>
      <c r="BC389" t="s">
        <v>510</v>
      </c>
      <c r="BD389" t="s">
        <v>510</v>
      </c>
      <c r="BE389" t="s">
        <v>510</v>
      </c>
      <c r="BF389" t="s">
        <v>510</v>
      </c>
      <c r="BG389" t="s">
        <v>510</v>
      </c>
      <c r="BH389" t="s">
        <v>510</v>
      </c>
      <c r="BI389" t="s">
        <v>510</v>
      </c>
      <c r="BJ389" t="s">
        <v>510</v>
      </c>
      <c r="BK389" t="s">
        <v>510</v>
      </c>
      <c r="BL389" t="s">
        <v>510</v>
      </c>
      <c r="BM389" t="s">
        <v>510</v>
      </c>
      <c r="BN389" t="s">
        <v>510</v>
      </c>
      <c r="BO389" t="s">
        <v>510</v>
      </c>
      <c r="BP389" t="s">
        <v>510</v>
      </c>
      <c r="BQ389" t="s">
        <v>510</v>
      </c>
    </row>
    <row r="390" spans="1:69" x14ac:dyDescent="0.3">
      <c r="A390" t="s">
        <v>510</v>
      </c>
      <c r="B390" t="s">
        <v>510</v>
      </c>
      <c r="C390" t="s">
        <v>510</v>
      </c>
      <c r="D390" t="s">
        <v>510</v>
      </c>
      <c r="E390" t="s">
        <v>510</v>
      </c>
      <c r="F390" t="s">
        <v>510</v>
      </c>
      <c r="G390" t="s">
        <v>510</v>
      </c>
      <c r="H390" s="455"/>
      <c r="I390" t="s">
        <v>510</v>
      </c>
      <c r="K390" t="s">
        <v>510</v>
      </c>
      <c r="L390" t="s">
        <v>512</v>
      </c>
      <c r="M390" t="s">
        <v>510</v>
      </c>
      <c r="N390" t="s">
        <v>510</v>
      </c>
      <c r="O390" t="s">
        <v>510</v>
      </c>
      <c r="P390" t="s">
        <v>510</v>
      </c>
      <c r="Q390" t="s">
        <v>510</v>
      </c>
      <c r="R390" t="s">
        <v>510</v>
      </c>
      <c r="S390" t="s">
        <v>510</v>
      </c>
      <c r="T390" t="s">
        <v>510</v>
      </c>
      <c r="U390" t="s">
        <v>510</v>
      </c>
      <c r="V390" t="s">
        <v>510</v>
      </c>
      <c r="W390" t="s">
        <v>510</v>
      </c>
      <c r="Y390" t="s">
        <v>510</v>
      </c>
      <c r="AA390" t="s">
        <v>510</v>
      </c>
      <c r="AB390" t="s">
        <v>510</v>
      </c>
      <c r="AC390" t="s">
        <v>510</v>
      </c>
      <c r="AD390" t="s">
        <v>510</v>
      </c>
      <c r="AE390" t="s">
        <v>510</v>
      </c>
      <c r="AH390" t="s">
        <v>510</v>
      </c>
      <c r="AI390" t="s">
        <v>510</v>
      </c>
      <c r="AJ390" t="s">
        <v>510</v>
      </c>
      <c r="AK390" t="s">
        <v>510</v>
      </c>
      <c r="AL390" t="s">
        <v>510</v>
      </c>
      <c r="AM390" t="s">
        <v>510</v>
      </c>
      <c r="AN390" t="s">
        <v>510</v>
      </c>
      <c r="AO390" t="s">
        <v>510</v>
      </c>
      <c r="AP390" t="s">
        <v>510</v>
      </c>
      <c r="AQ390" t="s">
        <v>510</v>
      </c>
      <c r="AR390" t="s">
        <v>510</v>
      </c>
      <c r="AS390" t="s">
        <v>510</v>
      </c>
      <c r="AT390" t="s">
        <v>510</v>
      </c>
      <c r="AU390" t="s">
        <v>510</v>
      </c>
      <c r="AV390" t="s">
        <v>510</v>
      </c>
      <c r="AW390" t="s">
        <v>510</v>
      </c>
      <c r="AY390" t="s">
        <v>510</v>
      </c>
      <c r="AZ390" t="s">
        <v>510</v>
      </c>
      <c r="BB390" t="s">
        <v>510</v>
      </c>
      <c r="BC390" t="s">
        <v>510</v>
      </c>
      <c r="BD390" t="s">
        <v>510</v>
      </c>
      <c r="BE390" t="s">
        <v>510</v>
      </c>
      <c r="BF390" t="s">
        <v>510</v>
      </c>
      <c r="BG390" t="s">
        <v>510</v>
      </c>
      <c r="BH390" t="s">
        <v>510</v>
      </c>
      <c r="BI390" t="s">
        <v>510</v>
      </c>
      <c r="BJ390" t="s">
        <v>510</v>
      </c>
      <c r="BK390" t="s">
        <v>510</v>
      </c>
      <c r="BL390" t="s">
        <v>510</v>
      </c>
      <c r="BM390" t="s">
        <v>510</v>
      </c>
      <c r="BN390" t="s">
        <v>510</v>
      </c>
      <c r="BO390" t="s">
        <v>510</v>
      </c>
      <c r="BP390" t="s">
        <v>510</v>
      </c>
      <c r="BQ390" t="s">
        <v>510</v>
      </c>
    </row>
    <row r="391" spans="1:69" x14ac:dyDescent="0.3">
      <c r="A391" t="s">
        <v>510</v>
      </c>
      <c r="B391" t="s">
        <v>510</v>
      </c>
      <c r="C391" t="s">
        <v>510</v>
      </c>
      <c r="D391" t="s">
        <v>510</v>
      </c>
      <c r="E391" t="s">
        <v>510</v>
      </c>
      <c r="F391" t="s">
        <v>510</v>
      </c>
      <c r="G391" t="s">
        <v>510</v>
      </c>
      <c r="H391" s="455"/>
      <c r="I391" t="s">
        <v>510</v>
      </c>
      <c r="K391" t="s">
        <v>510</v>
      </c>
      <c r="L391" t="s">
        <v>512</v>
      </c>
      <c r="M391" t="s">
        <v>510</v>
      </c>
      <c r="N391" t="s">
        <v>510</v>
      </c>
      <c r="O391" t="s">
        <v>510</v>
      </c>
      <c r="P391" t="s">
        <v>510</v>
      </c>
      <c r="Q391" t="s">
        <v>510</v>
      </c>
      <c r="R391" t="s">
        <v>510</v>
      </c>
      <c r="S391" t="s">
        <v>510</v>
      </c>
      <c r="T391" t="s">
        <v>510</v>
      </c>
      <c r="U391" t="s">
        <v>510</v>
      </c>
      <c r="V391" t="s">
        <v>510</v>
      </c>
      <c r="W391" t="s">
        <v>510</v>
      </c>
      <c r="Y391" t="s">
        <v>510</v>
      </c>
      <c r="AA391" t="s">
        <v>510</v>
      </c>
      <c r="AB391" t="s">
        <v>510</v>
      </c>
      <c r="AC391" t="s">
        <v>510</v>
      </c>
      <c r="AD391" t="s">
        <v>510</v>
      </c>
      <c r="AE391" t="s">
        <v>510</v>
      </c>
      <c r="AH391" t="s">
        <v>510</v>
      </c>
      <c r="AI391" t="s">
        <v>510</v>
      </c>
      <c r="AJ391" t="s">
        <v>510</v>
      </c>
      <c r="AK391" t="s">
        <v>510</v>
      </c>
      <c r="AL391" t="s">
        <v>510</v>
      </c>
      <c r="AM391" t="s">
        <v>510</v>
      </c>
      <c r="AN391" t="s">
        <v>510</v>
      </c>
      <c r="AO391" t="s">
        <v>510</v>
      </c>
      <c r="AP391" t="s">
        <v>510</v>
      </c>
      <c r="AQ391" t="s">
        <v>510</v>
      </c>
      <c r="AR391" t="s">
        <v>510</v>
      </c>
      <c r="AS391" t="s">
        <v>510</v>
      </c>
      <c r="AT391" t="s">
        <v>510</v>
      </c>
      <c r="AU391" t="s">
        <v>510</v>
      </c>
      <c r="AV391" t="s">
        <v>510</v>
      </c>
      <c r="AW391" t="s">
        <v>510</v>
      </c>
      <c r="AY391" t="s">
        <v>510</v>
      </c>
      <c r="AZ391" t="s">
        <v>510</v>
      </c>
      <c r="BB391" t="s">
        <v>510</v>
      </c>
      <c r="BC391" t="s">
        <v>510</v>
      </c>
      <c r="BD391" t="s">
        <v>510</v>
      </c>
      <c r="BE391" t="s">
        <v>510</v>
      </c>
      <c r="BF391" t="s">
        <v>510</v>
      </c>
      <c r="BG391" t="s">
        <v>510</v>
      </c>
      <c r="BH391" t="s">
        <v>510</v>
      </c>
      <c r="BI391" t="s">
        <v>510</v>
      </c>
      <c r="BJ391" t="s">
        <v>510</v>
      </c>
      <c r="BK391" t="s">
        <v>510</v>
      </c>
      <c r="BL391" t="s">
        <v>510</v>
      </c>
      <c r="BM391" t="s">
        <v>510</v>
      </c>
      <c r="BN391" t="s">
        <v>510</v>
      </c>
      <c r="BO391" t="s">
        <v>510</v>
      </c>
      <c r="BP391" t="s">
        <v>510</v>
      </c>
      <c r="BQ391" t="s">
        <v>510</v>
      </c>
    </row>
    <row r="392" spans="1:69" x14ac:dyDescent="0.3">
      <c r="A392" t="s">
        <v>510</v>
      </c>
      <c r="B392" t="s">
        <v>510</v>
      </c>
      <c r="C392" t="s">
        <v>510</v>
      </c>
      <c r="D392" t="s">
        <v>510</v>
      </c>
      <c r="E392" t="s">
        <v>510</v>
      </c>
      <c r="F392" t="s">
        <v>510</v>
      </c>
      <c r="G392" t="s">
        <v>510</v>
      </c>
      <c r="H392" s="455"/>
      <c r="I392" t="s">
        <v>510</v>
      </c>
      <c r="K392" t="s">
        <v>510</v>
      </c>
      <c r="L392" t="s">
        <v>512</v>
      </c>
      <c r="M392" t="s">
        <v>510</v>
      </c>
      <c r="N392" t="s">
        <v>510</v>
      </c>
      <c r="O392" t="s">
        <v>510</v>
      </c>
      <c r="P392" t="s">
        <v>510</v>
      </c>
      <c r="Q392" t="s">
        <v>510</v>
      </c>
      <c r="R392" t="s">
        <v>510</v>
      </c>
      <c r="S392" t="s">
        <v>510</v>
      </c>
      <c r="T392" t="s">
        <v>510</v>
      </c>
      <c r="U392" t="s">
        <v>510</v>
      </c>
      <c r="V392" t="s">
        <v>510</v>
      </c>
      <c r="W392" t="s">
        <v>510</v>
      </c>
      <c r="Y392" t="s">
        <v>510</v>
      </c>
      <c r="AA392" t="s">
        <v>510</v>
      </c>
      <c r="AB392" t="s">
        <v>510</v>
      </c>
      <c r="AC392" t="s">
        <v>510</v>
      </c>
      <c r="AD392" t="s">
        <v>510</v>
      </c>
      <c r="AE392" t="s">
        <v>510</v>
      </c>
      <c r="AH392" t="s">
        <v>510</v>
      </c>
      <c r="AI392" t="s">
        <v>510</v>
      </c>
      <c r="AJ392" t="s">
        <v>510</v>
      </c>
      <c r="AK392" t="s">
        <v>510</v>
      </c>
      <c r="AL392" t="s">
        <v>510</v>
      </c>
      <c r="AM392" t="s">
        <v>510</v>
      </c>
      <c r="AN392" t="s">
        <v>510</v>
      </c>
      <c r="AO392" t="s">
        <v>510</v>
      </c>
      <c r="AP392" t="s">
        <v>510</v>
      </c>
      <c r="AQ392" t="s">
        <v>510</v>
      </c>
      <c r="AR392" t="s">
        <v>510</v>
      </c>
      <c r="AS392" t="s">
        <v>510</v>
      </c>
      <c r="AT392" t="s">
        <v>510</v>
      </c>
      <c r="AU392" t="s">
        <v>510</v>
      </c>
      <c r="AV392" t="s">
        <v>510</v>
      </c>
      <c r="AW392" t="s">
        <v>510</v>
      </c>
      <c r="AY392" t="s">
        <v>510</v>
      </c>
      <c r="AZ392" t="s">
        <v>510</v>
      </c>
      <c r="BB392" t="s">
        <v>510</v>
      </c>
      <c r="BC392" t="s">
        <v>510</v>
      </c>
      <c r="BD392" t="s">
        <v>510</v>
      </c>
      <c r="BE392" t="s">
        <v>510</v>
      </c>
      <c r="BF392" t="s">
        <v>510</v>
      </c>
      <c r="BG392" t="s">
        <v>510</v>
      </c>
      <c r="BH392" t="s">
        <v>510</v>
      </c>
      <c r="BI392" t="s">
        <v>510</v>
      </c>
      <c r="BJ392" t="s">
        <v>510</v>
      </c>
      <c r="BK392" t="s">
        <v>510</v>
      </c>
      <c r="BL392" t="s">
        <v>510</v>
      </c>
      <c r="BM392" t="s">
        <v>510</v>
      </c>
      <c r="BN392" t="s">
        <v>510</v>
      </c>
      <c r="BO392" t="s">
        <v>510</v>
      </c>
      <c r="BP392" t="s">
        <v>510</v>
      </c>
      <c r="BQ392" t="s">
        <v>510</v>
      </c>
    </row>
    <row r="393" spans="1:69" x14ac:dyDescent="0.3">
      <c r="A393" t="s">
        <v>510</v>
      </c>
      <c r="B393" t="s">
        <v>510</v>
      </c>
      <c r="C393" t="s">
        <v>510</v>
      </c>
      <c r="D393" t="s">
        <v>510</v>
      </c>
      <c r="E393" t="s">
        <v>510</v>
      </c>
      <c r="F393" t="s">
        <v>510</v>
      </c>
      <c r="G393" t="s">
        <v>510</v>
      </c>
      <c r="H393" s="455"/>
      <c r="I393" t="s">
        <v>510</v>
      </c>
      <c r="K393" t="s">
        <v>510</v>
      </c>
      <c r="L393" t="s">
        <v>512</v>
      </c>
      <c r="M393" t="s">
        <v>510</v>
      </c>
      <c r="N393" t="s">
        <v>510</v>
      </c>
      <c r="O393" t="s">
        <v>510</v>
      </c>
      <c r="P393" t="s">
        <v>510</v>
      </c>
      <c r="Q393" t="s">
        <v>510</v>
      </c>
      <c r="R393" t="s">
        <v>510</v>
      </c>
      <c r="S393" t="s">
        <v>510</v>
      </c>
      <c r="T393" t="s">
        <v>510</v>
      </c>
      <c r="U393" t="s">
        <v>510</v>
      </c>
      <c r="V393" t="s">
        <v>510</v>
      </c>
      <c r="W393" t="s">
        <v>510</v>
      </c>
      <c r="Y393" t="s">
        <v>510</v>
      </c>
      <c r="AA393" t="s">
        <v>510</v>
      </c>
      <c r="AB393" t="s">
        <v>510</v>
      </c>
      <c r="AC393" t="s">
        <v>510</v>
      </c>
      <c r="AD393" t="s">
        <v>510</v>
      </c>
      <c r="AE393" t="s">
        <v>510</v>
      </c>
      <c r="AH393" t="s">
        <v>510</v>
      </c>
      <c r="AI393" t="s">
        <v>510</v>
      </c>
      <c r="AJ393" t="s">
        <v>510</v>
      </c>
      <c r="AK393" t="s">
        <v>510</v>
      </c>
      <c r="AL393" t="s">
        <v>510</v>
      </c>
      <c r="AM393" t="s">
        <v>510</v>
      </c>
      <c r="AN393" t="s">
        <v>510</v>
      </c>
      <c r="AO393" t="s">
        <v>510</v>
      </c>
      <c r="AP393" t="s">
        <v>510</v>
      </c>
      <c r="AQ393" t="s">
        <v>510</v>
      </c>
      <c r="AR393" t="s">
        <v>510</v>
      </c>
      <c r="AS393" t="s">
        <v>510</v>
      </c>
      <c r="AT393" t="s">
        <v>510</v>
      </c>
      <c r="AU393" t="s">
        <v>510</v>
      </c>
      <c r="AV393" t="s">
        <v>510</v>
      </c>
      <c r="AW393" t="s">
        <v>510</v>
      </c>
      <c r="AY393" t="s">
        <v>510</v>
      </c>
      <c r="AZ393" t="s">
        <v>510</v>
      </c>
      <c r="BB393" t="s">
        <v>510</v>
      </c>
      <c r="BC393" t="s">
        <v>510</v>
      </c>
      <c r="BD393" t="s">
        <v>510</v>
      </c>
      <c r="BE393" t="s">
        <v>510</v>
      </c>
      <c r="BF393" t="s">
        <v>510</v>
      </c>
      <c r="BG393" t="s">
        <v>510</v>
      </c>
      <c r="BH393" t="s">
        <v>510</v>
      </c>
      <c r="BI393" t="s">
        <v>510</v>
      </c>
      <c r="BJ393" t="s">
        <v>510</v>
      </c>
      <c r="BK393" t="s">
        <v>510</v>
      </c>
      <c r="BL393" t="s">
        <v>510</v>
      </c>
      <c r="BM393" t="s">
        <v>510</v>
      </c>
      <c r="BN393" t="s">
        <v>510</v>
      </c>
      <c r="BO393" t="s">
        <v>510</v>
      </c>
      <c r="BP393" t="s">
        <v>510</v>
      </c>
      <c r="BQ393" t="s">
        <v>510</v>
      </c>
    </row>
    <row r="394" spans="1:69" x14ac:dyDescent="0.3">
      <c r="A394" t="s">
        <v>510</v>
      </c>
      <c r="B394" t="s">
        <v>510</v>
      </c>
      <c r="C394" t="s">
        <v>510</v>
      </c>
      <c r="D394" t="s">
        <v>510</v>
      </c>
      <c r="E394" t="s">
        <v>510</v>
      </c>
      <c r="F394" t="s">
        <v>510</v>
      </c>
      <c r="G394" t="s">
        <v>510</v>
      </c>
      <c r="H394" s="455"/>
      <c r="I394" t="s">
        <v>510</v>
      </c>
      <c r="K394" t="s">
        <v>510</v>
      </c>
      <c r="L394" t="s">
        <v>512</v>
      </c>
      <c r="M394" t="s">
        <v>510</v>
      </c>
      <c r="N394" t="s">
        <v>510</v>
      </c>
      <c r="O394" t="s">
        <v>510</v>
      </c>
      <c r="P394" t="s">
        <v>510</v>
      </c>
      <c r="Q394" t="s">
        <v>510</v>
      </c>
      <c r="R394" t="s">
        <v>510</v>
      </c>
      <c r="S394" t="s">
        <v>510</v>
      </c>
      <c r="T394" t="s">
        <v>510</v>
      </c>
      <c r="U394" t="s">
        <v>510</v>
      </c>
      <c r="V394" t="s">
        <v>510</v>
      </c>
      <c r="W394" t="s">
        <v>510</v>
      </c>
      <c r="Y394" t="s">
        <v>510</v>
      </c>
      <c r="AA394" t="s">
        <v>510</v>
      </c>
      <c r="AB394" t="s">
        <v>510</v>
      </c>
      <c r="AC394" t="s">
        <v>510</v>
      </c>
      <c r="AD394" t="s">
        <v>510</v>
      </c>
      <c r="AE394" t="s">
        <v>510</v>
      </c>
      <c r="AH394" t="s">
        <v>510</v>
      </c>
      <c r="AI394" t="s">
        <v>510</v>
      </c>
      <c r="AJ394" t="s">
        <v>510</v>
      </c>
      <c r="AK394" t="s">
        <v>510</v>
      </c>
      <c r="AL394" t="s">
        <v>510</v>
      </c>
      <c r="AM394" t="s">
        <v>510</v>
      </c>
      <c r="AN394" t="s">
        <v>510</v>
      </c>
      <c r="AO394" t="s">
        <v>510</v>
      </c>
      <c r="AP394" t="s">
        <v>510</v>
      </c>
      <c r="AQ394" t="s">
        <v>510</v>
      </c>
      <c r="AR394" t="s">
        <v>510</v>
      </c>
      <c r="AS394" t="s">
        <v>510</v>
      </c>
      <c r="AT394" t="s">
        <v>510</v>
      </c>
      <c r="AU394" t="s">
        <v>510</v>
      </c>
      <c r="AV394" t="s">
        <v>510</v>
      </c>
      <c r="AW394" t="s">
        <v>510</v>
      </c>
      <c r="AY394" t="s">
        <v>510</v>
      </c>
      <c r="AZ394" t="s">
        <v>510</v>
      </c>
      <c r="BB394" t="s">
        <v>510</v>
      </c>
      <c r="BC394" t="s">
        <v>510</v>
      </c>
      <c r="BD394" t="s">
        <v>510</v>
      </c>
      <c r="BE394" t="s">
        <v>510</v>
      </c>
      <c r="BF394" t="s">
        <v>510</v>
      </c>
      <c r="BG394" t="s">
        <v>510</v>
      </c>
      <c r="BH394" t="s">
        <v>510</v>
      </c>
      <c r="BI394" t="s">
        <v>510</v>
      </c>
      <c r="BJ394" t="s">
        <v>510</v>
      </c>
      <c r="BK394" t="s">
        <v>510</v>
      </c>
      <c r="BL394" t="s">
        <v>510</v>
      </c>
      <c r="BM394" t="s">
        <v>510</v>
      </c>
      <c r="BN394" t="s">
        <v>510</v>
      </c>
      <c r="BO394" t="s">
        <v>510</v>
      </c>
      <c r="BP394" t="s">
        <v>510</v>
      </c>
      <c r="BQ394" t="s">
        <v>510</v>
      </c>
    </row>
    <row r="395" spans="1:69" x14ac:dyDescent="0.3">
      <c r="A395" t="s">
        <v>510</v>
      </c>
      <c r="B395" t="s">
        <v>510</v>
      </c>
      <c r="C395" t="s">
        <v>510</v>
      </c>
      <c r="D395" t="s">
        <v>510</v>
      </c>
      <c r="E395" t="s">
        <v>510</v>
      </c>
      <c r="F395" t="s">
        <v>510</v>
      </c>
      <c r="G395" t="s">
        <v>510</v>
      </c>
      <c r="H395" s="455"/>
      <c r="I395" t="s">
        <v>510</v>
      </c>
      <c r="K395" t="s">
        <v>510</v>
      </c>
      <c r="L395" t="s">
        <v>512</v>
      </c>
      <c r="M395" t="s">
        <v>510</v>
      </c>
      <c r="N395" t="s">
        <v>510</v>
      </c>
      <c r="O395" t="s">
        <v>510</v>
      </c>
      <c r="P395" t="s">
        <v>510</v>
      </c>
      <c r="Q395" t="s">
        <v>510</v>
      </c>
      <c r="R395" t="s">
        <v>510</v>
      </c>
      <c r="S395" t="s">
        <v>510</v>
      </c>
      <c r="T395" t="s">
        <v>510</v>
      </c>
      <c r="U395" t="s">
        <v>510</v>
      </c>
      <c r="V395" t="s">
        <v>510</v>
      </c>
      <c r="W395" t="s">
        <v>510</v>
      </c>
      <c r="Y395" t="s">
        <v>510</v>
      </c>
      <c r="AA395" t="s">
        <v>510</v>
      </c>
      <c r="AB395" t="s">
        <v>510</v>
      </c>
      <c r="AC395" t="s">
        <v>510</v>
      </c>
      <c r="AD395" t="s">
        <v>510</v>
      </c>
      <c r="AE395" t="s">
        <v>510</v>
      </c>
      <c r="AH395" t="s">
        <v>510</v>
      </c>
      <c r="AI395" t="s">
        <v>510</v>
      </c>
      <c r="AJ395" t="s">
        <v>510</v>
      </c>
      <c r="AK395" t="s">
        <v>510</v>
      </c>
      <c r="AL395" t="s">
        <v>510</v>
      </c>
      <c r="AM395" t="s">
        <v>510</v>
      </c>
      <c r="AN395" t="s">
        <v>510</v>
      </c>
      <c r="AO395" t="s">
        <v>510</v>
      </c>
      <c r="AP395" t="s">
        <v>510</v>
      </c>
      <c r="AQ395" t="s">
        <v>510</v>
      </c>
      <c r="AR395" t="s">
        <v>510</v>
      </c>
      <c r="AS395" t="s">
        <v>510</v>
      </c>
      <c r="AT395" t="s">
        <v>510</v>
      </c>
      <c r="AU395" t="s">
        <v>510</v>
      </c>
      <c r="AV395" t="s">
        <v>510</v>
      </c>
      <c r="AW395" t="s">
        <v>510</v>
      </c>
      <c r="AY395" t="s">
        <v>510</v>
      </c>
      <c r="AZ395" t="s">
        <v>510</v>
      </c>
      <c r="BB395" t="s">
        <v>510</v>
      </c>
      <c r="BC395" t="s">
        <v>510</v>
      </c>
      <c r="BD395" t="s">
        <v>510</v>
      </c>
      <c r="BE395" t="s">
        <v>510</v>
      </c>
      <c r="BF395" t="s">
        <v>510</v>
      </c>
      <c r="BG395" t="s">
        <v>510</v>
      </c>
      <c r="BH395" t="s">
        <v>510</v>
      </c>
      <c r="BI395" t="s">
        <v>510</v>
      </c>
      <c r="BJ395" t="s">
        <v>510</v>
      </c>
      <c r="BK395" t="s">
        <v>510</v>
      </c>
      <c r="BL395" t="s">
        <v>510</v>
      </c>
      <c r="BM395" t="s">
        <v>510</v>
      </c>
      <c r="BN395" t="s">
        <v>510</v>
      </c>
      <c r="BO395" t="s">
        <v>510</v>
      </c>
      <c r="BP395" t="s">
        <v>510</v>
      </c>
      <c r="BQ395" t="s">
        <v>510</v>
      </c>
    </row>
    <row r="396" spans="1:69" x14ac:dyDescent="0.3">
      <c r="A396" t="s">
        <v>510</v>
      </c>
      <c r="B396" t="s">
        <v>510</v>
      </c>
      <c r="C396" t="s">
        <v>510</v>
      </c>
      <c r="D396" t="s">
        <v>510</v>
      </c>
      <c r="E396" t="s">
        <v>510</v>
      </c>
      <c r="F396" t="s">
        <v>510</v>
      </c>
      <c r="G396" t="s">
        <v>510</v>
      </c>
      <c r="H396" s="455"/>
      <c r="I396" t="s">
        <v>510</v>
      </c>
      <c r="K396" t="s">
        <v>510</v>
      </c>
      <c r="L396" t="s">
        <v>512</v>
      </c>
      <c r="M396" t="s">
        <v>510</v>
      </c>
      <c r="N396" t="s">
        <v>510</v>
      </c>
      <c r="O396" t="s">
        <v>510</v>
      </c>
      <c r="P396" t="s">
        <v>510</v>
      </c>
      <c r="Q396" t="s">
        <v>510</v>
      </c>
      <c r="R396" t="s">
        <v>510</v>
      </c>
      <c r="S396" t="s">
        <v>510</v>
      </c>
      <c r="T396" t="s">
        <v>510</v>
      </c>
      <c r="U396" t="s">
        <v>510</v>
      </c>
      <c r="V396" t="s">
        <v>510</v>
      </c>
      <c r="W396" t="s">
        <v>510</v>
      </c>
      <c r="Y396" t="s">
        <v>510</v>
      </c>
      <c r="AA396" t="s">
        <v>510</v>
      </c>
      <c r="AB396" t="s">
        <v>510</v>
      </c>
      <c r="AC396" t="s">
        <v>510</v>
      </c>
      <c r="AD396" t="s">
        <v>510</v>
      </c>
      <c r="AE396" t="s">
        <v>510</v>
      </c>
      <c r="AH396" t="s">
        <v>510</v>
      </c>
      <c r="AI396" t="s">
        <v>510</v>
      </c>
      <c r="AJ396" t="s">
        <v>510</v>
      </c>
      <c r="AK396" t="s">
        <v>510</v>
      </c>
      <c r="AL396" t="s">
        <v>510</v>
      </c>
      <c r="AM396" t="s">
        <v>510</v>
      </c>
      <c r="AN396" t="s">
        <v>510</v>
      </c>
      <c r="AO396" t="s">
        <v>510</v>
      </c>
      <c r="AP396" t="s">
        <v>510</v>
      </c>
      <c r="AQ396" t="s">
        <v>510</v>
      </c>
      <c r="AR396" t="s">
        <v>510</v>
      </c>
      <c r="AS396" t="s">
        <v>510</v>
      </c>
      <c r="AT396" t="s">
        <v>510</v>
      </c>
      <c r="AU396" t="s">
        <v>510</v>
      </c>
      <c r="AV396" t="s">
        <v>510</v>
      </c>
      <c r="AW396" t="s">
        <v>510</v>
      </c>
      <c r="AY396" t="s">
        <v>510</v>
      </c>
      <c r="AZ396" t="s">
        <v>510</v>
      </c>
      <c r="BB396" t="s">
        <v>510</v>
      </c>
      <c r="BC396" t="s">
        <v>510</v>
      </c>
      <c r="BD396" t="s">
        <v>510</v>
      </c>
      <c r="BE396" t="s">
        <v>510</v>
      </c>
      <c r="BF396" t="s">
        <v>510</v>
      </c>
      <c r="BG396" t="s">
        <v>510</v>
      </c>
      <c r="BH396" t="s">
        <v>510</v>
      </c>
      <c r="BI396" t="s">
        <v>510</v>
      </c>
      <c r="BJ396" t="s">
        <v>510</v>
      </c>
      <c r="BK396" t="s">
        <v>510</v>
      </c>
      <c r="BL396" t="s">
        <v>510</v>
      </c>
      <c r="BM396" t="s">
        <v>510</v>
      </c>
      <c r="BN396" t="s">
        <v>510</v>
      </c>
      <c r="BO396" t="s">
        <v>510</v>
      </c>
      <c r="BP396" t="s">
        <v>510</v>
      </c>
      <c r="BQ396" t="s">
        <v>510</v>
      </c>
    </row>
    <row r="397" spans="1:69" x14ac:dyDescent="0.3">
      <c r="A397" t="s">
        <v>510</v>
      </c>
      <c r="B397" t="s">
        <v>510</v>
      </c>
      <c r="C397" t="s">
        <v>510</v>
      </c>
      <c r="D397" t="s">
        <v>510</v>
      </c>
      <c r="E397" t="s">
        <v>510</v>
      </c>
      <c r="F397" t="s">
        <v>510</v>
      </c>
      <c r="G397" t="s">
        <v>510</v>
      </c>
      <c r="H397" s="455"/>
      <c r="I397" t="s">
        <v>510</v>
      </c>
      <c r="K397" t="s">
        <v>510</v>
      </c>
      <c r="L397" t="s">
        <v>512</v>
      </c>
      <c r="M397" t="s">
        <v>510</v>
      </c>
      <c r="N397" t="s">
        <v>510</v>
      </c>
      <c r="O397" t="s">
        <v>510</v>
      </c>
      <c r="P397" t="s">
        <v>510</v>
      </c>
      <c r="Q397" t="s">
        <v>510</v>
      </c>
      <c r="R397" t="s">
        <v>510</v>
      </c>
      <c r="S397" t="s">
        <v>510</v>
      </c>
      <c r="T397" t="s">
        <v>510</v>
      </c>
      <c r="U397" t="s">
        <v>510</v>
      </c>
      <c r="V397" t="s">
        <v>510</v>
      </c>
      <c r="W397" t="s">
        <v>510</v>
      </c>
      <c r="Y397" t="s">
        <v>510</v>
      </c>
      <c r="AA397" t="s">
        <v>510</v>
      </c>
      <c r="AB397" t="s">
        <v>510</v>
      </c>
      <c r="AC397" t="s">
        <v>510</v>
      </c>
      <c r="AD397" t="s">
        <v>510</v>
      </c>
      <c r="AE397" t="s">
        <v>510</v>
      </c>
      <c r="AH397" t="s">
        <v>510</v>
      </c>
      <c r="AI397" t="s">
        <v>510</v>
      </c>
      <c r="AJ397" t="s">
        <v>510</v>
      </c>
      <c r="AK397" t="s">
        <v>510</v>
      </c>
      <c r="AL397" t="s">
        <v>510</v>
      </c>
      <c r="AM397" t="s">
        <v>510</v>
      </c>
      <c r="AN397" t="s">
        <v>510</v>
      </c>
      <c r="AO397" t="s">
        <v>510</v>
      </c>
      <c r="AP397" t="s">
        <v>510</v>
      </c>
      <c r="AQ397" t="s">
        <v>510</v>
      </c>
      <c r="AR397" t="s">
        <v>510</v>
      </c>
      <c r="AS397" t="s">
        <v>510</v>
      </c>
      <c r="AT397" t="s">
        <v>510</v>
      </c>
      <c r="AU397" t="s">
        <v>510</v>
      </c>
      <c r="AV397" t="s">
        <v>510</v>
      </c>
      <c r="AW397" t="s">
        <v>510</v>
      </c>
      <c r="AY397" t="s">
        <v>510</v>
      </c>
      <c r="AZ397" t="s">
        <v>510</v>
      </c>
      <c r="BB397" t="s">
        <v>510</v>
      </c>
      <c r="BC397" t="s">
        <v>510</v>
      </c>
      <c r="BD397" t="s">
        <v>510</v>
      </c>
      <c r="BE397" t="s">
        <v>510</v>
      </c>
      <c r="BF397" t="s">
        <v>510</v>
      </c>
      <c r="BG397" t="s">
        <v>510</v>
      </c>
      <c r="BH397" t="s">
        <v>510</v>
      </c>
      <c r="BI397" t="s">
        <v>510</v>
      </c>
      <c r="BJ397" t="s">
        <v>510</v>
      </c>
      <c r="BK397" t="s">
        <v>510</v>
      </c>
      <c r="BL397" t="s">
        <v>510</v>
      </c>
      <c r="BM397" t="s">
        <v>510</v>
      </c>
      <c r="BN397" t="s">
        <v>510</v>
      </c>
      <c r="BO397" t="s">
        <v>510</v>
      </c>
      <c r="BP397" t="s">
        <v>510</v>
      </c>
      <c r="BQ397" t="s">
        <v>510</v>
      </c>
    </row>
    <row r="398" spans="1:69" x14ac:dyDescent="0.3">
      <c r="A398" t="s">
        <v>510</v>
      </c>
      <c r="B398" t="s">
        <v>510</v>
      </c>
      <c r="C398" t="s">
        <v>510</v>
      </c>
      <c r="D398" t="s">
        <v>510</v>
      </c>
      <c r="E398" t="s">
        <v>510</v>
      </c>
      <c r="F398" t="s">
        <v>510</v>
      </c>
      <c r="G398" t="s">
        <v>510</v>
      </c>
      <c r="H398" s="455"/>
      <c r="I398" t="s">
        <v>510</v>
      </c>
      <c r="K398" t="s">
        <v>510</v>
      </c>
      <c r="L398" t="s">
        <v>512</v>
      </c>
      <c r="M398" t="s">
        <v>510</v>
      </c>
      <c r="N398" t="s">
        <v>510</v>
      </c>
      <c r="O398" t="s">
        <v>510</v>
      </c>
      <c r="P398" t="s">
        <v>510</v>
      </c>
      <c r="Q398" t="s">
        <v>510</v>
      </c>
      <c r="R398" t="s">
        <v>510</v>
      </c>
      <c r="S398" t="s">
        <v>510</v>
      </c>
      <c r="T398" t="s">
        <v>510</v>
      </c>
      <c r="U398" t="s">
        <v>510</v>
      </c>
      <c r="V398" t="s">
        <v>510</v>
      </c>
      <c r="W398" t="s">
        <v>510</v>
      </c>
      <c r="Y398" t="s">
        <v>510</v>
      </c>
      <c r="AA398" t="s">
        <v>510</v>
      </c>
      <c r="AB398" t="s">
        <v>510</v>
      </c>
      <c r="AC398" t="s">
        <v>510</v>
      </c>
      <c r="AD398" t="s">
        <v>510</v>
      </c>
      <c r="AE398" t="s">
        <v>510</v>
      </c>
      <c r="AH398" t="s">
        <v>510</v>
      </c>
      <c r="AI398" t="s">
        <v>510</v>
      </c>
      <c r="AJ398" t="s">
        <v>510</v>
      </c>
      <c r="AK398" t="s">
        <v>510</v>
      </c>
      <c r="AL398" t="s">
        <v>510</v>
      </c>
      <c r="AM398" t="s">
        <v>510</v>
      </c>
      <c r="AN398" t="s">
        <v>510</v>
      </c>
      <c r="AO398" t="s">
        <v>510</v>
      </c>
      <c r="AP398" t="s">
        <v>510</v>
      </c>
      <c r="AQ398" t="s">
        <v>510</v>
      </c>
      <c r="AR398" t="s">
        <v>510</v>
      </c>
      <c r="AS398" t="s">
        <v>510</v>
      </c>
      <c r="AT398" t="s">
        <v>510</v>
      </c>
      <c r="AU398" t="s">
        <v>510</v>
      </c>
      <c r="AV398" t="s">
        <v>510</v>
      </c>
      <c r="AW398" t="s">
        <v>510</v>
      </c>
      <c r="AY398" t="s">
        <v>510</v>
      </c>
      <c r="AZ398" t="s">
        <v>510</v>
      </c>
      <c r="BB398" t="s">
        <v>510</v>
      </c>
      <c r="BC398" t="s">
        <v>510</v>
      </c>
      <c r="BD398" t="s">
        <v>510</v>
      </c>
      <c r="BE398" t="s">
        <v>510</v>
      </c>
      <c r="BF398" t="s">
        <v>510</v>
      </c>
      <c r="BG398" t="s">
        <v>510</v>
      </c>
      <c r="BH398" t="s">
        <v>510</v>
      </c>
      <c r="BI398" t="s">
        <v>510</v>
      </c>
      <c r="BJ398" t="s">
        <v>510</v>
      </c>
      <c r="BK398" t="s">
        <v>510</v>
      </c>
      <c r="BL398" t="s">
        <v>510</v>
      </c>
      <c r="BM398" t="s">
        <v>510</v>
      </c>
      <c r="BN398" t="s">
        <v>510</v>
      </c>
      <c r="BO398" t="s">
        <v>510</v>
      </c>
      <c r="BP398" t="s">
        <v>510</v>
      </c>
      <c r="BQ398" t="s">
        <v>510</v>
      </c>
    </row>
    <row r="399" spans="1:69" x14ac:dyDescent="0.3">
      <c r="A399" t="s">
        <v>510</v>
      </c>
      <c r="B399" t="s">
        <v>510</v>
      </c>
      <c r="C399" t="s">
        <v>510</v>
      </c>
      <c r="D399" t="s">
        <v>510</v>
      </c>
      <c r="E399" t="s">
        <v>510</v>
      </c>
      <c r="F399" t="s">
        <v>510</v>
      </c>
      <c r="G399" t="s">
        <v>510</v>
      </c>
      <c r="H399" s="455"/>
      <c r="I399" t="s">
        <v>510</v>
      </c>
      <c r="K399" t="s">
        <v>510</v>
      </c>
      <c r="L399" t="s">
        <v>512</v>
      </c>
      <c r="M399" t="s">
        <v>510</v>
      </c>
      <c r="N399" t="s">
        <v>510</v>
      </c>
      <c r="O399" t="s">
        <v>510</v>
      </c>
      <c r="P399" t="s">
        <v>510</v>
      </c>
      <c r="Q399" t="s">
        <v>510</v>
      </c>
      <c r="R399" t="s">
        <v>510</v>
      </c>
      <c r="S399" t="s">
        <v>510</v>
      </c>
      <c r="T399" t="s">
        <v>510</v>
      </c>
      <c r="U399" t="s">
        <v>510</v>
      </c>
      <c r="V399" t="s">
        <v>510</v>
      </c>
      <c r="W399" t="s">
        <v>510</v>
      </c>
      <c r="Y399" t="s">
        <v>510</v>
      </c>
      <c r="AA399" t="s">
        <v>510</v>
      </c>
      <c r="AB399" t="s">
        <v>510</v>
      </c>
      <c r="AC399" t="s">
        <v>510</v>
      </c>
      <c r="AD399" t="s">
        <v>510</v>
      </c>
      <c r="AE399" t="s">
        <v>510</v>
      </c>
      <c r="AH399" t="s">
        <v>510</v>
      </c>
      <c r="AI399" t="s">
        <v>510</v>
      </c>
      <c r="AJ399" t="s">
        <v>510</v>
      </c>
      <c r="AK399" t="s">
        <v>510</v>
      </c>
      <c r="AL399" t="s">
        <v>510</v>
      </c>
      <c r="AM399" t="s">
        <v>510</v>
      </c>
      <c r="AN399" t="s">
        <v>510</v>
      </c>
      <c r="AO399" t="s">
        <v>510</v>
      </c>
      <c r="AP399" t="s">
        <v>510</v>
      </c>
      <c r="AQ399" t="s">
        <v>510</v>
      </c>
      <c r="AR399" t="s">
        <v>510</v>
      </c>
      <c r="AS399" t="s">
        <v>510</v>
      </c>
      <c r="AT399" t="s">
        <v>510</v>
      </c>
      <c r="AU399" t="s">
        <v>510</v>
      </c>
      <c r="AV399" t="s">
        <v>510</v>
      </c>
      <c r="AW399" t="s">
        <v>510</v>
      </c>
      <c r="AY399" t="s">
        <v>510</v>
      </c>
      <c r="AZ399" t="s">
        <v>510</v>
      </c>
      <c r="BB399" t="s">
        <v>510</v>
      </c>
      <c r="BC399" t="s">
        <v>510</v>
      </c>
      <c r="BD399" t="s">
        <v>510</v>
      </c>
      <c r="BE399" t="s">
        <v>510</v>
      </c>
      <c r="BF399" t="s">
        <v>510</v>
      </c>
      <c r="BG399" t="s">
        <v>510</v>
      </c>
      <c r="BH399" t="s">
        <v>510</v>
      </c>
      <c r="BI399" t="s">
        <v>510</v>
      </c>
      <c r="BJ399" t="s">
        <v>510</v>
      </c>
      <c r="BK399" t="s">
        <v>510</v>
      </c>
      <c r="BL399" t="s">
        <v>510</v>
      </c>
      <c r="BM399" t="s">
        <v>510</v>
      </c>
      <c r="BN399" t="s">
        <v>510</v>
      </c>
      <c r="BO399" t="s">
        <v>510</v>
      </c>
      <c r="BP399" t="s">
        <v>510</v>
      </c>
      <c r="BQ399" t="s">
        <v>510</v>
      </c>
    </row>
    <row r="400" spans="1:69" x14ac:dyDescent="0.3">
      <c r="A400" t="s">
        <v>510</v>
      </c>
      <c r="B400" t="s">
        <v>510</v>
      </c>
      <c r="C400" t="s">
        <v>510</v>
      </c>
      <c r="D400" t="s">
        <v>510</v>
      </c>
      <c r="E400" t="s">
        <v>510</v>
      </c>
      <c r="F400" t="s">
        <v>510</v>
      </c>
      <c r="G400" t="s">
        <v>510</v>
      </c>
      <c r="H400" s="455"/>
      <c r="I400" t="s">
        <v>510</v>
      </c>
      <c r="K400" t="s">
        <v>510</v>
      </c>
      <c r="L400" t="s">
        <v>512</v>
      </c>
      <c r="M400" t="s">
        <v>510</v>
      </c>
      <c r="N400" t="s">
        <v>510</v>
      </c>
      <c r="O400" t="s">
        <v>510</v>
      </c>
      <c r="P400" t="s">
        <v>510</v>
      </c>
      <c r="Q400" t="s">
        <v>510</v>
      </c>
      <c r="R400" t="s">
        <v>510</v>
      </c>
      <c r="S400" t="s">
        <v>510</v>
      </c>
      <c r="T400" t="s">
        <v>510</v>
      </c>
      <c r="U400" t="s">
        <v>510</v>
      </c>
      <c r="V400" t="s">
        <v>510</v>
      </c>
      <c r="W400" t="s">
        <v>510</v>
      </c>
      <c r="Y400" t="s">
        <v>510</v>
      </c>
      <c r="AA400" t="s">
        <v>510</v>
      </c>
      <c r="AB400" t="s">
        <v>510</v>
      </c>
      <c r="AC400" t="s">
        <v>510</v>
      </c>
      <c r="AD400" t="s">
        <v>510</v>
      </c>
      <c r="AE400" t="s">
        <v>510</v>
      </c>
      <c r="AH400" t="s">
        <v>510</v>
      </c>
      <c r="AI400" t="s">
        <v>510</v>
      </c>
      <c r="AJ400" t="s">
        <v>510</v>
      </c>
      <c r="AK400" t="s">
        <v>510</v>
      </c>
      <c r="AL400" t="s">
        <v>510</v>
      </c>
      <c r="AM400" t="s">
        <v>510</v>
      </c>
      <c r="AN400" t="s">
        <v>510</v>
      </c>
      <c r="AO400" t="s">
        <v>510</v>
      </c>
      <c r="AP400" t="s">
        <v>510</v>
      </c>
      <c r="AQ400" t="s">
        <v>510</v>
      </c>
      <c r="AR400" t="s">
        <v>510</v>
      </c>
      <c r="AS400" t="s">
        <v>510</v>
      </c>
      <c r="AT400" t="s">
        <v>510</v>
      </c>
      <c r="AU400" t="s">
        <v>510</v>
      </c>
      <c r="AV400" t="s">
        <v>510</v>
      </c>
      <c r="AW400" t="s">
        <v>510</v>
      </c>
      <c r="AY400" t="s">
        <v>510</v>
      </c>
      <c r="AZ400" t="s">
        <v>510</v>
      </c>
      <c r="BB400" t="s">
        <v>510</v>
      </c>
      <c r="BC400" t="s">
        <v>510</v>
      </c>
      <c r="BD400" t="s">
        <v>510</v>
      </c>
      <c r="BE400" t="s">
        <v>510</v>
      </c>
      <c r="BF400" t="s">
        <v>510</v>
      </c>
      <c r="BG400" t="s">
        <v>510</v>
      </c>
      <c r="BH400" t="s">
        <v>510</v>
      </c>
      <c r="BI400" t="s">
        <v>510</v>
      </c>
      <c r="BJ400" t="s">
        <v>510</v>
      </c>
      <c r="BK400" t="s">
        <v>510</v>
      </c>
      <c r="BL400" t="s">
        <v>510</v>
      </c>
      <c r="BM400" t="s">
        <v>510</v>
      </c>
      <c r="BN400" t="s">
        <v>510</v>
      </c>
      <c r="BO400" t="s">
        <v>510</v>
      </c>
      <c r="BP400" t="s">
        <v>510</v>
      </c>
      <c r="BQ400" t="s">
        <v>510</v>
      </c>
    </row>
    <row r="401" spans="1:69" x14ac:dyDescent="0.3">
      <c r="A401" t="s">
        <v>510</v>
      </c>
      <c r="B401" t="s">
        <v>510</v>
      </c>
      <c r="C401" t="s">
        <v>510</v>
      </c>
      <c r="D401" t="s">
        <v>510</v>
      </c>
      <c r="E401" t="s">
        <v>510</v>
      </c>
      <c r="F401" t="s">
        <v>510</v>
      </c>
      <c r="G401" t="s">
        <v>510</v>
      </c>
      <c r="H401" s="455"/>
      <c r="I401" t="s">
        <v>510</v>
      </c>
      <c r="K401" t="s">
        <v>510</v>
      </c>
      <c r="L401" t="s">
        <v>512</v>
      </c>
      <c r="M401" t="s">
        <v>510</v>
      </c>
      <c r="N401" t="s">
        <v>510</v>
      </c>
      <c r="O401" t="s">
        <v>510</v>
      </c>
      <c r="P401" t="s">
        <v>510</v>
      </c>
      <c r="Q401" t="s">
        <v>510</v>
      </c>
      <c r="R401" t="s">
        <v>510</v>
      </c>
      <c r="S401" t="s">
        <v>510</v>
      </c>
      <c r="T401" t="s">
        <v>510</v>
      </c>
      <c r="U401" t="s">
        <v>510</v>
      </c>
      <c r="V401" t="s">
        <v>510</v>
      </c>
      <c r="W401" t="s">
        <v>510</v>
      </c>
      <c r="Y401" t="s">
        <v>510</v>
      </c>
      <c r="AA401" t="s">
        <v>510</v>
      </c>
      <c r="AB401" t="s">
        <v>510</v>
      </c>
      <c r="AC401" t="s">
        <v>510</v>
      </c>
      <c r="AD401" t="s">
        <v>510</v>
      </c>
      <c r="AE401" t="s">
        <v>510</v>
      </c>
      <c r="AH401" t="s">
        <v>510</v>
      </c>
      <c r="AI401" t="s">
        <v>510</v>
      </c>
      <c r="AJ401" t="s">
        <v>510</v>
      </c>
      <c r="AK401" t="s">
        <v>510</v>
      </c>
      <c r="AL401" t="s">
        <v>510</v>
      </c>
      <c r="AM401" t="s">
        <v>510</v>
      </c>
      <c r="AN401" t="s">
        <v>510</v>
      </c>
      <c r="AO401" t="s">
        <v>510</v>
      </c>
      <c r="AP401" t="s">
        <v>510</v>
      </c>
      <c r="AQ401" t="s">
        <v>510</v>
      </c>
      <c r="AR401" t="s">
        <v>510</v>
      </c>
      <c r="AS401" t="s">
        <v>510</v>
      </c>
      <c r="AT401" t="s">
        <v>510</v>
      </c>
      <c r="AU401" t="s">
        <v>510</v>
      </c>
      <c r="AV401" t="s">
        <v>510</v>
      </c>
      <c r="AW401" t="s">
        <v>510</v>
      </c>
      <c r="AY401" t="s">
        <v>510</v>
      </c>
      <c r="AZ401" t="s">
        <v>510</v>
      </c>
      <c r="BB401" t="s">
        <v>510</v>
      </c>
      <c r="BC401" t="s">
        <v>510</v>
      </c>
      <c r="BD401" t="s">
        <v>510</v>
      </c>
      <c r="BE401" t="s">
        <v>510</v>
      </c>
      <c r="BF401" t="s">
        <v>510</v>
      </c>
      <c r="BG401" t="s">
        <v>510</v>
      </c>
      <c r="BH401" t="s">
        <v>510</v>
      </c>
      <c r="BI401" t="s">
        <v>510</v>
      </c>
      <c r="BJ401" t="s">
        <v>510</v>
      </c>
      <c r="BK401" t="s">
        <v>510</v>
      </c>
      <c r="BL401" t="s">
        <v>510</v>
      </c>
      <c r="BM401" t="s">
        <v>510</v>
      </c>
      <c r="BN401" t="s">
        <v>510</v>
      </c>
      <c r="BO401" t="s">
        <v>510</v>
      </c>
      <c r="BP401" t="s">
        <v>510</v>
      </c>
      <c r="BQ401" t="s">
        <v>510</v>
      </c>
    </row>
    <row r="402" spans="1:69" x14ac:dyDescent="0.3">
      <c r="A402" t="s">
        <v>510</v>
      </c>
      <c r="B402" t="s">
        <v>510</v>
      </c>
      <c r="C402" t="s">
        <v>510</v>
      </c>
      <c r="D402" t="s">
        <v>510</v>
      </c>
      <c r="E402" t="s">
        <v>510</v>
      </c>
      <c r="F402" t="s">
        <v>510</v>
      </c>
      <c r="G402" t="s">
        <v>510</v>
      </c>
      <c r="H402" s="455"/>
      <c r="I402" t="s">
        <v>510</v>
      </c>
      <c r="K402" t="s">
        <v>510</v>
      </c>
      <c r="L402" t="s">
        <v>512</v>
      </c>
      <c r="M402" t="s">
        <v>510</v>
      </c>
      <c r="N402" t="s">
        <v>510</v>
      </c>
      <c r="O402" t="s">
        <v>510</v>
      </c>
      <c r="P402" t="s">
        <v>510</v>
      </c>
      <c r="Q402" t="s">
        <v>510</v>
      </c>
      <c r="R402" t="s">
        <v>510</v>
      </c>
      <c r="S402" t="s">
        <v>510</v>
      </c>
      <c r="T402" t="s">
        <v>510</v>
      </c>
      <c r="U402" t="s">
        <v>510</v>
      </c>
      <c r="V402" t="s">
        <v>510</v>
      </c>
      <c r="W402" t="s">
        <v>510</v>
      </c>
      <c r="Y402" t="s">
        <v>510</v>
      </c>
      <c r="AA402" t="s">
        <v>510</v>
      </c>
      <c r="AB402" t="s">
        <v>510</v>
      </c>
      <c r="AC402" t="s">
        <v>510</v>
      </c>
      <c r="AD402" t="s">
        <v>510</v>
      </c>
      <c r="AE402" t="s">
        <v>510</v>
      </c>
      <c r="AH402" t="s">
        <v>510</v>
      </c>
      <c r="AI402" t="s">
        <v>510</v>
      </c>
      <c r="AJ402" t="s">
        <v>510</v>
      </c>
      <c r="AK402" t="s">
        <v>510</v>
      </c>
      <c r="AL402" t="s">
        <v>510</v>
      </c>
      <c r="AM402" t="s">
        <v>510</v>
      </c>
      <c r="AN402" t="s">
        <v>510</v>
      </c>
      <c r="AO402" t="s">
        <v>510</v>
      </c>
      <c r="AP402" t="s">
        <v>510</v>
      </c>
      <c r="AQ402" t="s">
        <v>510</v>
      </c>
      <c r="AR402" t="s">
        <v>510</v>
      </c>
      <c r="AS402" t="s">
        <v>510</v>
      </c>
      <c r="AT402" t="s">
        <v>510</v>
      </c>
      <c r="AU402" t="s">
        <v>510</v>
      </c>
      <c r="AV402" t="s">
        <v>510</v>
      </c>
      <c r="AW402" t="s">
        <v>510</v>
      </c>
      <c r="AY402" t="s">
        <v>510</v>
      </c>
      <c r="AZ402" t="s">
        <v>510</v>
      </c>
      <c r="BB402" t="s">
        <v>510</v>
      </c>
      <c r="BC402" t="s">
        <v>510</v>
      </c>
      <c r="BD402" t="s">
        <v>510</v>
      </c>
      <c r="BE402" t="s">
        <v>510</v>
      </c>
      <c r="BF402" t="s">
        <v>510</v>
      </c>
      <c r="BG402" t="s">
        <v>510</v>
      </c>
      <c r="BH402" t="s">
        <v>510</v>
      </c>
      <c r="BI402" t="s">
        <v>510</v>
      </c>
      <c r="BJ402" t="s">
        <v>510</v>
      </c>
      <c r="BK402" t="s">
        <v>510</v>
      </c>
      <c r="BL402" t="s">
        <v>510</v>
      </c>
      <c r="BM402" t="s">
        <v>510</v>
      </c>
      <c r="BN402" t="s">
        <v>510</v>
      </c>
      <c r="BO402" t="s">
        <v>510</v>
      </c>
      <c r="BP402" t="s">
        <v>510</v>
      </c>
      <c r="BQ402" t="s">
        <v>510</v>
      </c>
    </row>
    <row r="403" spans="1:69" x14ac:dyDescent="0.3">
      <c r="A403" t="s">
        <v>510</v>
      </c>
      <c r="B403" t="s">
        <v>510</v>
      </c>
      <c r="C403" t="s">
        <v>510</v>
      </c>
      <c r="D403" t="s">
        <v>510</v>
      </c>
      <c r="E403" t="s">
        <v>510</v>
      </c>
      <c r="F403" t="s">
        <v>510</v>
      </c>
      <c r="G403" t="s">
        <v>510</v>
      </c>
      <c r="H403" s="455"/>
      <c r="I403" t="s">
        <v>510</v>
      </c>
      <c r="K403" t="s">
        <v>510</v>
      </c>
      <c r="L403" t="s">
        <v>512</v>
      </c>
      <c r="M403" t="s">
        <v>510</v>
      </c>
      <c r="N403" t="s">
        <v>510</v>
      </c>
      <c r="O403" t="s">
        <v>510</v>
      </c>
      <c r="P403" t="s">
        <v>510</v>
      </c>
      <c r="Q403" t="s">
        <v>510</v>
      </c>
      <c r="R403" t="s">
        <v>510</v>
      </c>
      <c r="S403" t="s">
        <v>510</v>
      </c>
      <c r="T403" t="s">
        <v>510</v>
      </c>
      <c r="U403" t="s">
        <v>510</v>
      </c>
      <c r="V403" t="s">
        <v>510</v>
      </c>
      <c r="W403" t="s">
        <v>510</v>
      </c>
      <c r="Y403" t="s">
        <v>510</v>
      </c>
      <c r="AA403" t="s">
        <v>510</v>
      </c>
      <c r="AB403" t="s">
        <v>510</v>
      </c>
      <c r="AC403" t="s">
        <v>510</v>
      </c>
      <c r="AD403" t="s">
        <v>510</v>
      </c>
      <c r="AE403" t="s">
        <v>510</v>
      </c>
      <c r="AH403" t="s">
        <v>510</v>
      </c>
      <c r="AI403" t="s">
        <v>510</v>
      </c>
      <c r="AJ403" t="s">
        <v>510</v>
      </c>
      <c r="AK403" t="s">
        <v>510</v>
      </c>
      <c r="AL403" t="s">
        <v>510</v>
      </c>
      <c r="AM403" t="s">
        <v>510</v>
      </c>
      <c r="AN403" t="s">
        <v>510</v>
      </c>
      <c r="AO403" t="s">
        <v>510</v>
      </c>
      <c r="AP403" t="s">
        <v>510</v>
      </c>
      <c r="AQ403" t="s">
        <v>510</v>
      </c>
      <c r="AR403" t="s">
        <v>510</v>
      </c>
      <c r="AS403" t="s">
        <v>510</v>
      </c>
      <c r="AT403" t="s">
        <v>510</v>
      </c>
      <c r="AU403" t="s">
        <v>510</v>
      </c>
      <c r="AV403" t="s">
        <v>510</v>
      </c>
      <c r="AW403" t="s">
        <v>510</v>
      </c>
      <c r="AY403" t="s">
        <v>510</v>
      </c>
      <c r="AZ403" t="s">
        <v>510</v>
      </c>
      <c r="BB403" t="s">
        <v>510</v>
      </c>
      <c r="BC403" t="s">
        <v>510</v>
      </c>
      <c r="BD403" t="s">
        <v>510</v>
      </c>
      <c r="BE403" t="s">
        <v>510</v>
      </c>
      <c r="BF403" t="s">
        <v>510</v>
      </c>
      <c r="BG403" t="s">
        <v>510</v>
      </c>
      <c r="BH403" t="s">
        <v>510</v>
      </c>
      <c r="BI403" t="s">
        <v>510</v>
      </c>
      <c r="BJ403" t="s">
        <v>510</v>
      </c>
      <c r="BK403" t="s">
        <v>510</v>
      </c>
      <c r="BL403" t="s">
        <v>510</v>
      </c>
      <c r="BM403" t="s">
        <v>510</v>
      </c>
      <c r="BN403" t="s">
        <v>510</v>
      </c>
      <c r="BO403" t="s">
        <v>510</v>
      </c>
      <c r="BP403" t="s">
        <v>510</v>
      </c>
      <c r="BQ403" t="s">
        <v>510</v>
      </c>
    </row>
    <row r="404" spans="1:69" x14ac:dyDescent="0.3">
      <c r="A404" t="s">
        <v>510</v>
      </c>
      <c r="B404" t="s">
        <v>510</v>
      </c>
      <c r="C404" t="s">
        <v>510</v>
      </c>
      <c r="D404" t="s">
        <v>510</v>
      </c>
      <c r="E404" t="s">
        <v>510</v>
      </c>
      <c r="F404" t="s">
        <v>510</v>
      </c>
      <c r="G404" t="s">
        <v>510</v>
      </c>
      <c r="H404" s="455"/>
      <c r="I404" t="s">
        <v>510</v>
      </c>
      <c r="K404" t="s">
        <v>510</v>
      </c>
      <c r="L404" t="s">
        <v>512</v>
      </c>
      <c r="M404" t="s">
        <v>510</v>
      </c>
      <c r="N404" t="s">
        <v>510</v>
      </c>
      <c r="O404" t="s">
        <v>510</v>
      </c>
      <c r="P404" t="s">
        <v>510</v>
      </c>
      <c r="Q404" t="s">
        <v>510</v>
      </c>
      <c r="R404" t="s">
        <v>510</v>
      </c>
      <c r="S404" t="s">
        <v>510</v>
      </c>
      <c r="T404" t="s">
        <v>510</v>
      </c>
      <c r="U404" t="s">
        <v>510</v>
      </c>
      <c r="V404" t="s">
        <v>510</v>
      </c>
      <c r="W404" t="s">
        <v>510</v>
      </c>
      <c r="Y404" t="s">
        <v>510</v>
      </c>
      <c r="AA404" t="s">
        <v>510</v>
      </c>
      <c r="AB404" t="s">
        <v>510</v>
      </c>
      <c r="AC404" t="s">
        <v>510</v>
      </c>
      <c r="AD404" t="s">
        <v>510</v>
      </c>
      <c r="AE404" t="s">
        <v>510</v>
      </c>
      <c r="AH404" t="s">
        <v>510</v>
      </c>
      <c r="AI404" t="s">
        <v>510</v>
      </c>
      <c r="AJ404" t="s">
        <v>510</v>
      </c>
      <c r="AK404" t="s">
        <v>510</v>
      </c>
      <c r="AL404" t="s">
        <v>510</v>
      </c>
      <c r="AM404" t="s">
        <v>510</v>
      </c>
      <c r="AN404" t="s">
        <v>510</v>
      </c>
      <c r="AO404" t="s">
        <v>510</v>
      </c>
      <c r="AP404" t="s">
        <v>510</v>
      </c>
      <c r="AQ404" t="s">
        <v>510</v>
      </c>
      <c r="AR404" t="s">
        <v>510</v>
      </c>
      <c r="AS404" t="s">
        <v>510</v>
      </c>
      <c r="AT404" t="s">
        <v>510</v>
      </c>
      <c r="AU404" t="s">
        <v>510</v>
      </c>
      <c r="AV404" t="s">
        <v>510</v>
      </c>
      <c r="AW404" t="s">
        <v>510</v>
      </c>
      <c r="AY404" t="s">
        <v>510</v>
      </c>
      <c r="AZ404" t="s">
        <v>510</v>
      </c>
      <c r="BB404" t="s">
        <v>510</v>
      </c>
      <c r="BC404" t="s">
        <v>510</v>
      </c>
      <c r="BD404" t="s">
        <v>510</v>
      </c>
      <c r="BE404" t="s">
        <v>510</v>
      </c>
      <c r="BF404" t="s">
        <v>510</v>
      </c>
      <c r="BG404" t="s">
        <v>510</v>
      </c>
      <c r="BH404" t="s">
        <v>510</v>
      </c>
      <c r="BI404" t="s">
        <v>510</v>
      </c>
      <c r="BJ404" t="s">
        <v>510</v>
      </c>
      <c r="BK404" t="s">
        <v>510</v>
      </c>
      <c r="BL404" t="s">
        <v>510</v>
      </c>
      <c r="BM404" t="s">
        <v>510</v>
      </c>
      <c r="BN404" t="s">
        <v>510</v>
      </c>
      <c r="BO404" t="s">
        <v>510</v>
      </c>
      <c r="BP404" t="s">
        <v>510</v>
      </c>
      <c r="BQ404" t="s">
        <v>510</v>
      </c>
    </row>
    <row r="405" spans="1:69" x14ac:dyDescent="0.3">
      <c r="A405" t="s">
        <v>510</v>
      </c>
      <c r="B405" t="s">
        <v>510</v>
      </c>
      <c r="C405" t="s">
        <v>510</v>
      </c>
      <c r="D405" t="s">
        <v>510</v>
      </c>
      <c r="E405" t="s">
        <v>510</v>
      </c>
      <c r="F405" t="s">
        <v>510</v>
      </c>
      <c r="G405" t="s">
        <v>510</v>
      </c>
      <c r="H405" s="455"/>
      <c r="I405" t="s">
        <v>510</v>
      </c>
      <c r="K405" t="s">
        <v>510</v>
      </c>
      <c r="L405" t="s">
        <v>512</v>
      </c>
      <c r="M405" t="s">
        <v>510</v>
      </c>
      <c r="N405" t="s">
        <v>510</v>
      </c>
      <c r="O405" t="s">
        <v>510</v>
      </c>
      <c r="P405" t="s">
        <v>510</v>
      </c>
      <c r="Q405" t="s">
        <v>510</v>
      </c>
      <c r="R405" t="s">
        <v>510</v>
      </c>
      <c r="S405" t="s">
        <v>510</v>
      </c>
      <c r="T405" t="s">
        <v>510</v>
      </c>
      <c r="U405" t="s">
        <v>510</v>
      </c>
      <c r="V405" t="s">
        <v>510</v>
      </c>
      <c r="W405" t="s">
        <v>510</v>
      </c>
      <c r="Y405" t="s">
        <v>510</v>
      </c>
      <c r="AA405" t="s">
        <v>510</v>
      </c>
      <c r="AB405" t="s">
        <v>510</v>
      </c>
      <c r="AC405" t="s">
        <v>510</v>
      </c>
      <c r="AD405" t="s">
        <v>510</v>
      </c>
      <c r="AE405" t="s">
        <v>510</v>
      </c>
      <c r="AH405" t="s">
        <v>510</v>
      </c>
      <c r="AI405" t="s">
        <v>510</v>
      </c>
      <c r="AJ405" t="s">
        <v>510</v>
      </c>
      <c r="AK405" t="s">
        <v>510</v>
      </c>
      <c r="AL405" t="s">
        <v>510</v>
      </c>
      <c r="AM405" t="s">
        <v>510</v>
      </c>
      <c r="AN405" t="s">
        <v>510</v>
      </c>
      <c r="AO405" t="s">
        <v>510</v>
      </c>
      <c r="AP405" t="s">
        <v>510</v>
      </c>
      <c r="AQ405" t="s">
        <v>510</v>
      </c>
      <c r="AR405" t="s">
        <v>510</v>
      </c>
      <c r="AS405" t="s">
        <v>510</v>
      </c>
      <c r="AT405" t="s">
        <v>510</v>
      </c>
      <c r="AU405" t="s">
        <v>510</v>
      </c>
      <c r="AV405" t="s">
        <v>510</v>
      </c>
      <c r="AW405" t="s">
        <v>510</v>
      </c>
      <c r="AY405" t="s">
        <v>510</v>
      </c>
      <c r="AZ405" t="s">
        <v>510</v>
      </c>
      <c r="BB405" t="s">
        <v>510</v>
      </c>
      <c r="BC405" t="s">
        <v>510</v>
      </c>
      <c r="BD405" t="s">
        <v>510</v>
      </c>
      <c r="BE405" t="s">
        <v>510</v>
      </c>
      <c r="BF405" t="s">
        <v>510</v>
      </c>
      <c r="BG405" t="s">
        <v>510</v>
      </c>
      <c r="BH405" t="s">
        <v>510</v>
      </c>
      <c r="BI405" t="s">
        <v>510</v>
      </c>
      <c r="BJ405" t="s">
        <v>510</v>
      </c>
      <c r="BK405" t="s">
        <v>510</v>
      </c>
      <c r="BL405" t="s">
        <v>510</v>
      </c>
      <c r="BM405" t="s">
        <v>510</v>
      </c>
      <c r="BN405" t="s">
        <v>510</v>
      </c>
      <c r="BO405" t="s">
        <v>510</v>
      </c>
      <c r="BP405" t="s">
        <v>510</v>
      </c>
      <c r="BQ405" t="s">
        <v>510</v>
      </c>
    </row>
    <row r="406" spans="1:69" x14ac:dyDescent="0.3">
      <c r="A406" t="s">
        <v>510</v>
      </c>
      <c r="B406" t="s">
        <v>510</v>
      </c>
      <c r="C406" t="s">
        <v>510</v>
      </c>
      <c r="D406" t="s">
        <v>510</v>
      </c>
      <c r="E406" t="s">
        <v>510</v>
      </c>
      <c r="F406" t="s">
        <v>510</v>
      </c>
      <c r="G406" t="s">
        <v>510</v>
      </c>
      <c r="H406" s="455"/>
      <c r="I406" t="s">
        <v>510</v>
      </c>
      <c r="K406" t="s">
        <v>510</v>
      </c>
      <c r="L406" t="s">
        <v>512</v>
      </c>
      <c r="M406" t="s">
        <v>510</v>
      </c>
      <c r="N406" t="s">
        <v>510</v>
      </c>
      <c r="O406" t="s">
        <v>510</v>
      </c>
      <c r="P406" t="s">
        <v>510</v>
      </c>
      <c r="Q406" t="s">
        <v>510</v>
      </c>
      <c r="R406" t="s">
        <v>510</v>
      </c>
      <c r="S406" t="s">
        <v>510</v>
      </c>
      <c r="T406" t="s">
        <v>510</v>
      </c>
      <c r="U406" t="s">
        <v>510</v>
      </c>
      <c r="V406" t="s">
        <v>510</v>
      </c>
      <c r="W406" t="s">
        <v>510</v>
      </c>
      <c r="Y406" t="s">
        <v>510</v>
      </c>
      <c r="AA406" t="s">
        <v>510</v>
      </c>
      <c r="AB406" t="s">
        <v>510</v>
      </c>
      <c r="AC406" t="s">
        <v>510</v>
      </c>
      <c r="AD406" t="s">
        <v>510</v>
      </c>
      <c r="AE406" t="s">
        <v>510</v>
      </c>
      <c r="AH406" t="s">
        <v>510</v>
      </c>
      <c r="AI406" t="s">
        <v>510</v>
      </c>
      <c r="AJ406" t="s">
        <v>510</v>
      </c>
      <c r="AK406" t="s">
        <v>510</v>
      </c>
      <c r="AL406" t="s">
        <v>510</v>
      </c>
      <c r="AM406" t="s">
        <v>510</v>
      </c>
      <c r="AN406" t="s">
        <v>510</v>
      </c>
      <c r="AO406" t="s">
        <v>510</v>
      </c>
      <c r="AP406" t="s">
        <v>510</v>
      </c>
      <c r="AQ406" t="s">
        <v>510</v>
      </c>
      <c r="AR406" t="s">
        <v>510</v>
      </c>
      <c r="AS406" t="s">
        <v>510</v>
      </c>
      <c r="AT406" t="s">
        <v>510</v>
      </c>
      <c r="AU406" t="s">
        <v>510</v>
      </c>
      <c r="AV406" t="s">
        <v>510</v>
      </c>
      <c r="AW406" t="s">
        <v>510</v>
      </c>
      <c r="AY406" t="s">
        <v>510</v>
      </c>
      <c r="AZ406" t="s">
        <v>510</v>
      </c>
      <c r="BB406" t="s">
        <v>510</v>
      </c>
      <c r="BC406" t="s">
        <v>510</v>
      </c>
      <c r="BD406" t="s">
        <v>510</v>
      </c>
      <c r="BE406" t="s">
        <v>510</v>
      </c>
      <c r="BF406" t="s">
        <v>510</v>
      </c>
      <c r="BG406" t="s">
        <v>510</v>
      </c>
      <c r="BH406" t="s">
        <v>510</v>
      </c>
      <c r="BI406" t="s">
        <v>510</v>
      </c>
      <c r="BJ406" t="s">
        <v>510</v>
      </c>
      <c r="BK406" t="s">
        <v>510</v>
      </c>
      <c r="BL406" t="s">
        <v>510</v>
      </c>
      <c r="BM406" t="s">
        <v>510</v>
      </c>
      <c r="BN406" t="s">
        <v>510</v>
      </c>
      <c r="BO406" t="s">
        <v>510</v>
      </c>
      <c r="BP406" t="s">
        <v>510</v>
      </c>
      <c r="BQ406" t="s">
        <v>510</v>
      </c>
    </row>
    <row r="407" spans="1:69" x14ac:dyDescent="0.3">
      <c r="A407" t="s">
        <v>510</v>
      </c>
      <c r="B407" t="s">
        <v>510</v>
      </c>
      <c r="C407" t="s">
        <v>510</v>
      </c>
      <c r="D407" t="s">
        <v>510</v>
      </c>
      <c r="E407" t="s">
        <v>510</v>
      </c>
      <c r="F407" t="s">
        <v>510</v>
      </c>
      <c r="G407" t="s">
        <v>510</v>
      </c>
      <c r="H407" s="455"/>
      <c r="I407" t="s">
        <v>510</v>
      </c>
      <c r="K407" t="s">
        <v>510</v>
      </c>
      <c r="L407" t="s">
        <v>512</v>
      </c>
      <c r="M407" t="s">
        <v>510</v>
      </c>
      <c r="N407" t="s">
        <v>510</v>
      </c>
      <c r="O407" t="s">
        <v>510</v>
      </c>
      <c r="P407" t="s">
        <v>510</v>
      </c>
      <c r="Q407" t="s">
        <v>510</v>
      </c>
      <c r="R407" t="s">
        <v>510</v>
      </c>
      <c r="S407" t="s">
        <v>510</v>
      </c>
      <c r="T407" t="s">
        <v>510</v>
      </c>
      <c r="U407" t="s">
        <v>510</v>
      </c>
      <c r="V407" t="s">
        <v>510</v>
      </c>
      <c r="W407" t="s">
        <v>510</v>
      </c>
      <c r="Y407" t="s">
        <v>510</v>
      </c>
      <c r="AA407" t="s">
        <v>510</v>
      </c>
      <c r="AB407" t="s">
        <v>510</v>
      </c>
      <c r="AC407" t="s">
        <v>510</v>
      </c>
      <c r="AD407" t="s">
        <v>510</v>
      </c>
      <c r="AE407" t="s">
        <v>510</v>
      </c>
      <c r="AH407" t="s">
        <v>510</v>
      </c>
      <c r="AI407" t="s">
        <v>510</v>
      </c>
      <c r="AJ407" t="s">
        <v>510</v>
      </c>
      <c r="AK407" t="s">
        <v>510</v>
      </c>
      <c r="AL407" t="s">
        <v>510</v>
      </c>
      <c r="AM407" t="s">
        <v>510</v>
      </c>
      <c r="AN407" t="s">
        <v>510</v>
      </c>
      <c r="AO407" t="s">
        <v>510</v>
      </c>
      <c r="AP407" t="s">
        <v>510</v>
      </c>
      <c r="AQ407" t="s">
        <v>510</v>
      </c>
      <c r="AR407" t="s">
        <v>510</v>
      </c>
      <c r="AS407" t="s">
        <v>510</v>
      </c>
      <c r="AT407" t="s">
        <v>510</v>
      </c>
      <c r="AU407" t="s">
        <v>510</v>
      </c>
      <c r="AV407" t="s">
        <v>510</v>
      </c>
      <c r="AW407" t="s">
        <v>510</v>
      </c>
      <c r="AY407" t="s">
        <v>510</v>
      </c>
      <c r="AZ407" t="s">
        <v>510</v>
      </c>
      <c r="BB407" t="s">
        <v>510</v>
      </c>
      <c r="BC407" t="s">
        <v>510</v>
      </c>
      <c r="BD407" t="s">
        <v>510</v>
      </c>
      <c r="BE407" t="s">
        <v>510</v>
      </c>
      <c r="BF407" t="s">
        <v>510</v>
      </c>
      <c r="BG407" t="s">
        <v>510</v>
      </c>
      <c r="BH407" t="s">
        <v>510</v>
      </c>
      <c r="BI407" t="s">
        <v>510</v>
      </c>
      <c r="BJ407" t="s">
        <v>510</v>
      </c>
      <c r="BK407" t="s">
        <v>510</v>
      </c>
      <c r="BL407" t="s">
        <v>510</v>
      </c>
      <c r="BM407" t="s">
        <v>510</v>
      </c>
      <c r="BN407" t="s">
        <v>510</v>
      </c>
      <c r="BO407" t="s">
        <v>510</v>
      </c>
      <c r="BP407" t="s">
        <v>510</v>
      </c>
      <c r="BQ407" t="s">
        <v>510</v>
      </c>
    </row>
    <row r="408" spans="1:69" x14ac:dyDescent="0.3">
      <c r="A408" t="s">
        <v>510</v>
      </c>
      <c r="B408" t="s">
        <v>510</v>
      </c>
      <c r="C408" t="s">
        <v>510</v>
      </c>
      <c r="D408" t="s">
        <v>510</v>
      </c>
      <c r="E408" t="s">
        <v>510</v>
      </c>
      <c r="F408" t="s">
        <v>510</v>
      </c>
      <c r="G408" t="s">
        <v>510</v>
      </c>
      <c r="H408" s="455"/>
      <c r="I408" t="s">
        <v>510</v>
      </c>
      <c r="K408" t="s">
        <v>510</v>
      </c>
      <c r="L408" t="s">
        <v>512</v>
      </c>
      <c r="M408" t="s">
        <v>510</v>
      </c>
      <c r="N408" t="s">
        <v>510</v>
      </c>
      <c r="O408" t="s">
        <v>510</v>
      </c>
      <c r="P408" t="s">
        <v>510</v>
      </c>
      <c r="Q408" t="s">
        <v>510</v>
      </c>
      <c r="R408" t="s">
        <v>510</v>
      </c>
      <c r="S408" t="s">
        <v>510</v>
      </c>
      <c r="T408" t="s">
        <v>510</v>
      </c>
      <c r="U408" t="s">
        <v>510</v>
      </c>
      <c r="V408" t="s">
        <v>510</v>
      </c>
      <c r="W408" t="s">
        <v>510</v>
      </c>
      <c r="Y408" t="s">
        <v>510</v>
      </c>
      <c r="AA408" t="s">
        <v>510</v>
      </c>
      <c r="AB408" t="s">
        <v>510</v>
      </c>
      <c r="AC408" t="s">
        <v>510</v>
      </c>
      <c r="AD408" t="s">
        <v>510</v>
      </c>
      <c r="AE408" t="s">
        <v>510</v>
      </c>
      <c r="AH408" t="s">
        <v>510</v>
      </c>
      <c r="AI408" t="s">
        <v>510</v>
      </c>
      <c r="AJ408" t="s">
        <v>510</v>
      </c>
      <c r="AK408" t="s">
        <v>510</v>
      </c>
      <c r="AL408" t="s">
        <v>510</v>
      </c>
      <c r="AM408" t="s">
        <v>510</v>
      </c>
      <c r="AN408" t="s">
        <v>510</v>
      </c>
      <c r="AO408" t="s">
        <v>510</v>
      </c>
      <c r="AP408" t="s">
        <v>510</v>
      </c>
      <c r="AQ408" t="s">
        <v>510</v>
      </c>
      <c r="AR408" t="s">
        <v>510</v>
      </c>
      <c r="AS408" t="s">
        <v>510</v>
      </c>
      <c r="AT408" t="s">
        <v>510</v>
      </c>
      <c r="AU408" t="s">
        <v>510</v>
      </c>
      <c r="AV408" t="s">
        <v>510</v>
      </c>
      <c r="AW408" t="s">
        <v>510</v>
      </c>
      <c r="AY408" t="s">
        <v>510</v>
      </c>
      <c r="AZ408" t="s">
        <v>510</v>
      </c>
      <c r="BB408" t="s">
        <v>510</v>
      </c>
      <c r="BC408" t="s">
        <v>510</v>
      </c>
      <c r="BD408" t="s">
        <v>510</v>
      </c>
      <c r="BE408" t="s">
        <v>510</v>
      </c>
      <c r="BF408" t="s">
        <v>510</v>
      </c>
      <c r="BG408" t="s">
        <v>510</v>
      </c>
      <c r="BH408" t="s">
        <v>510</v>
      </c>
      <c r="BI408" t="s">
        <v>510</v>
      </c>
      <c r="BJ408" t="s">
        <v>510</v>
      </c>
      <c r="BK408" t="s">
        <v>510</v>
      </c>
      <c r="BL408" t="s">
        <v>510</v>
      </c>
      <c r="BM408" t="s">
        <v>510</v>
      </c>
      <c r="BN408" t="s">
        <v>510</v>
      </c>
      <c r="BO408" t="s">
        <v>510</v>
      </c>
      <c r="BP408" t="s">
        <v>510</v>
      </c>
      <c r="BQ408" t="s">
        <v>510</v>
      </c>
    </row>
    <row r="409" spans="1:69" x14ac:dyDescent="0.3">
      <c r="A409" t="s">
        <v>510</v>
      </c>
      <c r="B409" t="s">
        <v>510</v>
      </c>
      <c r="C409" t="s">
        <v>510</v>
      </c>
      <c r="D409" t="s">
        <v>510</v>
      </c>
      <c r="E409" t="s">
        <v>510</v>
      </c>
      <c r="F409" t="s">
        <v>510</v>
      </c>
      <c r="G409" t="s">
        <v>510</v>
      </c>
      <c r="H409" s="455"/>
      <c r="I409" t="s">
        <v>510</v>
      </c>
      <c r="K409" t="s">
        <v>510</v>
      </c>
      <c r="L409" t="s">
        <v>512</v>
      </c>
      <c r="M409" t="s">
        <v>510</v>
      </c>
      <c r="N409" t="s">
        <v>510</v>
      </c>
      <c r="O409" t="s">
        <v>510</v>
      </c>
      <c r="P409" t="s">
        <v>510</v>
      </c>
      <c r="Q409" t="s">
        <v>510</v>
      </c>
      <c r="R409" t="s">
        <v>510</v>
      </c>
      <c r="S409" t="s">
        <v>510</v>
      </c>
      <c r="T409" t="s">
        <v>510</v>
      </c>
      <c r="U409" t="s">
        <v>510</v>
      </c>
      <c r="V409" t="s">
        <v>510</v>
      </c>
      <c r="W409" t="s">
        <v>510</v>
      </c>
      <c r="Y409" t="s">
        <v>510</v>
      </c>
      <c r="AA409" t="s">
        <v>510</v>
      </c>
      <c r="AB409" t="s">
        <v>510</v>
      </c>
      <c r="AC409" t="s">
        <v>510</v>
      </c>
      <c r="AD409" t="s">
        <v>510</v>
      </c>
      <c r="AE409" t="s">
        <v>510</v>
      </c>
      <c r="AH409" t="s">
        <v>510</v>
      </c>
      <c r="AI409" t="s">
        <v>510</v>
      </c>
      <c r="AJ409" t="s">
        <v>510</v>
      </c>
      <c r="AK409" t="s">
        <v>510</v>
      </c>
      <c r="AL409" t="s">
        <v>510</v>
      </c>
      <c r="AM409" t="s">
        <v>510</v>
      </c>
      <c r="AN409" t="s">
        <v>510</v>
      </c>
      <c r="AO409" t="s">
        <v>510</v>
      </c>
      <c r="AP409" t="s">
        <v>510</v>
      </c>
      <c r="AQ409" t="s">
        <v>510</v>
      </c>
      <c r="AR409" t="s">
        <v>510</v>
      </c>
      <c r="AS409" t="s">
        <v>510</v>
      </c>
      <c r="AT409" t="s">
        <v>510</v>
      </c>
      <c r="AU409" t="s">
        <v>510</v>
      </c>
      <c r="AV409" t="s">
        <v>510</v>
      </c>
      <c r="AW409" t="s">
        <v>510</v>
      </c>
      <c r="AY409" t="s">
        <v>510</v>
      </c>
      <c r="AZ409" t="s">
        <v>510</v>
      </c>
      <c r="BB409" t="s">
        <v>510</v>
      </c>
      <c r="BC409" t="s">
        <v>510</v>
      </c>
      <c r="BD409" t="s">
        <v>510</v>
      </c>
      <c r="BE409" t="s">
        <v>510</v>
      </c>
      <c r="BF409" t="s">
        <v>510</v>
      </c>
      <c r="BG409" t="s">
        <v>510</v>
      </c>
      <c r="BH409" t="s">
        <v>510</v>
      </c>
      <c r="BI409" t="s">
        <v>510</v>
      </c>
      <c r="BJ409" t="s">
        <v>510</v>
      </c>
      <c r="BK409" t="s">
        <v>510</v>
      </c>
      <c r="BL409" t="s">
        <v>510</v>
      </c>
      <c r="BM409" t="s">
        <v>510</v>
      </c>
      <c r="BN409" t="s">
        <v>510</v>
      </c>
      <c r="BO409" t="s">
        <v>510</v>
      </c>
      <c r="BP409" t="s">
        <v>510</v>
      </c>
      <c r="BQ409" t="s">
        <v>510</v>
      </c>
    </row>
    <row r="410" spans="1:69" x14ac:dyDescent="0.3">
      <c r="A410" t="s">
        <v>510</v>
      </c>
      <c r="B410" t="s">
        <v>510</v>
      </c>
      <c r="C410" t="s">
        <v>510</v>
      </c>
      <c r="D410" t="s">
        <v>510</v>
      </c>
      <c r="E410" t="s">
        <v>510</v>
      </c>
      <c r="F410" t="s">
        <v>510</v>
      </c>
      <c r="G410" t="s">
        <v>510</v>
      </c>
      <c r="H410" s="455"/>
      <c r="I410" t="s">
        <v>510</v>
      </c>
      <c r="K410" t="s">
        <v>510</v>
      </c>
      <c r="L410" t="s">
        <v>512</v>
      </c>
      <c r="M410" t="s">
        <v>510</v>
      </c>
      <c r="N410" t="s">
        <v>510</v>
      </c>
      <c r="O410" t="s">
        <v>510</v>
      </c>
      <c r="P410" t="s">
        <v>510</v>
      </c>
      <c r="Q410" t="s">
        <v>510</v>
      </c>
      <c r="R410" t="s">
        <v>510</v>
      </c>
      <c r="S410" t="s">
        <v>510</v>
      </c>
      <c r="T410" t="s">
        <v>510</v>
      </c>
      <c r="U410" t="s">
        <v>510</v>
      </c>
      <c r="V410" t="s">
        <v>510</v>
      </c>
      <c r="W410" t="s">
        <v>510</v>
      </c>
      <c r="Y410" t="s">
        <v>510</v>
      </c>
      <c r="AA410" t="s">
        <v>510</v>
      </c>
      <c r="AB410" t="s">
        <v>510</v>
      </c>
      <c r="AC410" t="s">
        <v>510</v>
      </c>
      <c r="AD410" t="s">
        <v>510</v>
      </c>
      <c r="AE410" t="s">
        <v>510</v>
      </c>
      <c r="AH410" t="s">
        <v>510</v>
      </c>
      <c r="AI410" t="s">
        <v>510</v>
      </c>
      <c r="AJ410" t="s">
        <v>510</v>
      </c>
      <c r="AK410" t="s">
        <v>510</v>
      </c>
      <c r="AL410" t="s">
        <v>510</v>
      </c>
      <c r="AM410" t="s">
        <v>510</v>
      </c>
      <c r="AN410" t="s">
        <v>510</v>
      </c>
      <c r="AO410" t="s">
        <v>510</v>
      </c>
      <c r="AP410" t="s">
        <v>510</v>
      </c>
      <c r="AQ410" t="s">
        <v>510</v>
      </c>
      <c r="AR410" t="s">
        <v>510</v>
      </c>
      <c r="AS410" t="s">
        <v>510</v>
      </c>
      <c r="AT410" t="s">
        <v>510</v>
      </c>
      <c r="AU410" t="s">
        <v>510</v>
      </c>
      <c r="AV410" t="s">
        <v>510</v>
      </c>
      <c r="AW410" t="s">
        <v>510</v>
      </c>
      <c r="AY410" t="s">
        <v>510</v>
      </c>
      <c r="AZ410" t="s">
        <v>510</v>
      </c>
      <c r="BB410" t="s">
        <v>510</v>
      </c>
      <c r="BC410" t="s">
        <v>510</v>
      </c>
      <c r="BD410" t="s">
        <v>510</v>
      </c>
      <c r="BE410" t="s">
        <v>510</v>
      </c>
      <c r="BF410" t="s">
        <v>510</v>
      </c>
      <c r="BG410" t="s">
        <v>510</v>
      </c>
      <c r="BH410" t="s">
        <v>510</v>
      </c>
      <c r="BI410" t="s">
        <v>510</v>
      </c>
      <c r="BJ410" t="s">
        <v>510</v>
      </c>
      <c r="BK410" t="s">
        <v>510</v>
      </c>
      <c r="BL410" t="s">
        <v>510</v>
      </c>
      <c r="BM410" t="s">
        <v>510</v>
      </c>
      <c r="BN410" t="s">
        <v>510</v>
      </c>
      <c r="BO410" t="s">
        <v>510</v>
      </c>
      <c r="BP410" t="s">
        <v>510</v>
      </c>
      <c r="BQ410" t="s">
        <v>510</v>
      </c>
    </row>
    <row r="411" spans="1:69" x14ac:dyDescent="0.3">
      <c r="A411" t="s">
        <v>510</v>
      </c>
      <c r="B411" t="s">
        <v>510</v>
      </c>
      <c r="C411" t="s">
        <v>510</v>
      </c>
      <c r="D411" t="s">
        <v>510</v>
      </c>
      <c r="E411" t="s">
        <v>510</v>
      </c>
      <c r="F411" t="s">
        <v>510</v>
      </c>
      <c r="G411" t="s">
        <v>510</v>
      </c>
      <c r="H411" s="455"/>
      <c r="I411" t="s">
        <v>510</v>
      </c>
      <c r="K411" t="s">
        <v>510</v>
      </c>
      <c r="L411" t="s">
        <v>512</v>
      </c>
      <c r="M411" t="s">
        <v>510</v>
      </c>
      <c r="N411" t="s">
        <v>510</v>
      </c>
      <c r="O411" t="s">
        <v>510</v>
      </c>
      <c r="P411" t="s">
        <v>510</v>
      </c>
      <c r="Q411" t="s">
        <v>510</v>
      </c>
      <c r="R411" t="s">
        <v>510</v>
      </c>
      <c r="S411" t="s">
        <v>510</v>
      </c>
      <c r="T411" t="s">
        <v>510</v>
      </c>
      <c r="U411" t="s">
        <v>510</v>
      </c>
      <c r="V411" t="s">
        <v>510</v>
      </c>
      <c r="W411" t="s">
        <v>510</v>
      </c>
      <c r="Y411" t="s">
        <v>510</v>
      </c>
      <c r="AA411" t="s">
        <v>510</v>
      </c>
      <c r="AB411" t="s">
        <v>510</v>
      </c>
      <c r="AC411" t="s">
        <v>510</v>
      </c>
      <c r="AD411" t="s">
        <v>510</v>
      </c>
      <c r="AE411" t="s">
        <v>510</v>
      </c>
      <c r="AH411" t="s">
        <v>510</v>
      </c>
      <c r="AI411" t="s">
        <v>510</v>
      </c>
      <c r="AJ411" t="s">
        <v>510</v>
      </c>
      <c r="AK411" t="s">
        <v>510</v>
      </c>
      <c r="AL411" t="s">
        <v>510</v>
      </c>
      <c r="AM411" t="s">
        <v>510</v>
      </c>
      <c r="AN411" t="s">
        <v>510</v>
      </c>
      <c r="AO411" t="s">
        <v>510</v>
      </c>
      <c r="AP411" t="s">
        <v>510</v>
      </c>
      <c r="AQ411" t="s">
        <v>510</v>
      </c>
      <c r="AR411" t="s">
        <v>510</v>
      </c>
      <c r="AS411" t="s">
        <v>510</v>
      </c>
      <c r="AT411" t="s">
        <v>510</v>
      </c>
      <c r="AU411" t="s">
        <v>510</v>
      </c>
      <c r="AV411" t="s">
        <v>510</v>
      </c>
      <c r="AW411" t="s">
        <v>510</v>
      </c>
      <c r="AY411" t="s">
        <v>510</v>
      </c>
      <c r="AZ411" t="s">
        <v>510</v>
      </c>
      <c r="BB411" t="s">
        <v>510</v>
      </c>
      <c r="BC411" t="s">
        <v>510</v>
      </c>
      <c r="BD411" t="s">
        <v>510</v>
      </c>
      <c r="BE411" t="s">
        <v>510</v>
      </c>
      <c r="BF411" t="s">
        <v>510</v>
      </c>
      <c r="BG411" t="s">
        <v>510</v>
      </c>
      <c r="BH411" t="s">
        <v>510</v>
      </c>
      <c r="BI411" t="s">
        <v>510</v>
      </c>
      <c r="BJ411" t="s">
        <v>510</v>
      </c>
      <c r="BK411" t="s">
        <v>510</v>
      </c>
      <c r="BL411" t="s">
        <v>510</v>
      </c>
      <c r="BM411" t="s">
        <v>510</v>
      </c>
      <c r="BN411" t="s">
        <v>510</v>
      </c>
      <c r="BO411" t="s">
        <v>510</v>
      </c>
      <c r="BP411" t="s">
        <v>510</v>
      </c>
      <c r="BQ411" t="s">
        <v>510</v>
      </c>
    </row>
    <row r="412" spans="1:69" x14ac:dyDescent="0.3">
      <c r="A412" t="s">
        <v>510</v>
      </c>
      <c r="B412" t="s">
        <v>510</v>
      </c>
      <c r="C412" t="s">
        <v>510</v>
      </c>
      <c r="D412" t="s">
        <v>510</v>
      </c>
      <c r="E412" t="s">
        <v>510</v>
      </c>
      <c r="F412" t="s">
        <v>510</v>
      </c>
      <c r="G412" t="s">
        <v>510</v>
      </c>
      <c r="H412" s="455"/>
      <c r="I412" t="s">
        <v>510</v>
      </c>
      <c r="K412" t="s">
        <v>510</v>
      </c>
      <c r="L412" t="s">
        <v>512</v>
      </c>
      <c r="M412" t="s">
        <v>510</v>
      </c>
      <c r="N412" t="s">
        <v>510</v>
      </c>
      <c r="O412" t="s">
        <v>510</v>
      </c>
      <c r="P412" t="s">
        <v>510</v>
      </c>
      <c r="Q412" t="s">
        <v>510</v>
      </c>
      <c r="R412" t="s">
        <v>510</v>
      </c>
      <c r="S412" t="s">
        <v>510</v>
      </c>
      <c r="T412" t="s">
        <v>510</v>
      </c>
      <c r="U412" t="s">
        <v>510</v>
      </c>
      <c r="V412" t="s">
        <v>510</v>
      </c>
      <c r="W412" t="s">
        <v>510</v>
      </c>
      <c r="Y412" t="s">
        <v>510</v>
      </c>
      <c r="AA412" t="s">
        <v>510</v>
      </c>
      <c r="AB412" t="s">
        <v>510</v>
      </c>
      <c r="AC412" t="s">
        <v>510</v>
      </c>
      <c r="AD412" t="s">
        <v>510</v>
      </c>
      <c r="AE412" t="s">
        <v>510</v>
      </c>
      <c r="AH412" t="s">
        <v>510</v>
      </c>
      <c r="AI412" t="s">
        <v>510</v>
      </c>
      <c r="AJ412" t="s">
        <v>510</v>
      </c>
      <c r="AK412" t="s">
        <v>510</v>
      </c>
      <c r="AL412" t="s">
        <v>510</v>
      </c>
      <c r="AM412" t="s">
        <v>510</v>
      </c>
      <c r="AN412" t="s">
        <v>510</v>
      </c>
      <c r="AO412" t="s">
        <v>510</v>
      </c>
      <c r="AP412" t="s">
        <v>510</v>
      </c>
      <c r="AQ412" t="s">
        <v>510</v>
      </c>
      <c r="AR412" t="s">
        <v>510</v>
      </c>
      <c r="AS412" t="s">
        <v>510</v>
      </c>
      <c r="AT412" t="s">
        <v>510</v>
      </c>
      <c r="AU412" t="s">
        <v>510</v>
      </c>
      <c r="AV412" t="s">
        <v>510</v>
      </c>
      <c r="AW412" t="s">
        <v>510</v>
      </c>
      <c r="AY412" t="s">
        <v>510</v>
      </c>
      <c r="AZ412" t="s">
        <v>510</v>
      </c>
      <c r="BB412" t="s">
        <v>510</v>
      </c>
      <c r="BC412" t="s">
        <v>510</v>
      </c>
      <c r="BD412" t="s">
        <v>510</v>
      </c>
      <c r="BE412" t="s">
        <v>510</v>
      </c>
      <c r="BF412" t="s">
        <v>510</v>
      </c>
      <c r="BG412" t="s">
        <v>510</v>
      </c>
      <c r="BH412" t="s">
        <v>510</v>
      </c>
      <c r="BI412" t="s">
        <v>510</v>
      </c>
      <c r="BJ412" t="s">
        <v>510</v>
      </c>
      <c r="BK412" t="s">
        <v>510</v>
      </c>
      <c r="BL412" t="s">
        <v>510</v>
      </c>
      <c r="BM412" t="s">
        <v>510</v>
      </c>
      <c r="BN412" t="s">
        <v>510</v>
      </c>
      <c r="BO412" t="s">
        <v>510</v>
      </c>
      <c r="BP412" t="s">
        <v>510</v>
      </c>
      <c r="BQ412" t="s">
        <v>510</v>
      </c>
    </row>
    <row r="413" spans="1:69" x14ac:dyDescent="0.3">
      <c r="A413" t="s">
        <v>510</v>
      </c>
      <c r="B413" t="s">
        <v>510</v>
      </c>
      <c r="C413" t="s">
        <v>510</v>
      </c>
      <c r="D413" t="s">
        <v>510</v>
      </c>
      <c r="E413" t="s">
        <v>510</v>
      </c>
      <c r="F413" t="s">
        <v>510</v>
      </c>
      <c r="G413" t="s">
        <v>510</v>
      </c>
      <c r="H413" s="455"/>
      <c r="I413" t="s">
        <v>510</v>
      </c>
      <c r="K413" t="s">
        <v>510</v>
      </c>
      <c r="L413" t="s">
        <v>512</v>
      </c>
      <c r="M413" t="s">
        <v>510</v>
      </c>
      <c r="N413" t="s">
        <v>510</v>
      </c>
      <c r="O413" t="s">
        <v>510</v>
      </c>
      <c r="P413" t="s">
        <v>510</v>
      </c>
      <c r="Q413" t="s">
        <v>510</v>
      </c>
      <c r="R413" t="s">
        <v>510</v>
      </c>
      <c r="S413" t="s">
        <v>510</v>
      </c>
      <c r="T413" t="s">
        <v>510</v>
      </c>
      <c r="U413" t="s">
        <v>510</v>
      </c>
      <c r="V413" t="s">
        <v>510</v>
      </c>
      <c r="W413" t="s">
        <v>510</v>
      </c>
      <c r="Y413" t="s">
        <v>510</v>
      </c>
      <c r="AA413" t="s">
        <v>510</v>
      </c>
      <c r="AB413" t="s">
        <v>510</v>
      </c>
      <c r="AC413" t="s">
        <v>510</v>
      </c>
      <c r="AD413" t="s">
        <v>510</v>
      </c>
      <c r="AE413" t="s">
        <v>510</v>
      </c>
      <c r="AH413" t="s">
        <v>510</v>
      </c>
      <c r="AI413" t="s">
        <v>510</v>
      </c>
      <c r="AJ413" t="s">
        <v>510</v>
      </c>
      <c r="AK413" t="s">
        <v>510</v>
      </c>
      <c r="AL413" t="s">
        <v>510</v>
      </c>
      <c r="AM413" t="s">
        <v>510</v>
      </c>
      <c r="AN413" t="s">
        <v>510</v>
      </c>
      <c r="AO413" t="s">
        <v>510</v>
      </c>
      <c r="AP413" t="s">
        <v>510</v>
      </c>
      <c r="AQ413" t="s">
        <v>510</v>
      </c>
      <c r="AR413" t="s">
        <v>510</v>
      </c>
      <c r="AS413" t="s">
        <v>510</v>
      </c>
      <c r="AT413" t="s">
        <v>510</v>
      </c>
      <c r="AU413" t="s">
        <v>510</v>
      </c>
      <c r="AV413" t="s">
        <v>510</v>
      </c>
      <c r="AW413" t="s">
        <v>510</v>
      </c>
      <c r="AY413" t="s">
        <v>510</v>
      </c>
      <c r="AZ413" t="s">
        <v>510</v>
      </c>
      <c r="BB413" t="s">
        <v>510</v>
      </c>
      <c r="BC413" t="s">
        <v>510</v>
      </c>
      <c r="BD413" t="s">
        <v>510</v>
      </c>
      <c r="BE413" t="s">
        <v>510</v>
      </c>
      <c r="BF413" t="s">
        <v>510</v>
      </c>
      <c r="BG413" t="s">
        <v>510</v>
      </c>
      <c r="BH413" t="s">
        <v>510</v>
      </c>
      <c r="BI413" t="s">
        <v>510</v>
      </c>
      <c r="BJ413" t="s">
        <v>510</v>
      </c>
      <c r="BK413" t="s">
        <v>510</v>
      </c>
      <c r="BL413" t="s">
        <v>510</v>
      </c>
      <c r="BM413" t="s">
        <v>510</v>
      </c>
      <c r="BN413" t="s">
        <v>510</v>
      </c>
      <c r="BO413" t="s">
        <v>510</v>
      </c>
      <c r="BP413" t="s">
        <v>510</v>
      </c>
      <c r="BQ413" t="s">
        <v>510</v>
      </c>
    </row>
    <row r="414" spans="1:69" x14ac:dyDescent="0.3">
      <c r="A414" t="s">
        <v>510</v>
      </c>
      <c r="B414" t="s">
        <v>510</v>
      </c>
      <c r="C414" t="s">
        <v>510</v>
      </c>
      <c r="D414" t="s">
        <v>510</v>
      </c>
      <c r="E414" t="s">
        <v>510</v>
      </c>
      <c r="F414" t="s">
        <v>510</v>
      </c>
      <c r="G414" t="s">
        <v>510</v>
      </c>
      <c r="H414" s="455"/>
      <c r="I414" t="s">
        <v>510</v>
      </c>
      <c r="K414" t="s">
        <v>510</v>
      </c>
      <c r="L414" t="s">
        <v>512</v>
      </c>
      <c r="M414" t="s">
        <v>510</v>
      </c>
      <c r="N414" t="s">
        <v>510</v>
      </c>
      <c r="O414" t="s">
        <v>510</v>
      </c>
      <c r="P414" t="s">
        <v>510</v>
      </c>
      <c r="Q414" t="s">
        <v>510</v>
      </c>
      <c r="R414" t="s">
        <v>510</v>
      </c>
      <c r="S414" t="s">
        <v>510</v>
      </c>
      <c r="T414" t="s">
        <v>510</v>
      </c>
      <c r="U414" t="s">
        <v>510</v>
      </c>
      <c r="V414" t="s">
        <v>510</v>
      </c>
      <c r="W414" t="s">
        <v>510</v>
      </c>
      <c r="Y414" t="s">
        <v>510</v>
      </c>
      <c r="AA414" t="s">
        <v>510</v>
      </c>
      <c r="AB414" t="s">
        <v>510</v>
      </c>
      <c r="AC414" t="s">
        <v>510</v>
      </c>
      <c r="AD414" t="s">
        <v>510</v>
      </c>
      <c r="AE414" t="s">
        <v>510</v>
      </c>
      <c r="AH414" t="s">
        <v>510</v>
      </c>
      <c r="AI414" t="s">
        <v>510</v>
      </c>
      <c r="AJ414" t="s">
        <v>510</v>
      </c>
      <c r="AK414" t="s">
        <v>510</v>
      </c>
      <c r="AL414" t="s">
        <v>510</v>
      </c>
      <c r="AM414" t="s">
        <v>510</v>
      </c>
      <c r="AN414" t="s">
        <v>510</v>
      </c>
      <c r="AO414" t="s">
        <v>510</v>
      </c>
      <c r="AP414" t="s">
        <v>510</v>
      </c>
      <c r="AQ414" t="s">
        <v>510</v>
      </c>
      <c r="AR414" t="s">
        <v>510</v>
      </c>
      <c r="AS414" t="s">
        <v>510</v>
      </c>
      <c r="AT414" t="s">
        <v>510</v>
      </c>
      <c r="AU414" t="s">
        <v>510</v>
      </c>
      <c r="AV414" t="s">
        <v>510</v>
      </c>
      <c r="AW414" t="s">
        <v>510</v>
      </c>
      <c r="AY414" t="s">
        <v>510</v>
      </c>
      <c r="AZ414" t="s">
        <v>510</v>
      </c>
      <c r="BB414" t="s">
        <v>510</v>
      </c>
      <c r="BC414" t="s">
        <v>510</v>
      </c>
      <c r="BD414" t="s">
        <v>510</v>
      </c>
      <c r="BE414" t="s">
        <v>510</v>
      </c>
      <c r="BF414" t="s">
        <v>510</v>
      </c>
      <c r="BG414" t="s">
        <v>510</v>
      </c>
      <c r="BH414" t="s">
        <v>510</v>
      </c>
      <c r="BI414" t="s">
        <v>510</v>
      </c>
      <c r="BJ414" t="s">
        <v>510</v>
      </c>
      <c r="BK414" t="s">
        <v>510</v>
      </c>
      <c r="BL414" t="s">
        <v>510</v>
      </c>
      <c r="BM414" t="s">
        <v>510</v>
      </c>
      <c r="BN414" t="s">
        <v>510</v>
      </c>
      <c r="BO414" t="s">
        <v>510</v>
      </c>
      <c r="BP414" t="s">
        <v>510</v>
      </c>
      <c r="BQ414" t="s">
        <v>510</v>
      </c>
    </row>
    <row r="415" spans="1:69" x14ac:dyDescent="0.3">
      <c r="A415" t="s">
        <v>510</v>
      </c>
      <c r="B415" t="s">
        <v>510</v>
      </c>
      <c r="C415" t="s">
        <v>510</v>
      </c>
      <c r="D415" t="s">
        <v>510</v>
      </c>
      <c r="E415" t="s">
        <v>510</v>
      </c>
      <c r="F415" t="s">
        <v>510</v>
      </c>
      <c r="G415" t="s">
        <v>510</v>
      </c>
      <c r="H415" s="455"/>
      <c r="I415" t="s">
        <v>510</v>
      </c>
      <c r="K415" t="s">
        <v>510</v>
      </c>
      <c r="L415" t="s">
        <v>512</v>
      </c>
      <c r="M415" t="s">
        <v>510</v>
      </c>
      <c r="N415" t="s">
        <v>510</v>
      </c>
      <c r="O415" t="s">
        <v>510</v>
      </c>
      <c r="P415" t="s">
        <v>510</v>
      </c>
      <c r="Q415" t="s">
        <v>510</v>
      </c>
      <c r="R415" t="s">
        <v>510</v>
      </c>
      <c r="S415" t="s">
        <v>510</v>
      </c>
      <c r="T415" t="s">
        <v>510</v>
      </c>
      <c r="U415" t="s">
        <v>510</v>
      </c>
      <c r="V415" t="s">
        <v>510</v>
      </c>
      <c r="W415" t="s">
        <v>510</v>
      </c>
      <c r="Y415" t="s">
        <v>510</v>
      </c>
      <c r="AA415" t="s">
        <v>510</v>
      </c>
      <c r="AB415" t="s">
        <v>510</v>
      </c>
      <c r="AC415" t="s">
        <v>510</v>
      </c>
      <c r="AD415" t="s">
        <v>510</v>
      </c>
      <c r="AE415" t="s">
        <v>510</v>
      </c>
      <c r="AH415" t="s">
        <v>510</v>
      </c>
      <c r="AI415" t="s">
        <v>510</v>
      </c>
      <c r="AJ415" t="s">
        <v>510</v>
      </c>
      <c r="AK415" t="s">
        <v>510</v>
      </c>
      <c r="AL415" t="s">
        <v>510</v>
      </c>
      <c r="AM415" t="s">
        <v>510</v>
      </c>
      <c r="AN415" t="s">
        <v>510</v>
      </c>
      <c r="AO415" t="s">
        <v>510</v>
      </c>
      <c r="AP415" t="s">
        <v>510</v>
      </c>
      <c r="AQ415" t="s">
        <v>510</v>
      </c>
      <c r="AR415" t="s">
        <v>510</v>
      </c>
      <c r="AS415" t="s">
        <v>510</v>
      </c>
      <c r="AT415" t="s">
        <v>510</v>
      </c>
      <c r="AU415" t="s">
        <v>510</v>
      </c>
      <c r="AV415" t="s">
        <v>510</v>
      </c>
      <c r="AW415" t="s">
        <v>510</v>
      </c>
      <c r="AY415" t="s">
        <v>510</v>
      </c>
      <c r="AZ415" t="s">
        <v>510</v>
      </c>
      <c r="BB415" t="s">
        <v>510</v>
      </c>
      <c r="BC415" t="s">
        <v>510</v>
      </c>
      <c r="BD415" t="s">
        <v>510</v>
      </c>
      <c r="BE415" t="s">
        <v>510</v>
      </c>
      <c r="BF415" t="s">
        <v>510</v>
      </c>
      <c r="BG415" t="s">
        <v>510</v>
      </c>
      <c r="BH415" t="s">
        <v>510</v>
      </c>
      <c r="BI415" t="s">
        <v>510</v>
      </c>
      <c r="BJ415" t="s">
        <v>510</v>
      </c>
      <c r="BK415" t="s">
        <v>510</v>
      </c>
      <c r="BL415" t="s">
        <v>510</v>
      </c>
      <c r="BM415" t="s">
        <v>510</v>
      </c>
      <c r="BN415" t="s">
        <v>510</v>
      </c>
      <c r="BO415" t="s">
        <v>510</v>
      </c>
      <c r="BP415" t="s">
        <v>510</v>
      </c>
      <c r="BQ415" t="s">
        <v>510</v>
      </c>
    </row>
    <row r="416" spans="1:69" x14ac:dyDescent="0.3">
      <c r="A416" t="s">
        <v>510</v>
      </c>
      <c r="B416" t="s">
        <v>510</v>
      </c>
      <c r="C416" t="s">
        <v>510</v>
      </c>
      <c r="D416" t="s">
        <v>510</v>
      </c>
      <c r="E416" t="s">
        <v>510</v>
      </c>
      <c r="F416" t="s">
        <v>510</v>
      </c>
      <c r="G416" t="s">
        <v>510</v>
      </c>
      <c r="H416" s="455"/>
      <c r="I416" t="s">
        <v>510</v>
      </c>
      <c r="K416" t="s">
        <v>510</v>
      </c>
      <c r="L416" t="s">
        <v>512</v>
      </c>
      <c r="M416" t="s">
        <v>510</v>
      </c>
      <c r="N416" t="s">
        <v>510</v>
      </c>
      <c r="O416" t="s">
        <v>510</v>
      </c>
      <c r="P416" t="s">
        <v>510</v>
      </c>
      <c r="Q416" t="s">
        <v>510</v>
      </c>
      <c r="R416" t="s">
        <v>510</v>
      </c>
      <c r="S416" t="s">
        <v>510</v>
      </c>
      <c r="T416" t="s">
        <v>510</v>
      </c>
      <c r="U416" t="s">
        <v>510</v>
      </c>
      <c r="V416" t="s">
        <v>510</v>
      </c>
      <c r="W416" t="s">
        <v>510</v>
      </c>
      <c r="Y416" t="s">
        <v>510</v>
      </c>
      <c r="AA416" t="s">
        <v>510</v>
      </c>
      <c r="AB416" t="s">
        <v>510</v>
      </c>
      <c r="AC416" t="s">
        <v>510</v>
      </c>
      <c r="AD416" t="s">
        <v>510</v>
      </c>
      <c r="AE416" t="s">
        <v>510</v>
      </c>
      <c r="AH416" t="s">
        <v>510</v>
      </c>
      <c r="AI416" t="s">
        <v>510</v>
      </c>
      <c r="AJ416" t="s">
        <v>510</v>
      </c>
      <c r="AK416" t="s">
        <v>510</v>
      </c>
      <c r="AL416" t="s">
        <v>510</v>
      </c>
      <c r="AM416" t="s">
        <v>510</v>
      </c>
      <c r="AN416" t="s">
        <v>510</v>
      </c>
      <c r="AO416" t="s">
        <v>510</v>
      </c>
      <c r="AP416" t="s">
        <v>510</v>
      </c>
      <c r="AQ416" t="s">
        <v>510</v>
      </c>
      <c r="AR416" t="s">
        <v>510</v>
      </c>
      <c r="AS416" t="s">
        <v>510</v>
      </c>
      <c r="AT416" t="s">
        <v>510</v>
      </c>
      <c r="AU416" t="s">
        <v>510</v>
      </c>
      <c r="AV416" t="s">
        <v>510</v>
      </c>
      <c r="AW416" t="s">
        <v>510</v>
      </c>
      <c r="AY416" t="s">
        <v>510</v>
      </c>
      <c r="AZ416" t="s">
        <v>510</v>
      </c>
      <c r="BB416" t="s">
        <v>510</v>
      </c>
      <c r="BC416" t="s">
        <v>510</v>
      </c>
      <c r="BD416" t="s">
        <v>510</v>
      </c>
      <c r="BE416" t="s">
        <v>510</v>
      </c>
      <c r="BF416" t="s">
        <v>510</v>
      </c>
      <c r="BG416" t="s">
        <v>510</v>
      </c>
      <c r="BH416" t="s">
        <v>510</v>
      </c>
      <c r="BI416" t="s">
        <v>510</v>
      </c>
      <c r="BJ416" t="s">
        <v>510</v>
      </c>
      <c r="BK416" t="s">
        <v>510</v>
      </c>
      <c r="BL416" t="s">
        <v>510</v>
      </c>
      <c r="BM416" t="s">
        <v>510</v>
      </c>
      <c r="BN416" t="s">
        <v>510</v>
      </c>
      <c r="BO416" t="s">
        <v>510</v>
      </c>
      <c r="BP416" t="s">
        <v>510</v>
      </c>
      <c r="BQ416" t="s">
        <v>510</v>
      </c>
    </row>
    <row r="417" spans="1:69" x14ac:dyDescent="0.3">
      <c r="A417" t="s">
        <v>510</v>
      </c>
      <c r="B417" t="s">
        <v>510</v>
      </c>
      <c r="C417" t="s">
        <v>510</v>
      </c>
      <c r="D417" t="s">
        <v>510</v>
      </c>
      <c r="E417" t="s">
        <v>510</v>
      </c>
      <c r="F417" t="s">
        <v>510</v>
      </c>
      <c r="G417" t="s">
        <v>510</v>
      </c>
      <c r="H417" s="455"/>
      <c r="I417" t="s">
        <v>510</v>
      </c>
      <c r="K417" t="s">
        <v>510</v>
      </c>
      <c r="L417" t="s">
        <v>512</v>
      </c>
      <c r="M417" t="s">
        <v>510</v>
      </c>
      <c r="N417" t="s">
        <v>510</v>
      </c>
      <c r="O417" t="s">
        <v>510</v>
      </c>
      <c r="P417" t="s">
        <v>510</v>
      </c>
      <c r="Q417" t="s">
        <v>510</v>
      </c>
      <c r="R417" t="s">
        <v>510</v>
      </c>
      <c r="S417" t="s">
        <v>510</v>
      </c>
      <c r="T417" t="s">
        <v>510</v>
      </c>
      <c r="U417" t="s">
        <v>510</v>
      </c>
      <c r="V417" t="s">
        <v>510</v>
      </c>
      <c r="W417" t="s">
        <v>510</v>
      </c>
      <c r="Y417" t="s">
        <v>510</v>
      </c>
      <c r="AA417" t="s">
        <v>510</v>
      </c>
      <c r="AB417" t="s">
        <v>510</v>
      </c>
      <c r="AC417" t="s">
        <v>510</v>
      </c>
      <c r="AD417" t="s">
        <v>510</v>
      </c>
      <c r="AE417" t="s">
        <v>510</v>
      </c>
      <c r="AH417" t="s">
        <v>510</v>
      </c>
      <c r="AI417" t="s">
        <v>510</v>
      </c>
      <c r="AJ417" t="s">
        <v>510</v>
      </c>
      <c r="AK417" t="s">
        <v>510</v>
      </c>
      <c r="AL417" t="s">
        <v>510</v>
      </c>
      <c r="AM417" t="s">
        <v>510</v>
      </c>
      <c r="AN417" t="s">
        <v>510</v>
      </c>
      <c r="AO417" t="s">
        <v>510</v>
      </c>
      <c r="AP417" t="s">
        <v>510</v>
      </c>
      <c r="AQ417" t="s">
        <v>510</v>
      </c>
      <c r="AR417" t="s">
        <v>510</v>
      </c>
      <c r="AS417" t="s">
        <v>510</v>
      </c>
      <c r="AT417" t="s">
        <v>510</v>
      </c>
      <c r="AU417" t="s">
        <v>510</v>
      </c>
      <c r="AV417" t="s">
        <v>510</v>
      </c>
      <c r="AW417" t="s">
        <v>510</v>
      </c>
      <c r="AY417" t="s">
        <v>510</v>
      </c>
      <c r="AZ417" t="s">
        <v>510</v>
      </c>
      <c r="BB417" t="s">
        <v>510</v>
      </c>
      <c r="BC417" t="s">
        <v>510</v>
      </c>
      <c r="BD417" t="s">
        <v>510</v>
      </c>
      <c r="BE417" t="s">
        <v>510</v>
      </c>
      <c r="BF417" t="s">
        <v>510</v>
      </c>
      <c r="BG417" t="s">
        <v>510</v>
      </c>
      <c r="BH417" t="s">
        <v>510</v>
      </c>
      <c r="BI417" t="s">
        <v>510</v>
      </c>
      <c r="BJ417" t="s">
        <v>510</v>
      </c>
      <c r="BK417" t="s">
        <v>510</v>
      </c>
      <c r="BL417" t="s">
        <v>510</v>
      </c>
      <c r="BM417" t="s">
        <v>510</v>
      </c>
      <c r="BN417" t="s">
        <v>510</v>
      </c>
      <c r="BO417" t="s">
        <v>510</v>
      </c>
      <c r="BP417" t="s">
        <v>510</v>
      </c>
      <c r="BQ417" t="s">
        <v>510</v>
      </c>
    </row>
    <row r="418" spans="1:69" x14ac:dyDescent="0.3">
      <c r="A418" t="s">
        <v>510</v>
      </c>
      <c r="B418" t="s">
        <v>510</v>
      </c>
      <c r="C418" t="s">
        <v>510</v>
      </c>
      <c r="D418" t="s">
        <v>510</v>
      </c>
      <c r="E418" t="s">
        <v>510</v>
      </c>
      <c r="F418" t="s">
        <v>510</v>
      </c>
      <c r="G418" t="s">
        <v>510</v>
      </c>
      <c r="H418" s="455"/>
      <c r="I418" t="s">
        <v>510</v>
      </c>
      <c r="K418" t="s">
        <v>510</v>
      </c>
      <c r="L418" t="s">
        <v>512</v>
      </c>
      <c r="M418" t="s">
        <v>510</v>
      </c>
      <c r="N418" t="s">
        <v>510</v>
      </c>
      <c r="O418" t="s">
        <v>510</v>
      </c>
      <c r="P418" t="s">
        <v>510</v>
      </c>
      <c r="Q418" t="s">
        <v>510</v>
      </c>
      <c r="R418" t="s">
        <v>510</v>
      </c>
      <c r="S418" t="s">
        <v>510</v>
      </c>
      <c r="T418" t="s">
        <v>510</v>
      </c>
      <c r="U418" t="s">
        <v>510</v>
      </c>
      <c r="V418" t="s">
        <v>510</v>
      </c>
      <c r="W418" t="s">
        <v>510</v>
      </c>
      <c r="Y418" t="s">
        <v>510</v>
      </c>
      <c r="AA418" t="s">
        <v>510</v>
      </c>
      <c r="AB418" t="s">
        <v>510</v>
      </c>
      <c r="AC418" t="s">
        <v>510</v>
      </c>
      <c r="AD418" t="s">
        <v>510</v>
      </c>
      <c r="AE418" t="s">
        <v>510</v>
      </c>
      <c r="AH418" t="s">
        <v>510</v>
      </c>
      <c r="AI418" t="s">
        <v>510</v>
      </c>
      <c r="AJ418" t="s">
        <v>510</v>
      </c>
      <c r="AK418" t="s">
        <v>510</v>
      </c>
      <c r="AL418" t="s">
        <v>510</v>
      </c>
      <c r="AM418" t="s">
        <v>510</v>
      </c>
      <c r="AN418" t="s">
        <v>510</v>
      </c>
      <c r="AO418" t="s">
        <v>510</v>
      </c>
      <c r="AP418" t="s">
        <v>510</v>
      </c>
      <c r="AQ418" t="s">
        <v>510</v>
      </c>
      <c r="AR418" t="s">
        <v>510</v>
      </c>
      <c r="AS418" t="s">
        <v>510</v>
      </c>
      <c r="AT418" t="s">
        <v>510</v>
      </c>
      <c r="AU418" t="s">
        <v>510</v>
      </c>
      <c r="AV418" t="s">
        <v>510</v>
      </c>
      <c r="AW418" t="s">
        <v>510</v>
      </c>
      <c r="AY418" t="s">
        <v>510</v>
      </c>
      <c r="AZ418" t="s">
        <v>510</v>
      </c>
      <c r="BB418" t="s">
        <v>510</v>
      </c>
      <c r="BC418" t="s">
        <v>510</v>
      </c>
      <c r="BD418" t="s">
        <v>510</v>
      </c>
      <c r="BE418" t="s">
        <v>510</v>
      </c>
      <c r="BF418" t="s">
        <v>510</v>
      </c>
      <c r="BG418" t="s">
        <v>510</v>
      </c>
      <c r="BH418" t="s">
        <v>510</v>
      </c>
      <c r="BI418" t="s">
        <v>510</v>
      </c>
      <c r="BJ418" t="s">
        <v>510</v>
      </c>
      <c r="BK418" t="s">
        <v>510</v>
      </c>
      <c r="BL418" t="s">
        <v>510</v>
      </c>
      <c r="BM418" t="s">
        <v>510</v>
      </c>
      <c r="BN418" t="s">
        <v>510</v>
      </c>
      <c r="BO418" t="s">
        <v>510</v>
      </c>
      <c r="BP418" t="s">
        <v>510</v>
      </c>
      <c r="BQ418" t="s">
        <v>510</v>
      </c>
    </row>
    <row r="419" spans="1:69" x14ac:dyDescent="0.3">
      <c r="A419" t="s">
        <v>510</v>
      </c>
      <c r="B419" t="s">
        <v>510</v>
      </c>
      <c r="C419" t="s">
        <v>510</v>
      </c>
      <c r="D419" t="s">
        <v>510</v>
      </c>
      <c r="E419" t="s">
        <v>510</v>
      </c>
      <c r="F419" t="s">
        <v>510</v>
      </c>
      <c r="G419" t="s">
        <v>510</v>
      </c>
      <c r="H419" s="455"/>
      <c r="I419" t="s">
        <v>510</v>
      </c>
      <c r="K419" t="s">
        <v>510</v>
      </c>
      <c r="L419" t="s">
        <v>512</v>
      </c>
      <c r="M419" t="s">
        <v>510</v>
      </c>
      <c r="N419" t="s">
        <v>510</v>
      </c>
      <c r="O419" t="s">
        <v>510</v>
      </c>
      <c r="P419" t="s">
        <v>510</v>
      </c>
      <c r="Q419" t="s">
        <v>510</v>
      </c>
      <c r="R419" t="s">
        <v>510</v>
      </c>
      <c r="S419" t="s">
        <v>510</v>
      </c>
      <c r="T419" t="s">
        <v>510</v>
      </c>
      <c r="U419" t="s">
        <v>510</v>
      </c>
      <c r="V419" t="s">
        <v>510</v>
      </c>
      <c r="W419" t="s">
        <v>510</v>
      </c>
      <c r="Y419" t="s">
        <v>510</v>
      </c>
      <c r="AA419" t="s">
        <v>510</v>
      </c>
      <c r="AB419" t="s">
        <v>510</v>
      </c>
      <c r="AC419" t="s">
        <v>510</v>
      </c>
      <c r="AD419" t="s">
        <v>510</v>
      </c>
      <c r="AE419" t="s">
        <v>510</v>
      </c>
      <c r="AH419" t="s">
        <v>510</v>
      </c>
      <c r="AI419" t="s">
        <v>510</v>
      </c>
      <c r="AJ419" t="s">
        <v>510</v>
      </c>
      <c r="AK419" t="s">
        <v>510</v>
      </c>
      <c r="AL419" t="s">
        <v>510</v>
      </c>
      <c r="AM419" t="s">
        <v>510</v>
      </c>
      <c r="AN419" t="s">
        <v>510</v>
      </c>
      <c r="AO419" t="s">
        <v>510</v>
      </c>
      <c r="AP419" t="s">
        <v>510</v>
      </c>
      <c r="AQ419" t="s">
        <v>510</v>
      </c>
      <c r="AR419" t="s">
        <v>510</v>
      </c>
      <c r="AS419" t="s">
        <v>510</v>
      </c>
      <c r="AT419" t="s">
        <v>510</v>
      </c>
      <c r="AU419" t="s">
        <v>510</v>
      </c>
      <c r="AV419" t="s">
        <v>510</v>
      </c>
      <c r="AW419" t="s">
        <v>510</v>
      </c>
      <c r="AY419" t="s">
        <v>510</v>
      </c>
      <c r="AZ419" t="s">
        <v>510</v>
      </c>
      <c r="BB419" t="s">
        <v>510</v>
      </c>
      <c r="BC419" t="s">
        <v>510</v>
      </c>
      <c r="BD419" t="s">
        <v>510</v>
      </c>
      <c r="BE419" t="s">
        <v>510</v>
      </c>
      <c r="BF419" t="s">
        <v>510</v>
      </c>
      <c r="BG419" t="s">
        <v>510</v>
      </c>
      <c r="BH419" t="s">
        <v>510</v>
      </c>
      <c r="BI419" t="s">
        <v>510</v>
      </c>
      <c r="BJ419" t="s">
        <v>510</v>
      </c>
      <c r="BK419" t="s">
        <v>510</v>
      </c>
      <c r="BL419" t="s">
        <v>510</v>
      </c>
      <c r="BM419" t="s">
        <v>510</v>
      </c>
      <c r="BN419" t="s">
        <v>510</v>
      </c>
      <c r="BO419" t="s">
        <v>510</v>
      </c>
      <c r="BP419" t="s">
        <v>510</v>
      </c>
      <c r="BQ419" t="s">
        <v>510</v>
      </c>
    </row>
    <row r="420" spans="1:69" x14ac:dyDescent="0.3">
      <c r="A420" t="s">
        <v>510</v>
      </c>
      <c r="B420" t="s">
        <v>510</v>
      </c>
      <c r="C420" t="s">
        <v>510</v>
      </c>
      <c r="D420" t="s">
        <v>510</v>
      </c>
      <c r="E420" t="s">
        <v>510</v>
      </c>
      <c r="F420" t="s">
        <v>510</v>
      </c>
      <c r="G420" t="s">
        <v>510</v>
      </c>
      <c r="H420" s="455"/>
      <c r="I420" t="s">
        <v>510</v>
      </c>
      <c r="K420" t="s">
        <v>510</v>
      </c>
      <c r="L420" t="s">
        <v>512</v>
      </c>
      <c r="M420" t="s">
        <v>510</v>
      </c>
      <c r="N420" t="s">
        <v>510</v>
      </c>
      <c r="O420" t="s">
        <v>510</v>
      </c>
      <c r="P420" t="s">
        <v>510</v>
      </c>
      <c r="Q420" t="s">
        <v>510</v>
      </c>
      <c r="R420" t="s">
        <v>510</v>
      </c>
      <c r="S420" t="s">
        <v>510</v>
      </c>
      <c r="T420" t="s">
        <v>510</v>
      </c>
      <c r="U420" t="s">
        <v>510</v>
      </c>
      <c r="V420" t="s">
        <v>510</v>
      </c>
      <c r="W420" t="s">
        <v>510</v>
      </c>
      <c r="Y420" t="s">
        <v>510</v>
      </c>
      <c r="AA420" t="s">
        <v>510</v>
      </c>
      <c r="AB420" t="s">
        <v>510</v>
      </c>
      <c r="AC420" t="s">
        <v>510</v>
      </c>
      <c r="AD420" t="s">
        <v>510</v>
      </c>
      <c r="AE420" t="s">
        <v>510</v>
      </c>
      <c r="AH420" t="s">
        <v>510</v>
      </c>
      <c r="AI420" t="s">
        <v>510</v>
      </c>
      <c r="AJ420" t="s">
        <v>510</v>
      </c>
      <c r="AK420" t="s">
        <v>510</v>
      </c>
      <c r="AL420" t="s">
        <v>510</v>
      </c>
      <c r="AM420" t="s">
        <v>510</v>
      </c>
      <c r="AN420" t="s">
        <v>510</v>
      </c>
      <c r="AO420" t="s">
        <v>510</v>
      </c>
      <c r="AP420" t="s">
        <v>510</v>
      </c>
      <c r="AQ420" t="s">
        <v>510</v>
      </c>
      <c r="AR420" t="s">
        <v>510</v>
      </c>
      <c r="AS420" t="s">
        <v>510</v>
      </c>
      <c r="AT420" t="s">
        <v>510</v>
      </c>
      <c r="AU420" t="s">
        <v>510</v>
      </c>
      <c r="AV420" t="s">
        <v>510</v>
      </c>
      <c r="AW420" t="s">
        <v>510</v>
      </c>
      <c r="AY420" t="s">
        <v>510</v>
      </c>
      <c r="AZ420" t="s">
        <v>510</v>
      </c>
      <c r="BB420" t="s">
        <v>510</v>
      </c>
      <c r="BC420" t="s">
        <v>510</v>
      </c>
      <c r="BD420" t="s">
        <v>510</v>
      </c>
      <c r="BE420" t="s">
        <v>510</v>
      </c>
      <c r="BF420" t="s">
        <v>510</v>
      </c>
      <c r="BG420" t="s">
        <v>510</v>
      </c>
      <c r="BH420" t="s">
        <v>510</v>
      </c>
      <c r="BI420" t="s">
        <v>510</v>
      </c>
      <c r="BJ420" t="s">
        <v>510</v>
      </c>
      <c r="BK420" t="s">
        <v>510</v>
      </c>
      <c r="BL420" t="s">
        <v>510</v>
      </c>
      <c r="BM420" t="s">
        <v>510</v>
      </c>
      <c r="BN420" t="s">
        <v>510</v>
      </c>
      <c r="BO420" t="s">
        <v>510</v>
      </c>
      <c r="BP420" t="s">
        <v>510</v>
      </c>
      <c r="BQ420" t="s">
        <v>510</v>
      </c>
    </row>
    <row r="421" spans="1:69" x14ac:dyDescent="0.3">
      <c r="A421" t="s">
        <v>510</v>
      </c>
      <c r="B421" t="s">
        <v>510</v>
      </c>
      <c r="C421" t="s">
        <v>510</v>
      </c>
      <c r="D421" t="s">
        <v>510</v>
      </c>
      <c r="E421" t="s">
        <v>510</v>
      </c>
      <c r="F421" t="s">
        <v>510</v>
      </c>
      <c r="G421" t="s">
        <v>510</v>
      </c>
      <c r="H421" s="455"/>
      <c r="I421" t="s">
        <v>510</v>
      </c>
      <c r="K421" t="s">
        <v>510</v>
      </c>
      <c r="L421" t="s">
        <v>512</v>
      </c>
      <c r="M421" t="s">
        <v>510</v>
      </c>
      <c r="N421" t="s">
        <v>510</v>
      </c>
      <c r="O421" t="s">
        <v>510</v>
      </c>
      <c r="P421" t="s">
        <v>510</v>
      </c>
      <c r="Q421" t="s">
        <v>510</v>
      </c>
      <c r="R421" t="s">
        <v>510</v>
      </c>
      <c r="S421" t="s">
        <v>510</v>
      </c>
      <c r="T421" t="s">
        <v>510</v>
      </c>
      <c r="U421" t="s">
        <v>510</v>
      </c>
      <c r="V421" t="s">
        <v>510</v>
      </c>
      <c r="W421" t="s">
        <v>510</v>
      </c>
      <c r="Y421" t="s">
        <v>510</v>
      </c>
      <c r="AA421" t="s">
        <v>510</v>
      </c>
      <c r="AB421" t="s">
        <v>510</v>
      </c>
      <c r="AC421" t="s">
        <v>510</v>
      </c>
      <c r="AD421" t="s">
        <v>510</v>
      </c>
      <c r="AE421" t="s">
        <v>510</v>
      </c>
      <c r="AH421" t="s">
        <v>510</v>
      </c>
      <c r="AI421" t="s">
        <v>510</v>
      </c>
      <c r="AJ421" t="s">
        <v>510</v>
      </c>
      <c r="AK421" t="s">
        <v>510</v>
      </c>
      <c r="AL421" t="s">
        <v>510</v>
      </c>
      <c r="AM421" t="s">
        <v>510</v>
      </c>
      <c r="AN421" t="s">
        <v>510</v>
      </c>
      <c r="AO421" t="s">
        <v>510</v>
      </c>
      <c r="AP421" t="s">
        <v>510</v>
      </c>
      <c r="AQ421" t="s">
        <v>510</v>
      </c>
      <c r="AR421" t="s">
        <v>510</v>
      </c>
      <c r="AS421" t="s">
        <v>510</v>
      </c>
      <c r="AT421" t="s">
        <v>510</v>
      </c>
      <c r="AU421" t="s">
        <v>510</v>
      </c>
      <c r="AV421" t="s">
        <v>510</v>
      </c>
      <c r="AW421" t="s">
        <v>510</v>
      </c>
      <c r="AY421" t="s">
        <v>510</v>
      </c>
      <c r="AZ421" t="s">
        <v>510</v>
      </c>
      <c r="BB421" t="s">
        <v>510</v>
      </c>
      <c r="BC421" t="s">
        <v>510</v>
      </c>
      <c r="BD421" t="s">
        <v>510</v>
      </c>
      <c r="BE421" t="s">
        <v>510</v>
      </c>
      <c r="BF421" t="s">
        <v>510</v>
      </c>
      <c r="BG421" t="s">
        <v>510</v>
      </c>
      <c r="BH421" t="s">
        <v>510</v>
      </c>
      <c r="BI421" t="s">
        <v>510</v>
      </c>
      <c r="BJ421" t="s">
        <v>510</v>
      </c>
      <c r="BK421" t="s">
        <v>510</v>
      </c>
      <c r="BL421" t="s">
        <v>510</v>
      </c>
      <c r="BM421" t="s">
        <v>510</v>
      </c>
      <c r="BN421" t="s">
        <v>510</v>
      </c>
      <c r="BO421" t="s">
        <v>510</v>
      </c>
      <c r="BP421" t="s">
        <v>510</v>
      </c>
      <c r="BQ421" t="s">
        <v>510</v>
      </c>
    </row>
    <row r="422" spans="1:69" x14ac:dyDescent="0.3">
      <c r="A422" t="s">
        <v>510</v>
      </c>
      <c r="B422" t="s">
        <v>510</v>
      </c>
      <c r="C422" t="s">
        <v>510</v>
      </c>
      <c r="D422" t="s">
        <v>510</v>
      </c>
      <c r="E422" t="s">
        <v>510</v>
      </c>
      <c r="F422" t="s">
        <v>510</v>
      </c>
      <c r="G422" t="s">
        <v>510</v>
      </c>
      <c r="H422" s="455"/>
      <c r="I422" t="s">
        <v>510</v>
      </c>
      <c r="K422" t="s">
        <v>510</v>
      </c>
      <c r="L422" t="s">
        <v>512</v>
      </c>
      <c r="M422" t="s">
        <v>510</v>
      </c>
      <c r="N422" t="s">
        <v>510</v>
      </c>
      <c r="O422" t="s">
        <v>510</v>
      </c>
      <c r="P422" t="s">
        <v>510</v>
      </c>
      <c r="Q422" t="s">
        <v>510</v>
      </c>
      <c r="R422" t="s">
        <v>510</v>
      </c>
      <c r="S422" t="s">
        <v>510</v>
      </c>
      <c r="T422" t="s">
        <v>510</v>
      </c>
      <c r="U422" t="s">
        <v>510</v>
      </c>
      <c r="V422" t="s">
        <v>510</v>
      </c>
      <c r="W422" t="s">
        <v>510</v>
      </c>
      <c r="Y422" t="s">
        <v>510</v>
      </c>
      <c r="AA422" t="s">
        <v>510</v>
      </c>
      <c r="AB422" t="s">
        <v>510</v>
      </c>
      <c r="AC422" t="s">
        <v>510</v>
      </c>
      <c r="AD422" t="s">
        <v>510</v>
      </c>
      <c r="AE422" t="s">
        <v>510</v>
      </c>
      <c r="AH422" t="s">
        <v>510</v>
      </c>
      <c r="AI422" t="s">
        <v>510</v>
      </c>
      <c r="AJ422" t="s">
        <v>510</v>
      </c>
      <c r="AK422" t="s">
        <v>510</v>
      </c>
      <c r="AL422" t="s">
        <v>510</v>
      </c>
      <c r="AM422" t="s">
        <v>510</v>
      </c>
      <c r="AN422" t="s">
        <v>510</v>
      </c>
      <c r="AO422" t="s">
        <v>510</v>
      </c>
      <c r="AP422" t="s">
        <v>510</v>
      </c>
      <c r="AQ422" t="s">
        <v>510</v>
      </c>
      <c r="AR422" t="s">
        <v>510</v>
      </c>
      <c r="AS422" t="s">
        <v>510</v>
      </c>
      <c r="AT422" t="s">
        <v>510</v>
      </c>
      <c r="AU422" t="s">
        <v>510</v>
      </c>
      <c r="AV422" t="s">
        <v>510</v>
      </c>
      <c r="AW422" t="s">
        <v>510</v>
      </c>
      <c r="AY422" t="s">
        <v>510</v>
      </c>
      <c r="AZ422" t="s">
        <v>510</v>
      </c>
      <c r="BB422" t="s">
        <v>510</v>
      </c>
      <c r="BC422" t="s">
        <v>510</v>
      </c>
      <c r="BD422" t="s">
        <v>510</v>
      </c>
      <c r="BE422" t="s">
        <v>510</v>
      </c>
      <c r="BF422" t="s">
        <v>510</v>
      </c>
      <c r="BG422" t="s">
        <v>510</v>
      </c>
      <c r="BH422" t="s">
        <v>510</v>
      </c>
      <c r="BI422" t="s">
        <v>510</v>
      </c>
      <c r="BJ422" t="s">
        <v>510</v>
      </c>
      <c r="BK422" t="s">
        <v>510</v>
      </c>
      <c r="BL422" t="s">
        <v>510</v>
      </c>
      <c r="BM422" t="s">
        <v>510</v>
      </c>
      <c r="BN422" t="s">
        <v>510</v>
      </c>
      <c r="BO422" t="s">
        <v>510</v>
      </c>
      <c r="BP422" t="s">
        <v>510</v>
      </c>
      <c r="BQ422" t="s">
        <v>510</v>
      </c>
    </row>
    <row r="423" spans="1:69" x14ac:dyDescent="0.3">
      <c r="A423" t="s">
        <v>510</v>
      </c>
      <c r="B423" t="s">
        <v>510</v>
      </c>
      <c r="C423" t="s">
        <v>510</v>
      </c>
      <c r="D423" t="s">
        <v>510</v>
      </c>
      <c r="E423" t="s">
        <v>510</v>
      </c>
      <c r="F423" t="s">
        <v>510</v>
      </c>
      <c r="G423" t="s">
        <v>510</v>
      </c>
      <c r="H423" s="455"/>
      <c r="I423" t="s">
        <v>510</v>
      </c>
      <c r="K423" t="s">
        <v>510</v>
      </c>
      <c r="L423" t="s">
        <v>512</v>
      </c>
      <c r="M423" t="s">
        <v>510</v>
      </c>
      <c r="N423" t="s">
        <v>510</v>
      </c>
      <c r="O423" t="s">
        <v>510</v>
      </c>
      <c r="P423" t="s">
        <v>510</v>
      </c>
      <c r="Q423" t="s">
        <v>510</v>
      </c>
      <c r="R423" t="s">
        <v>510</v>
      </c>
      <c r="S423" t="s">
        <v>510</v>
      </c>
      <c r="T423" t="s">
        <v>510</v>
      </c>
      <c r="U423" t="s">
        <v>510</v>
      </c>
      <c r="V423" t="s">
        <v>510</v>
      </c>
      <c r="W423" t="s">
        <v>510</v>
      </c>
      <c r="Y423" t="s">
        <v>510</v>
      </c>
      <c r="AA423" t="s">
        <v>510</v>
      </c>
      <c r="AB423" t="s">
        <v>510</v>
      </c>
      <c r="AC423" t="s">
        <v>510</v>
      </c>
      <c r="AD423" t="s">
        <v>510</v>
      </c>
      <c r="AE423" t="s">
        <v>510</v>
      </c>
      <c r="AH423" t="s">
        <v>510</v>
      </c>
      <c r="AI423" t="s">
        <v>510</v>
      </c>
      <c r="AJ423" t="s">
        <v>510</v>
      </c>
      <c r="AK423" t="s">
        <v>510</v>
      </c>
      <c r="AL423" t="s">
        <v>510</v>
      </c>
      <c r="AM423" t="s">
        <v>510</v>
      </c>
      <c r="AN423" t="s">
        <v>510</v>
      </c>
      <c r="AO423" t="s">
        <v>510</v>
      </c>
      <c r="AP423" t="s">
        <v>510</v>
      </c>
      <c r="AQ423" t="s">
        <v>510</v>
      </c>
      <c r="AR423" t="s">
        <v>510</v>
      </c>
      <c r="AS423" t="s">
        <v>510</v>
      </c>
      <c r="AT423" t="s">
        <v>510</v>
      </c>
      <c r="AU423" t="s">
        <v>510</v>
      </c>
      <c r="AV423" t="s">
        <v>510</v>
      </c>
      <c r="AW423" t="s">
        <v>510</v>
      </c>
      <c r="AY423" t="s">
        <v>510</v>
      </c>
      <c r="AZ423" t="s">
        <v>510</v>
      </c>
      <c r="BB423" t="s">
        <v>510</v>
      </c>
      <c r="BC423" t="s">
        <v>510</v>
      </c>
      <c r="BD423" t="s">
        <v>510</v>
      </c>
      <c r="BE423" t="s">
        <v>510</v>
      </c>
      <c r="BF423" t="s">
        <v>510</v>
      </c>
      <c r="BG423" t="s">
        <v>510</v>
      </c>
      <c r="BH423" t="s">
        <v>510</v>
      </c>
      <c r="BI423" t="s">
        <v>510</v>
      </c>
      <c r="BJ423" t="s">
        <v>510</v>
      </c>
      <c r="BK423" t="s">
        <v>510</v>
      </c>
      <c r="BL423" t="s">
        <v>510</v>
      </c>
      <c r="BM423" t="s">
        <v>510</v>
      </c>
      <c r="BN423" t="s">
        <v>510</v>
      </c>
      <c r="BO423" t="s">
        <v>510</v>
      </c>
      <c r="BP423" t="s">
        <v>510</v>
      </c>
      <c r="BQ423" t="s">
        <v>510</v>
      </c>
    </row>
    <row r="424" spans="1:69" x14ac:dyDescent="0.3">
      <c r="A424" t="s">
        <v>510</v>
      </c>
      <c r="B424" t="s">
        <v>510</v>
      </c>
      <c r="C424" t="s">
        <v>510</v>
      </c>
      <c r="D424" t="s">
        <v>510</v>
      </c>
      <c r="E424" t="s">
        <v>510</v>
      </c>
      <c r="F424" t="s">
        <v>510</v>
      </c>
      <c r="G424" t="s">
        <v>510</v>
      </c>
      <c r="H424" s="455"/>
      <c r="I424" t="s">
        <v>510</v>
      </c>
      <c r="K424" t="s">
        <v>510</v>
      </c>
      <c r="L424" t="s">
        <v>512</v>
      </c>
      <c r="M424" t="s">
        <v>510</v>
      </c>
      <c r="N424" t="s">
        <v>510</v>
      </c>
      <c r="O424" t="s">
        <v>510</v>
      </c>
      <c r="P424" t="s">
        <v>510</v>
      </c>
      <c r="Q424" t="s">
        <v>510</v>
      </c>
      <c r="R424" t="s">
        <v>510</v>
      </c>
      <c r="S424" t="s">
        <v>510</v>
      </c>
      <c r="T424" t="s">
        <v>510</v>
      </c>
      <c r="U424" t="s">
        <v>510</v>
      </c>
      <c r="V424" t="s">
        <v>510</v>
      </c>
      <c r="W424" t="s">
        <v>510</v>
      </c>
      <c r="Y424" t="s">
        <v>510</v>
      </c>
      <c r="AA424" t="s">
        <v>510</v>
      </c>
      <c r="AB424" t="s">
        <v>510</v>
      </c>
      <c r="AC424" t="s">
        <v>510</v>
      </c>
      <c r="AD424" t="s">
        <v>510</v>
      </c>
      <c r="AE424" t="s">
        <v>510</v>
      </c>
      <c r="AH424" t="s">
        <v>510</v>
      </c>
      <c r="AI424" t="s">
        <v>510</v>
      </c>
      <c r="AJ424" t="s">
        <v>510</v>
      </c>
      <c r="AK424" t="s">
        <v>510</v>
      </c>
      <c r="AL424" t="s">
        <v>510</v>
      </c>
      <c r="AM424" t="s">
        <v>510</v>
      </c>
      <c r="AN424" t="s">
        <v>510</v>
      </c>
      <c r="AO424" t="s">
        <v>510</v>
      </c>
      <c r="AP424" t="s">
        <v>510</v>
      </c>
      <c r="AQ424" t="s">
        <v>510</v>
      </c>
      <c r="AR424" t="s">
        <v>510</v>
      </c>
      <c r="AS424" t="s">
        <v>510</v>
      </c>
      <c r="AT424" t="s">
        <v>510</v>
      </c>
      <c r="AU424" t="s">
        <v>510</v>
      </c>
      <c r="AV424" t="s">
        <v>510</v>
      </c>
      <c r="AW424" t="s">
        <v>510</v>
      </c>
      <c r="AY424" t="s">
        <v>510</v>
      </c>
      <c r="AZ424" t="s">
        <v>510</v>
      </c>
      <c r="BB424" t="s">
        <v>510</v>
      </c>
      <c r="BC424" t="s">
        <v>510</v>
      </c>
      <c r="BD424" t="s">
        <v>510</v>
      </c>
      <c r="BE424" t="s">
        <v>510</v>
      </c>
      <c r="BF424" t="s">
        <v>510</v>
      </c>
      <c r="BG424" t="s">
        <v>510</v>
      </c>
      <c r="BH424" t="s">
        <v>510</v>
      </c>
      <c r="BI424" t="s">
        <v>510</v>
      </c>
      <c r="BJ424" t="s">
        <v>510</v>
      </c>
      <c r="BK424" t="s">
        <v>510</v>
      </c>
      <c r="BL424" t="s">
        <v>510</v>
      </c>
      <c r="BM424" t="s">
        <v>510</v>
      </c>
      <c r="BN424" t="s">
        <v>510</v>
      </c>
      <c r="BO424" t="s">
        <v>510</v>
      </c>
      <c r="BP424" t="s">
        <v>510</v>
      </c>
      <c r="BQ424" t="s">
        <v>510</v>
      </c>
    </row>
    <row r="425" spans="1:69" x14ac:dyDescent="0.3">
      <c r="A425" t="s">
        <v>510</v>
      </c>
      <c r="B425" t="s">
        <v>510</v>
      </c>
      <c r="C425" t="s">
        <v>510</v>
      </c>
      <c r="D425" t="s">
        <v>510</v>
      </c>
      <c r="E425" t="s">
        <v>510</v>
      </c>
      <c r="F425" t="s">
        <v>510</v>
      </c>
      <c r="G425" t="s">
        <v>510</v>
      </c>
      <c r="H425" s="455"/>
      <c r="I425" t="s">
        <v>510</v>
      </c>
      <c r="K425" t="s">
        <v>510</v>
      </c>
      <c r="L425" t="s">
        <v>512</v>
      </c>
      <c r="M425" t="s">
        <v>510</v>
      </c>
      <c r="N425" t="s">
        <v>510</v>
      </c>
      <c r="O425" t="s">
        <v>510</v>
      </c>
      <c r="P425" t="s">
        <v>510</v>
      </c>
      <c r="Q425" t="s">
        <v>510</v>
      </c>
      <c r="R425" t="s">
        <v>510</v>
      </c>
      <c r="S425" t="s">
        <v>510</v>
      </c>
      <c r="T425" t="s">
        <v>510</v>
      </c>
      <c r="U425" t="s">
        <v>510</v>
      </c>
      <c r="V425" t="s">
        <v>510</v>
      </c>
      <c r="W425" t="s">
        <v>510</v>
      </c>
      <c r="Y425" t="s">
        <v>510</v>
      </c>
      <c r="AA425" t="s">
        <v>510</v>
      </c>
      <c r="AB425" t="s">
        <v>510</v>
      </c>
      <c r="AC425" t="s">
        <v>510</v>
      </c>
      <c r="AD425" t="s">
        <v>510</v>
      </c>
      <c r="AE425" t="s">
        <v>510</v>
      </c>
      <c r="AH425" t="s">
        <v>510</v>
      </c>
      <c r="AI425" t="s">
        <v>510</v>
      </c>
      <c r="AJ425" t="s">
        <v>510</v>
      </c>
      <c r="AK425" t="s">
        <v>510</v>
      </c>
      <c r="AL425" t="s">
        <v>510</v>
      </c>
      <c r="AM425" t="s">
        <v>510</v>
      </c>
      <c r="AN425" t="s">
        <v>510</v>
      </c>
      <c r="AO425" t="s">
        <v>510</v>
      </c>
      <c r="AP425" t="s">
        <v>510</v>
      </c>
      <c r="AQ425" t="s">
        <v>510</v>
      </c>
      <c r="AR425" t="s">
        <v>510</v>
      </c>
      <c r="AS425" t="s">
        <v>510</v>
      </c>
      <c r="AT425" t="s">
        <v>510</v>
      </c>
      <c r="AU425" t="s">
        <v>510</v>
      </c>
      <c r="AV425" t="s">
        <v>510</v>
      </c>
      <c r="AW425" t="s">
        <v>510</v>
      </c>
      <c r="AY425" t="s">
        <v>510</v>
      </c>
      <c r="AZ425" t="s">
        <v>510</v>
      </c>
      <c r="BB425" t="s">
        <v>510</v>
      </c>
      <c r="BC425" t="s">
        <v>510</v>
      </c>
      <c r="BD425" t="s">
        <v>510</v>
      </c>
      <c r="BE425" t="s">
        <v>510</v>
      </c>
      <c r="BF425" t="s">
        <v>510</v>
      </c>
      <c r="BG425" t="s">
        <v>510</v>
      </c>
      <c r="BH425" t="s">
        <v>510</v>
      </c>
      <c r="BI425" t="s">
        <v>510</v>
      </c>
      <c r="BJ425" t="s">
        <v>510</v>
      </c>
      <c r="BK425" t="s">
        <v>510</v>
      </c>
      <c r="BL425" t="s">
        <v>510</v>
      </c>
      <c r="BM425" t="s">
        <v>510</v>
      </c>
      <c r="BN425" t="s">
        <v>510</v>
      </c>
      <c r="BO425" t="s">
        <v>510</v>
      </c>
      <c r="BP425" t="s">
        <v>510</v>
      </c>
      <c r="BQ425" t="s">
        <v>510</v>
      </c>
    </row>
    <row r="426" spans="1:69" x14ac:dyDescent="0.3">
      <c r="A426" t="s">
        <v>510</v>
      </c>
      <c r="B426" t="s">
        <v>510</v>
      </c>
      <c r="C426" t="s">
        <v>510</v>
      </c>
      <c r="D426" t="s">
        <v>510</v>
      </c>
      <c r="E426" t="s">
        <v>510</v>
      </c>
      <c r="F426" t="s">
        <v>510</v>
      </c>
      <c r="G426" t="s">
        <v>510</v>
      </c>
      <c r="H426" s="455"/>
      <c r="I426" t="s">
        <v>510</v>
      </c>
      <c r="K426" t="s">
        <v>510</v>
      </c>
      <c r="L426" t="s">
        <v>512</v>
      </c>
      <c r="M426" t="s">
        <v>510</v>
      </c>
      <c r="N426" t="s">
        <v>510</v>
      </c>
      <c r="O426" t="s">
        <v>510</v>
      </c>
      <c r="P426" t="s">
        <v>510</v>
      </c>
      <c r="Q426" t="s">
        <v>510</v>
      </c>
      <c r="R426" t="s">
        <v>510</v>
      </c>
      <c r="S426" t="s">
        <v>510</v>
      </c>
      <c r="T426" t="s">
        <v>510</v>
      </c>
      <c r="U426" t="s">
        <v>510</v>
      </c>
      <c r="V426" t="s">
        <v>510</v>
      </c>
      <c r="W426" t="s">
        <v>510</v>
      </c>
      <c r="Y426" t="s">
        <v>510</v>
      </c>
      <c r="AA426" t="s">
        <v>510</v>
      </c>
      <c r="AB426" t="s">
        <v>510</v>
      </c>
      <c r="AC426" t="s">
        <v>510</v>
      </c>
      <c r="AD426" t="s">
        <v>510</v>
      </c>
      <c r="AE426" t="s">
        <v>510</v>
      </c>
      <c r="AH426" t="s">
        <v>510</v>
      </c>
      <c r="AI426" t="s">
        <v>510</v>
      </c>
      <c r="AJ426" t="s">
        <v>510</v>
      </c>
      <c r="AK426" t="s">
        <v>510</v>
      </c>
      <c r="AL426" t="s">
        <v>510</v>
      </c>
      <c r="AM426" t="s">
        <v>510</v>
      </c>
      <c r="AN426" t="s">
        <v>510</v>
      </c>
      <c r="AO426" t="s">
        <v>510</v>
      </c>
      <c r="AP426" t="s">
        <v>510</v>
      </c>
      <c r="AQ426" t="s">
        <v>510</v>
      </c>
      <c r="AR426" t="s">
        <v>510</v>
      </c>
      <c r="AS426" t="s">
        <v>510</v>
      </c>
      <c r="AT426" t="s">
        <v>510</v>
      </c>
      <c r="AU426" t="s">
        <v>510</v>
      </c>
      <c r="AV426" t="s">
        <v>510</v>
      </c>
      <c r="AW426" t="s">
        <v>510</v>
      </c>
      <c r="AY426" t="s">
        <v>510</v>
      </c>
      <c r="AZ426" t="s">
        <v>510</v>
      </c>
      <c r="BB426" t="s">
        <v>510</v>
      </c>
      <c r="BC426" t="s">
        <v>510</v>
      </c>
      <c r="BD426" t="s">
        <v>510</v>
      </c>
      <c r="BE426" t="s">
        <v>510</v>
      </c>
      <c r="BF426" t="s">
        <v>510</v>
      </c>
      <c r="BG426" t="s">
        <v>510</v>
      </c>
      <c r="BH426" t="s">
        <v>510</v>
      </c>
      <c r="BI426" t="s">
        <v>510</v>
      </c>
      <c r="BJ426" t="s">
        <v>510</v>
      </c>
      <c r="BK426" t="s">
        <v>510</v>
      </c>
      <c r="BL426" t="s">
        <v>510</v>
      </c>
      <c r="BM426" t="s">
        <v>510</v>
      </c>
      <c r="BN426" t="s">
        <v>510</v>
      </c>
      <c r="BO426" t="s">
        <v>510</v>
      </c>
      <c r="BP426" t="s">
        <v>510</v>
      </c>
      <c r="BQ426" t="s">
        <v>510</v>
      </c>
    </row>
    <row r="427" spans="1:69" x14ac:dyDescent="0.3">
      <c r="A427" t="s">
        <v>510</v>
      </c>
      <c r="B427" t="s">
        <v>510</v>
      </c>
      <c r="C427" t="s">
        <v>510</v>
      </c>
      <c r="D427" t="s">
        <v>510</v>
      </c>
      <c r="E427" t="s">
        <v>510</v>
      </c>
      <c r="F427" t="s">
        <v>510</v>
      </c>
      <c r="G427" t="s">
        <v>510</v>
      </c>
      <c r="H427" s="455"/>
      <c r="I427" t="s">
        <v>510</v>
      </c>
      <c r="K427" t="s">
        <v>510</v>
      </c>
      <c r="L427" t="s">
        <v>512</v>
      </c>
      <c r="M427" t="s">
        <v>510</v>
      </c>
      <c r="N427" t="s">
        <v>510</v>
      </c>
      <c r="O427" t="s">
        <v>510</v>
      </c>
      <c r="P427" t="s">
        <v>510</v>
      </c>
      <c r="Q427" t="s">
        <v>510</v>
      </c>
      <c r="R427" t="s">
        <v>510</v>
      </c>
      <c r="S427" t="s">
        <v>510</v>
      </c>
      <c r="T427" t="s">
        <v>510</v>
      </c>
      <c r="U427" t="s">
        <v>510</v>
      </c>
      <c r="V427" t="s">
        <v>510</v>
      </c>
      <c r="W427" t="s">
        <v>510</v>
      </c>
      <c r="Y427" t="s">
        <v>510</v>
      </c>
      <c r="AA427" t="s">
        <v>510</v>
      </c>
      <c r="AB427" t="s">
        <v>510</v>
      </c>
      <c r="AC427" t="s">
        <v>510</v>
      </c>
      <c r="AD427" t="s">
        <v>510</v>
      </c>
      <c r="AE427" t="s">
        <v>510</v>
      </c>
      <c r="AH427" t="s">
        <v>510</v>
      </c>
      <c r="AI427" t="s">
        <v>510</v>
      </c>
      <c r="AJ427" t="s">
        <v>510</v>
      </c>
      <c r="AK427" t="s">
        <v>510</v>
      </c>
      <c r="AL427" t="s">
        <v>510</v>
      </c>
      <c r="AM427" t="s">
        <v>510</v>
      </c>
      <c r="AN427" t="s">
        <v>510</v>
      </c>
      <c r="AO427" t="s">
        <v>510</v>
      </c>
      <c r="AP427" t="s">
        <v>510</v>
      </c>
      <c r="AQ427" t="s">
        <v>510</v>
      </c>
      <c r="AR427" t="s">
        <v>510</v>
      </c>
      <c r="AS427" t="s">
        <v>510</v>
      </c>
      <c r="AT427" t="s">
        <v>510</v>
      </c>
      <c r="AU427" t="s">
        <v>510</v>
      </c>
      <c r="AV427" t="s">
        <v>510</v>
      </c>
      <c r="AW427" t="s">
        <v>510</v>
      </c>
      <c r="AY427" t="s">
        <v>510</v>
      </c>
      <c r="AZ427" t="s">
        <v>510</v>
      </c>
      <c r="BB427" t="s">
        <v>510</v>
      </c>
      <c r="BC427" t="s">
        <v>510</v>
      </c>
      <c r="BD427" t="s">
        <v>510</v>
      </c>
      <c r="BE427" t="s">
        <v>510</v>
      </c>
      <c r="BF427" t="s">
        <v>510</v>
      </c>
      <c r="BG427" t="s">
        <v>510</v>
      </c>
      <c r="BH427" t="s">
        <v>510</v>
      </c>
      <c r="BI427" t="s">
        <v>510</v>
      </c>
      <c r="BJ427" t="s">
        <v>510</v>
      </c>
      <c r="BK427" t="s">
        <v>510</v>
      </c>
      <c r="BL427" t="s">
        <v>510</v>
      </c>
      <c r="BM427" t="s">
        <v>510</v>
      </c>
      <c r="BN427" t="s">
        <v>510</v>
      </c>
      <c r="BO427" t="s">
        <v>510</v>
      </c>
      <c r="BP427" t="s">
        <v>510</v>
      </c>
      <c r="BQ427" t="s">
        <v>510</v>
      </c>
    </row>
    <row r="428" spans="1:69" x14ac:dyDescent="0.3">
      <c r="A428" t="s">
        <v>510</v>
      </c>
      <c r="B428" t="s">
        <v>510</v>
      </c>
      <c r="C428" t="s">
        <v>510</v>
      </c>
      <c r="D428" t="s">
        <v>510</v>
      </c>
      <c r="E428" t="s">
        <v>510</v>
      </c>
      <c r="F428" t="s">
        <v>510</v>
      </c>
      <c r="G428" t="s">
        <v>510</v>
      </c>
      <c r="H428" s="455"/>
      <c r="I428" t="s">
        <v>510</v>
      </c>
      <c r="K428" t="s">
        <v>510</v>
      </c>
      <c r="L428" t="s">
        <v>512</v>
      </c>
      <c r="M428" t="s">
        <v>510</v>
      </c>
      <c r="N428" t="s">
        <v>510</v>
      </c>
      <c r="O428" t="s">
        <v>510</v>
      </c>
      <c r="P428" t="s">
        <v>510</v>
      </c>
      <c r="Q428" t="s">
        <v>510</v>
      </c>
      <c r="R428" t="s">
        <v>510</v>
      </c>
      <c r="S428" t="s">
        <v>510</v>
      </c>
      <c r="T428" t="s">
        <v>510</v>
      </c>
      <c r="U428" t="s">
        <v>510</v>
      </c>
      <c r="V428" t="s">
        <v>510</v>
      </c>
      <c r="W428" t="s">
        <v>510</v>
      </c>
      <c r="Y428" t="s">
        <v>510</v>
      </c>
      <c r="AA428" t="s">
        <v>510</v>
      </c>
      <c r="AB428" t="s">
        <v>510</v>
      </c>
      <c r="AC428" t="s">
        <v>510</v>
      </c>
      <c r="AD428" t="s">
        <v>510</v>
      </c>
      <c r="AE428" t="s">
        <v>510</v>
      </c>
      <c r="AH428" t="s">
        <v>510</v>
      </c>
      <c r="AI428" t="s">
        <v>510</v>
      </c>
      <c r="AJ428" t="s">
        <v>510</v>
      </c>
      <c r="AK428" t="s">
        <v>510</v>
      </c>
      <c r="AL428" t="s">
        <v>510</v>
      </c>
      <c r="AM428" t="s">
        <v>510</v>
      </c>
      <c r="AN428" t="s">
        <v>510</v>
      </c>
      <c r="AO428" t="s">
        <v>510</v>
      </c>
      <c r="AP428" t="s">
        <v>510</v>
      </c>
      <c r="AQ428" t="s">
        <v>510</v>
      </c>
      <c r="AR428" t="s">
        <v>510</v>
      </c>
      <c r="AS428" t="s">
        <v>510</v>
      </c>
      <c r="AT428" t="s">
        <v>510</v>
      </c>
      <c r="AU428" t="s">
        <v>510</v>
      </c>
      <c r="AV428" t="s">
        <v>510</v>
      </c>
      <c r="AW428" t="s">
        <v>510</v>
      </c>
      <c r="AY428" t="s">
        <v>510</v>
      </c>
      <c r="AZ428" t="s">
        <v>510</v>
      </c>
      <c r="BB428" t="s">
        <v>510</v>
      </c>
      <c r="BC428" t="s">
        <v>510</v>
      </c>
      <c r="BD428" t="s">
        <v>510</v>
      </c>
      <c r="BE428" t="s">
        <v>510</v>
      </c>
      <c r="BF428" t="s">
        <v>510</v>
      </c>
      <c r="BG428" t="s">
        <v>510</v>
      </c>
      <c r="BH428" t="s">
        <v>510</v>
      </c>
      <c r="BI428" t="s">
        <v>510</v>
      </c>
      <c r="BJ428" t="s">
        <v>510</v>
      </c>
      <c r="BK428" t="s">
        <v>510</v>
      </c>
      <c r="BL428" t="s">
        <v>510</v>
      </c>
      <c r="BM428" t="s">
        <v>510</v>
      </c>
      <c r="BN428" t="s">
        <v>510</v>
      </c>
      <c r="BO428" t="s">
        <v>510</v>
      </c>
      <c r="BP428" t="s">
        <v>510</v>
      </c>
      <c r="BQ428" t="s">
        <v>510</v>
      </c>
    </row>
    <row r="429" spans="1:69" x14ac:dyDescent="0.3">
      <c r="A429" t="s">
        <v>510</v>
      </c>
      <c r="B429" t="s">
        <v>510</v>
      </c>
      <c r="C429" t="s">
        <v>510</v>
      </c>
      <c r="D429" t="s">
        <v>510</v>
      </c>
      <c r="E429" t="s">
        <v>510</v>
      </c>
      <c r="F429" t="s">
        <v>510</v>
      </c>
      <c r="G429" t="s">
        <v>510</v>
      </c>
      <c r="H429" s="455"/>
      <c r="I429" t="s">
        <v>510</v>
      </c>
      <c r="K429" t="s">
        <v>510</v>
      </c>
      <c r="L429" t="s">
        <v>512</v>
      </c>
      <c r="M429" t="s">
        <v>510</v>
      </c>
      <c r="N429" t="s">
        <v>510</v>
      </c>
      <c r="O429" t="s">
        <v>510</v>
      </c>
      <c r="P429" t="s">
        <v>510</v>
      </c>
      <c r="Q429" t="s">
        <v>510</v>
      </c>
      <c r="R429" t="s">
        <v>510</v>
      </c>
      <c r="S429" t="s">
        <v>510</v>
      </c>
      <c r="T429" t="s">
        <v>510</v>
      </c>
      <c r="U429" t="s">
        <v>510</v>
      </c>
      <c r="V429" t="s">
        <v>510</v>
      </c>
      <c r="W429" t="s">
        <v>510</v>
      </c>
      <c r="Y429" t="s">
        <v>510</v>
      </c>
      <c r="AA429" t="s">
        <v>510</v>
      </c>
      <c r="AB429" t="s">
        <v>510</v>
      </c>
      <c r="AC429" t="s">
        <v>510</v>
      </c>
      <c r="AD429" t="s">
        <v>510</v>
      </c>
      <c r="AE429" t="s">
        <v>510</v>
      </c>
      <c r="AH429" t="s">
        <v>510</v>
      </c>
      <c r="AI429" t="s">
        <v>510</v>
      </c>
      <c r="AJ429" t="s">
        <v>510</v>
      </c>
      <c r="AK429" t="s">
        <v>510</v>
      </c>
      <c r="AL429" t="s">
        <v>510</v>
      </c>
      <c r="AM429" t="s">
        <v>510</v>
      </c>
      <c r="AN429" t="s">
        <v>510</v>
      </c>
      <c r="AO429" t="s">
        <v>510</v>
      </c>
      <c r="AP429" t="s">
        <v>510</v>
      </c>
      <c r="AQ429" t="s">
        <v>510</v>
      </c>
      <c r="AR429" t="s">
        <v>510</v>
      </c>
      <c r="AS429" t="s">
        <v>510</v>
      </c>
      <c r="AT429" t="s">
        <v>510</v>
      </c>
      <c r="AU429" t="s">
        <v>510</v>
      </c>
      <c r="AV429" t="s">
        <v>510</v>
      </c>
      <c r="AW429" t="s">
        <v>510</v>
      </c>
      <c r="AY429" t="s">
        <v>510</v>
      </c>
      <c r="AZ429" t="s">
        <v>510</v>
      </c>
      <c r="BB429" t="s">
        <v>510</v>
      </c>
      <c r="BC429" t="s">
        <v>510</v>
      </c>
      <c r="BD429" t="s">
        <v>510</v>
      </c>
      <c r="BE429" t="s">
        <v>510</v>
      </c>
      <c r="BF429" t="s">
        <v>510</v>
      </c>
      <c r="BG429" t="s">
        <v>510</v>
      </c>
      <c r="BH429" t="s">
        <v>510</v>
      </c>
      <c r="BI429" t="s">
        <v>510</v>
      </c>
      <c r="BJ429" t="s">
        <v>510</v>
      </c>
      <c r="BK429" t="s">
        <v>510</v>
      </c>
      <c r="BL429" t="s">
        <v>510</v>
      </c>
      <c r="BM429" t="s">
        <v>510</v>
      </c>
      <c r="BN429" t="s">
        <v>510</v>
      </c>
      <c r="BO429" t="s">
        <v>510</v>
      </c>
      <c r="BP429" t="s">
        <v>510</v>
      </c>
      <c r="BQ429" t="s">
        <v>510</v>
      </c>
    </row>
    <row r="430" spans="1:69" x14ac:dyDescent="0.3">
      <c r="A430" t="s">
        <v>510</v>
      </c>
      <c r="B430" t="s">
        <v>510</v>
      </c>
      <c r="C430" t="s">
        <v>510</v>
      </c>
      <c r="D430" t="s">
        <v>510</v>
      </c>
      <c r="E430" t="s">
        <v>510</v>
      </c>
      <c r="F430" t="s">
        <v>510</v>
      </c>
      <c r="G430" t="s">
        <v>510</v>
      </c>
      <c r="H430" s="455"/>
      <c r="I430" t="s">
        <v>510</v>
      </c>
      <c r="K430" t="s">
        <v>510</v>
      </c>
      <c r="L430" t="s">
        <v>512</v>
      </c>
      <c r="M430" t="s">
        <v>510</v>
      </c>
      <c r="N430" t="s">
        <v>510</v>
      </c>
      <c r="O430" t="s">
        <v>510</v>
      </c>
      <c r="P430" t="s">
        <v>510</v>
      </c>
      <c r="Q430" t="s">
        <v>510</v>
      </c>
      <c r="R430" t="s">
        <v>510</v>
      </c>
      <c r="S430" t="s">
        <v>510</v>
      </c>
      <c r="T430" t="s">
        <v>510</v>
      </c>
      <c r="U430" t="s">
        <v>510</v>
      </c>
      <c r="V430" t="s">
        <v>510</v>
      </c>
      <c r="W430" t="s">
        <v>510</v>
      </c>
      <c r="Y430" t="s">
        <v>510</v>
      </c>
      <c r="AA430" t="s">
        <v>510</v>
      </c>
      <c r="AB430" t="s">
        <v>510</v>
      </c>
      <c r="AC430" t="s">
        <v>510</v>
      </c>
      <c r="AD430" t="s">
        <v>510</v>
      </c>
      <c r="AE430" t="s">
        <v>510</v>
      </c>
      <c r="AH430" t="s">
        <v>510</v>
      </c>
      <c r="AI430" t="s">
        <v>510</v>
      </c>
      <c r="AJ430" t="s">
        <v>510</v>
      </c>
      <c r="AK430" t="s">
        <v>510</v>
      </c>
      <c r="AL430" t="s">
        <v>510</v>
      </c>
      <c r="AM430" t="s">
        <v>510</v>
      </c>
      <c r="AN430" t="s">
        <v>510</v>
      </c>
      <c r="AO430" t="s">
        <v>510</v>
      </c>
      <c r="AP430" t="s">
        <v>510</v>
      </c>
      <c r="AQ430" t="s">
        <v>510</v>
      </c>
      <c r="AR430" t="s">
        <v>510</v>
      </c>
      <c r="AS430" t="s">
        <v>510</v>
      </c>
      <c r="AT430" t="s">
        <v>510</v>
      </c>
      <c r="AU430" t="s">
        <v>510</v>
      </c>
      <c r="AV430" t="s">
        <v>510</v>
      </c>
      <c r="AW430" t="s">
        <v>510</v>
      </c>
      <c r="AY430" t="s">
        <v>510</v>
      </c>
      <c r="AZ430" t="s">
        <v>510</v>
      </c>
      <c r="BB430" t="s">
        <v>510</v>
      </c>
      <c r="BC430" t="s">
        <v>510</v>
      </c>
      <c r="BD430" t="s">
        <v>510</v>
      </c>
      <c r="BE430" t="s">
        <v>510</v>
      </c>
      <c r="BF430" t="s">
        <v>510</v>
      </c>
      <c r="BG430" t="s">
        <v>510</v>
      </c>
      <c r="BH430" t="s">
        <v>510</v>
      </c>
      <c r="BI430" t="s">
        <v>510</v>
      </c>
      <c r="BJ430" t="s">
        <v>510</v>
      </c>
      <c r="BK430" t="s">
        <v>510</v>
      </c>
      <c r="BL430" t="s">
        <v>510</v>
      </c>
      <c r="BM430" t="s">
        <v>510</v>
      </c>
      <c r="BN430" t="s">
        <v>510</v>
      </c>
      <c r="BO430" t="s">
        <v>510</v>
      </c>
      <c r="BP430" t="s">
        <v>510</v>
      </c>
      <c r="BQ430" t="s">
        <v>510</v>
      </c>
    </row>
    <row r="431" spans="1:69" x14ac:dyDescent="0.3">
      <c r="A431" t="s">
        <v>510</v>
      </c>
      <c r="B431" t="s">
        <v>510</v>
      </c>
      <c r="C431" t="s">
        <v>510</v>
      </c>
      <c r="D431" t="s">
        <v>510</v>
      </c>
      <c r="E431" t="s">
        <v>510</v>
      </c>
      <c r="F431" t="s">
        <v>510</v>
      </c>
      <c r="G431" t="s">
        <v>510</v>
      </c>
      <c r="H431" s="455"/>
      <c r="I431" t="s">
        <v>510</v>
      </c>
      <c r="K431" t="s">
        <v>510</v>
      </c>
      <c r="L431" t="s">
        <v>512</v>
      </c>
      <c r="M431" t="s">
        <v>510</v>
      </c>
      <c r="N431" t="s">
        <v>510</v>
      </c>
      <c r="O431" t="s">
        <v>510</v>
      </c>
      <c r="P431" t="s">
        <v>510</v>
      </c>
      <c r="Q431" t="s">
        <v>510</v>
      </c>
      <c r="R431" t="s">
        <v>510</v>
      </c>
      <c r="S431" t="s">
        <v>510</v>
      </c>
      <c r="T431" t="s">
        <v>510</v>
      </c>
      <c r="U431" t="s">
        <v>510</v>
      </c>
      <c r="V431" t="s">
        <v>510</v>
      </c>
      <c r="W431" t="s">
        <v>510</v>
      </c>
      <c r="Y431" t="s">
        <v>510</v>
      </c>
      <c r="AA431" t="s">
        <v>510</v>
      </c>
      <c r="AB431" t="s">
        <v>510</v>
      </c>
      <c r="AC431" t="s">
        <v>510</v>
      </c>
      <c r="AD431" t="s">
        <v>510</v>
      </c>
      <c r="AE431" t="s">
        <v>510</v>
      </c>
      <c r="AH431" t="s">
        <v>510</v>
      </c>
      <c r="AI431" t="s">
        <v>510</v>
      </c>
      <c r="AJ431" t="s">
        <v>510</v>
      </c>
      <c r="AK431" t="s">
        <v>510</v>
      </c>
      <c r="AL431" t="s">
        <v>510</v>
      </c>
      <c r="AM431" t="s">
        <v>510</v>
      </c>
      <c r="AN431" t="s">
        <v>510</v>
      </c>
      <c r="AO431" t="s">
        <v>510</v>
      </c>
      <c r="AP431" t="s">
        <v>510</v>
      </c>
      <c r="AQ431" t="s">
        <v>510</v>
      </c>
      <c r="AR431" t="s">
        <v>510</v>
      </c>
      <c r="AS431" t="s">
        <v>510</v>
      </c>
      <c r="AT431" t="s">
        <v>510</v>
      </c>
      <c r="AU431" t="s">
        <v>510</v>
      </c>
      <c r="AV431" t="s">
        <v>510</v>
      </c>
      <c r="AW431" t="s">
        <v>510</v>
      </c>
      <c r="AY431" t="s">
        <v>510</v>
      </c>
      <c r="AZ431" t="s">
        <v>510</v>
      </c>
      <c r="BB431" t="s">
        <v>510</v>
      </c>
      <c r="BC431" t="s">
        <v>510</v>
      </c>
      <c r="BD431" t="s">
        <v>510</v>
      </c>
      <c r="BE431" t="s">
        <v>510</v>
      </c>
      <c r="BF431" t="s">
        <v>510</v>
      </c>
      <c r="BG431" t="s">
        <v>510</v>
      </c>
      <c r="BH431" t="s">
        <v>510</v>
      </c>
      <c r="BI431" t="s">
        <v>510</v>
      </c>
      <c r="BJ431" t="s">
        <v>510</v>
      </c>
      <c r="BK431" t="s">
        <v>510</v>
      </c>
      <c r="BL431" t="s">
        <v>510</v>
      </c>
      <c r="BM431" t="s">
        <v>510</v>
      </c>
      <c r="BN431" t="s">
        <v>510</v>
      </c>
      <c r="BO431" t="s">
        <v>510</v>
      </c>
      <c r="BP431" t="s">
        <v>510</v>
      </c>
      <c r="BQ431" t="s">
        <v>510</v>
      </c>
    </row>
    <row r="432" spans="1:69" x14ac:dyDescent="0.3">
      <c r="A432" t="s">
        <v>510</v>
      </c>
      <c r="B432" t="s">
        <v>510</v>
      </c>
      <c r="C432" t="s">
        <v>510</v>
      </c>
      <c r="D432" t="s">
        <v>510</v>
      </c>
      <c r="E432" t="s">
        <v>510</v>
      </c>
      <c r="F432" t="s">
        <v>510</v>
      </c>
      <c r="G432" t="s">
        <v>510</v>
      </c>
      <c r="H432" s="455"/>
      <c r="I432" t="s">
        <v>510</v>
      </c>
      <c r="K432" t="s">
        <v>510</v>
      </c>
      <c r="L432" t="s">
        <v>512</v>
      </c>
      <c r="M432" t="s">
        <v>510</v>
      </c>
      <c r="N432" t="s">
        <v>510</v>
      </c>
      <c r="O432" t="s">
        <v>510</v>
      </c>
      <c r="P432" t="s">
        <v>510</v>
      </c>
      <c r="Q432" t="s">
        <v>510</v>
      </c>
      <c r="R432" t="s">
        <v>510</v>
      </c>
      <c r="S432" t="s">
        <v>510</v>
      </c>
      <c r="T432" t="s">
        <v>510</v>
      </c>
      <c r="U432" t="s">
        <v>510</v>
      </c>
      <c r="V432" t="s">
        <v>510</v>
      </c>
      <c r="W432" t="s">
        <v>510</v>
      </c>
      <c r="Y432" t="s">
        <v>510</v>
      </c>
      <c r="AA432" t="s">
        <v>510</v>
      </c>
      <c r="AB432" t="s">
        <v>510</v>
      </c>
      <c r="AC432" t="s">
        <v>510</v>
      </c>
      <c r="AD432" t="s">
        <v>510</v>
      </c>
      <c r="AE432" t="s">
        <v>510</v>
      </c>
      <c r="AH432" t="s">
        <v>510</v>
      </c>
      <c r="AI432" t="s">
        <v>510</v>
      </c>
      <c r="AJ432" t="s">
        <v>510</v>
      </c>
      <c r="AK432" t="s">
        <v>510</v>
      </c>
      <c r="AL432" t="s">
        <v>510</v>
      </c>
      <c r="AM432" t="s">
        <v>510</v>
      </c>
      <c r="AN432" t="s">
        <v>510</v>
      </c>
      <c r="AO432" t="s">
        <v>510</v>
      </c>
      <c r="AP432" t="s">
        <v>510</v>
      </c>
      <c r="AQ432" t="s">
        <v>510</v>
      </c>
      <c r="AR432" t="s">
        <v>510</v>
      </c>
      <c r="AS432" t="s">
        <v>510</v>
      </c>
      <c r="AT432" t="s">
        <v>510</v>
      </c>
      <c r="AU432" t="s">
        <v>510</v>
      </c>
      <c r="AV432" t="s">
        <v>510</v>
      </c>
      <c r="AW432" t="s">
        <v>510</v>
      </c>
      <c r="AY432" t="s">
        <v>510</v>
      </c>
      <c r="AZ432" t="s">
        <v>510</v>
      </c>
      <c r="BB432" t="s">
        <v>510</v>
      </c>
      <c r="BC432" t="s">
        <v>510</v>
      </c>
      <c r="BD432" t="s">
        <v>510</v>
      </c>
      <c r="BE432" t="s">
        <v>510</v>
      </c>
      <c r="BF432" t="s">
        <v>510</v>
      </c>
      <c r="BG432" t="s">
        <v>510</v>
      </c>
      <c r="BH432" t="s">
        <v>510</v>
      </c>
      <c r="BI432" t="s">
        <v>510</v>
      </c>
      <c r="BJ432" t="s">
        <v>510</v>
      </c>
      <c r="BK432" t="s">
        <v>510</v>
      </c>
      <c r="BL432" t="s">
        <v>510</v>
      </c>
      <c r="BM432" t="s">
        <v>510</v>
      </c>
      <c r="BN432" t="s">
        <v>510</v>
      </c>
      <c r="BO432" t="s">
        <v>510</v>
      </c>
      <c r="BP432" t="s">
        <v>510</v>
      </c>
      <c r="BQ432" t="s">
        <v>510</v>
      </c>
    </row>
    <row r="433" spans="1:69" x14ac:dyDescent="0.3">
      <c r="A433" t="s">
        <v>510</v>
      </c>
      <c r="B433" t="s">
        <v>510</v>
      </c>
      <c r="C433" t="s">
        <v>510</v>
      </c>
      <c r="D433" t="s">
        <v>510</v>
      </c>
      <c r="E433" t="s">
        <v>510</v>
      </c>
      <c r="F433" t="s">
        <v>510</v>
      </c>
      <c r="G433" t="s">
        <v>510</v>
      </c>
      <c r="H433" s="455"/>
      <c r="I433" t="s">
        <v>510</v>
      </c>
      <c r="K433" t="s">
        <v>510</v>
      </c>
      <c r="L433" t="s">
        <v>512</v>
      </c>
      <c r="M433" t="s">
        <v>510</v>
      </c>
      <c r="N433" t="s">
        <v>510</v>
      </c>
      <c r="O433" t="s">
        <v>510</v>
      </c>
      <c r="P433" t="s">
        <v>510</v>
      </c>
      <c r="Q433" t="s">
        <v>510</v>
      </c>
      <c r="R433" t="s">
        <v>510</v>
      </c>
      <c r="S433" t="s">
        <v>510</v>
      </c>
      <c r="T433" t="s">
        <v>510</v>
      </c>
      <c r="U433" t="s">
        <v>510</v>
      </c>
      <c r="V433" t="s">
        <v>510</v>
      </c>
      <c r="W433" t="s">
        <v>510</v>
      </c>
      <c r="Y433" t="s">
        <v>510</v>
      </c>
      <c r="AA433" t="s">
        <v>510</v>
      </c>
      <c r="AB433" t="s">
        <v>510</v>
      </c>
      <c r="AC433" t="s">
        <v>510</v>
      </c>
      <c r="AD433" t="s">
        <v>510</v>
      </c>
      <c r="AE433" t="s">
        <v>510</v>
      </c>
      <c r="AH433" t="s">
        <v>510</v>
      </c>
      <c r="AI433" t="s">
        <v>510</v>
      </c>
      <c r="AJ433" t="s">
        <v>510</v>
      </c>
      <c r="AK433" t="s">
        <v>510</v>
      </c>
      <c r="AL433" t="s">
        <v>510</v>
      </c>
      <c r="AM433" t="s">
        <v>510</v>
      </c>
      <c r="AN433" t="s">
        <v>510</v>
      </c>
      <c r="AO433" t="s">
        <v>510</v>
      </c>
      <c r="AP433" t="s">
        <v>510</v>
      </c>
      <c r="AQ433" t="s">
        <v>510</v>
      </c>
      <c r="AR433" t="s">
        <v>510</v>
      </c>
      <c r="AS433" t="s">
        <v>510</v>
      </c>
      <c r="AT433" t="s">
        <v>510</v>
      </c>
      <c r="AU433" t="s">
        <v>510</v>
      </c>
      <c r="AV433" t="s">
        <v>510</v>
      </c>
      <c r="AW433" t="s">
        <v>510</v>
      </c>
      <c r="AY433" t="s">
        <v>510</v>
      </c>
      <c r="AZ433" t="s">
        <v>510</v>
      </c>
      <c r="BB433" t="s">
        <v>510</v>
      </c>
      <c r="BC433" t="s">
        <v>510</v>
      </c>
      <c r="BD433" t="s">
        <v>510</v>
      </c>
      <c r="BE433" t="s">
        <v>510</v>
      </c>
      <c r="BF433" t="s">
        <v>510</v>
      </c>
      <c r="BG433" t="s">
        <v>510</v>
      </c>
      <c r="BH433" t="s">
        <v>510</v>
      </c>
      <c r="BI433" t="s">
        <v>510</v>
      </c>
      <c r="BJ433" t="s">
        <v>510</v>
      </c>
      <c r="BK433" t="s">
        <v>510</v>
      </c>
      <c r="BL433" t="s">
        <v>510</v>
      </c>
      <c r="BM433" t="s">
        <v>510</v>
      </c>
      <c r="BN433" t="s">
        <v>510</v>
      </c>
      <c r="BO433" t="s">
        <v>510</v>
      </c>
      <c r="BP433" t="s">
        <v>510</v>
      </c>
      <c r="BQ433" t="s">
        <v>510</v>
      </c>
    </row>
    <row r="434" spans="1:69" x14ac:dyDescent="0.3">
      <c r="A434" t="s">
        <v>510</v>
      </c>
      <c r="B434" t="s">
        <v>510</v>
      </c>
      <c r="C434" t="s">
        <v>510</v>
      </c>
      <c r="D434" t="s">
        <v>510</v>
      </c>
      <c r="E434" t="s">
        <v>510</v>
      </c>
      <c r="F434" t="s">
        <v>510</v>
      </c>
      <c r="G434" t="s">
        <v>510</v>
      </c>
      <c r="H434" s="455"/>
      <c r="I434" t="s">
        <v>510</v>
      </c>
      <c r="K434" t="s">
        <v>510</v>
      </c>
      <c r="L434" t="s">
        <v>512</v>
      </c>
      <c r="M434" t="s">
        <v>510</v>
      </c>
      <c r="N434" t="s">
        <v>510</v>
      </c>
      <c r="O434" t="s">
        <v>510</v>
      </c>
      <c r="P434" t="s">
        <v>510</v>
      </c>
      <c r="Q434" t="s">
        <v>510</v>
      </c>
      <c r="R434" t="s">
        <v>510</v>
      </c>
      <c r="S434" t="s">
        <v>510</v>
      </c>
      <c r="T434" t="s">
        <v>510</v>
      </c>
      <c r="U434" t="s">
        <v>510</v>
      </c>
      <c r="V434" t="s">
        <v>510</v>
      </c>
      <c r="W434" t="s">
        <v>510</v>
      </c>
      <c r="Y434" t="s">
        <v>510</v>
      </c>
      <c r="AA434" t="s">
        <v>510</v>
      </c>
      <c r="AB434" t="s">
        <v>510</v>
      </c>
      <c r="AC434" t="s">
        <v>510</v>
      </c>
      <c r="AD434" t="s">
        <v>510</v>
      </c>
      <c r="AE434" t="s">
        <v>510</v>
      </c>
      <c r="AH434" t="s">
        <v>510</v>
      </c>
      <c r="AI434" t="s">
        <v>510</v>
      </c>
      <c r="AJ434" t="s">
        <v>510</v>
      </c>
      <c r="AK434" t="s">
        <v>510</v>
      </c>
      <c r="AL434" t="s">
        <v>510</v>
      </c>
      <c r="AM434" t="s">
        <v>510</v>
      </c>
      <c r="AN434" t="s">
        <v>510</v>
      </c>
      <c r="AO434" t="s">
        <v>510</v>
      </c>
      <c r="AP434" t="s">
        <v>510</v>
      </c>
      <c r="AQ434" t="s">
        <v>510</v>
      </c>
      <c r="AR434" t="s">
        <v>510</v>
      </c>
      <c r="AS434" t="s">
        <v>510</v>
      </c>
      <c r="AT434" t="s">
        <v>510</v>
      </c>
      <c r="AU434" t="s">
        <v>510</v>
      </c>
      <c r="AV434" t="s">
        <v>510</v>
      </c>
      <c r="AW434" t="s">
        <v>510</v>
      </c>
      <c r="AY434" t="s">
        <v>510</v>
      </c>
      <c r="AZ434" t="s">
        <v>510</v>
      </c>
      <c r="BB434" t="s">
        <v>510</v>
      </c>
      <c r="BC434" t="s">
        <v>510</v>
      </c>
      <c r="BD434" t="s">
        <v>510</v>
      </c>
      <c r="BE434" t="s">
        <v>510</v>
      </c>
      <c r="BF434" t="s">
        <v>510</v>
      </c>
      <c r="BG434" t="s">
        <v>510</v>
      </c>
      <c r="BH434" t="s">
        <v>510</v>
      </c>
      <c r="BI434" t="s">
        <v>510</v>
      </c>
      <c r="BJ434" t="s">
        <v>510</v>
      </c>
      <c r="BK434" t="s">
        <v>510</v>
      </c>
      <c r="BL434" t="s">
        <v>510</v>
      </c>
      <c r="BM434" t="s">
        <v>510</v>
      </c>
      <c r="BN434" t="s">
        <v>510</v>
      </c>
      <c r="BO434" t="s">
        <v>510</v>
      </c>
      <c r="BP434" t="s">
        <v>510</v>
      </c>
      <c r="BQ434" t="s">
        <v>510</v>
      </c>
    </row>
    <row r="435" spans="1:69" x14ac:dyDescent="0.3">
      <c r="A435" t="s">
        <v>510</v>
      </c>
      <c r="B435" t="s">
        <v>510</v>
      </c>
      <c r="C435" t="s">
        <v>510</v>
      </c>
      <c r="D435" t="s">
        <v>510</v>
      </c>
      <c r="E435" t="s">
        <v>510</v>
      </c>
      <c r="F435" t="s">
        <v>510</v>
      </c>
      <c r="G435" t="s">
        <v>510</v>
      </c>
      <c r="H435" s="455"/>
      <c r="I435" t="s">
        <v>510</v>
      </c>
      <c r="K435" t="s">
        <v>510</v>
      </c>
      <c r="L435" t="s">
        <v>512</v>
      </c>
      <c r="M435" t="s">
        <v>510</v>
      </c>
      <c r="N435" t="s">
        <v>510</v>
      </c>
      <c r="O435" t="s">
        <v>510</v>
      </c>
      <c r="P435" t="s">
        <v>510</v>
      </c>
      <c r="Q435" t="s">
        <v>510</v>
      </c>
      <c r="R435" t="s">
        <v>510</v>
      </c>
      <c r="S435" t="s">
        <v>510</v>
      </c>
      <c r="T435" t="s">
        <v>510</v>
      </c>
      <c r="U435" t="s">
        <v>510</v>
      </c>
      <c r="V435" t="s">
        <v>510</v>
      </c>
      <c r="W435" t="s">
        <v>510</v>
      </c>
      <c r="Y435" t="s">
        <v>510</v>
      </c>
      <c r="AA435" t="s">
        <v>510</v>
      </c>
      <c r="AB435" t="s">
        <v>510</v>
      </c>
      <c r="AC435" t="s">
        <v>510</v>
      </c>
      <c r="AD435" t="s">
        <v>510</v>
      </c>
      <c r="AE435" t="s">
        <v>510</v>
      </c>
      <c r="AH435" t="s">
        <v>510</v>
      </c>
      <c r="AI435" t="s">
        <v>510</v>
      </c>
      <c r="AJ435" t="s">
        <v>510</v>
      </c>
      <c r="AK435" t="s">
        <v>510</v>
      </c>
      <c r="AL435" t="s">
        <v>510</v>
      </c>
      <c r="AM435" t="s">
        <v>510</v>
      </c>
      <c r="AN435" t="s">
        <v>510</v>
      </c>
      <c r="AO435" t="s">
        <v>510</v>
      </c>
      <c r="AP435" t="s">
        <v>510</v>
      </c>
      <c r="AQ435" t="s">
        <v>510</v>
      </c>
      <c r="AR435" t="s">
        <v>510</v>
      </c>
      <c r="AS435" t="s">
        <v>510</v>
      </c>
      <c r="AT435" t="s">
        <v>510</v>
      </c>
      <c r="AU435" t="s">
        <v>510</v>
      </c>
      <c r="AV435" t="s">
        <v>510</v>
      </c>
      <c r="AW435" t="s">
        <v>510</v>
      </c>
      <c r="AY435" t="s">
        <v>510</v>
      </c>
      <c r="AZ435" t="s">
        <v>510</v>
      </c>
      <c r="BB435" t="s">
        <v>510</v>
      </c>
      <c r="BC435" t="s">
        <v>510</v>
      </c>
      <c r="BD435" t="s">
        <v>510</v>
      </c>
      <c r="BE435" t="s">
        <v>510</v>
      </c>
      <c r="BF435" t="s">
        <v>510</v>
      </c>
      <c r="BG435" t="s">
        <v>510</v>
      </c>
      <c r="BH435" t="s">
        <v>510</v>
      </c>
      <c r="BI435" t="s">
        <v>510</v>
      </c>
      <c r="BJ435" t="s">
        <v>510</v>
      </c>
      <c r="BK435" t="s">
        <v>510</v>
      </c>
      <c r="BL435" t="s">
        <v>510</v>
      </c>
      <c r="BM435" t="s">
        <v>510</v>
      </c>
      <c r="BN435" t="s">
        <v>510</v>
      </c>
      <c r="BO435" t="s">
        <v>510</v>
      </c>
      <c r="BP435" t="s">
        <v>510</v>
      </c>
      <c r="BQ435" t="s">
        <v>510</v>
      </c>
    </row>
    <row r="436" spans="1:69" x14ac:dyDescent="0.3">
      <c r="A436" t="s">
        <v>510</v>
      </c>
      <c r="B436" t="s">
        <v>510</v>
      </c>
      <c r="C436" t="s">
        <v>510</v>
      </c>
      <c r="D436" t="s">
        <v>510</v>
      </c>
      <c r="E436" t="s">
        <v>510</v>
      </c>
      <c r="F436" t="s">
        <v>510</v>
      </c>
      <c r="G436" t="s">
        <v>510</v>
      </c>
      <c r="H436" s="455"/>
      <c r="I436" t="s">
        <v>510</v>
      </c>
      <c r="K436" t="s">
        <v>510</v>
      </c>
      <c r="L436" t="s">
        <v>512</v>
      </c>
      <c r="M436" t="s">
        <v>510</v>
      </c>
      <c r="N436" t="s">
        <v>510</v>
      </c>
      <c r="O436" t="s">
        <v>510</v>
      </c>
      <c r="P436" t="s">
        <v>510</v>
      </c>
      <c r="Q436" t="s">
        <v>510</v>
      </c>
      <c r="R436" t="s">
        <v>510</v>
      </c>
      <c r="S436" t="s">
        <v>510</v>
      </c>
      <c r="T436" t="s">
        <v>510</v>
      </c>
      <c r="U436" t="s">
        <v>510</v>
      </c>
      <c r="V436" t="s">
        <v>510</v>
      </c>
      <c r="W436" t="s">
        <v>510</v>
      </c>
      <c r="Y436" t="s">
        <v>510</v>
      </c>
      <c r="AA436" t="s">
        <v>510</v>
      </c>
      <c r="AB436" t="s">
        <v>510</v>
      </c>
      <c r="AC436" t="s">
        <v>510</v>
      </c>
      <c r="AD436" t="s">
        <v>510</v>
      </c>
      <c r="AE436" t="s">
        <v>510</v>
      </c>
      <c r="AH436" t="s">
        <v>510</v>
      </c>
      <c r="AI436" t="s">
        <v>510</v>
      </c>
      <c r="AJ436" t="s">
        <v>510</v>
      </c>
      <c r="AK436" t="s">
        <v>510</v>
      </c>
      <c r="AL436" t="s">
        <v>510</v>
      </c>
      <c r="AM436" t="s">
        <v>510</v>
      </c>
      <c r="AN436" t="s">
        <v>510</v>
      </c>
      <c r="AO436" t="s">
        <v>510</v>
      </c>
      <c r="AP436" t="s">
        <v>510</v>
      </c>
      <c r="AQ436" t="s">
        <v>510</v>
      </c>
      <c r="AR436" t="s">
        <v>510</v>
      </c>
      <c r="AS436" t="s">
        <v>510</v>
      </c>
      <c r="AT436" t="s">
        <v>510</v>
      </c>
      <c r="AU436" t="s">
        <v>510</v>
      </c>
      <c r="AV436" t="s">
        <v>510</v>
      </c>
      <c r="AW436" t="s">
        <v>510</v>
      </c>
      <c r="AY436" t="s">
        <v>510</v>
      </c>
      <c r="AZ436" t="s">
        <v>510</v>
      </c>
      <c r="BB436" t="s">
        <v>510</v>
      </c>
      <c r="BC436" t="s">
        <v>510</v>
      </c>
      <c r="BD436" t="s">
        <v>510</v>
      </c>
      <c r="BE436" t="s">
        <v>510</v>
      </c>
      <c r="BF436" t="s">
        <v>510</v>
      </c>
      <c r="BG436" t="s">
        <v>510</v>
      </c>
      <c r="BH436" t="s">
        <v>510</v>
      </c>
      <c r="BI436" t="s">
        <v>510</v>
      </c>
      <c r="BJ436" t="s">
        <v>510</v>
      </c>
      <c r="BK436" t="s">
        <v>510</v>
      </c>
      <c r="BL436" t="s">
        <v>510</v>
      </c>
      <c r="BM436" t="s">
        <v>510</v>
      </c>
      <c r="BN436" t="s">
        <v>510</v>
      </c>
      <c r="BO436" t="s">
        <v>510</v>
      </c>
      <c r="BP436" t="s">
        <v>510</v>
      </c>
      <c r="BQ436" t="s">
        <v>510</v>
      </c>
    </row>
    <row r="437" spans="1:69" x14ac:dyDescent="0.3">
      <c r="A437" t="s">
        <v>510</v>
      </c>
      <c r="B437" t="s">
        <v>510</v>
      </c>
      <c r="C437" t="s">
        <v>510</v>
      </c>
      <c r="D437" t="s">
        <v>510</v>
      </c>
      <c r="E437" t="s">
        <v>510</v>
      </c>
      <c r="F437" t="s">
        <v>510</v>
      </c>
      <c r="G437" t="s">
        <v>510</v>
      </c>
      <c r="H437" s="455"/>
      <c r="I437" t="s">
        <v>510</v>
      </c>
      <c r="K437" t="s">
        <v>510</v>
      </c>
      <c r="L437" t="s">
        <v>512</v>
      </c>
      <c r="M437" t="s">
        <v>510</v>
      </c>
      <c r="N437" t="s">
        <v>510</v>
      </c>
      <c r="O437" t="s">
        <v>510</v>
      </c>
      <c r="P437" t="s">
        <v>510</v>
      </c>
      <c r="Q437" t="s">
        <v>510</v>
      </c>
      <c r="R437" t="s">
        <v>510</v>
      </c>
      <c r="S437" t="s">
        <v>510</v>
      </c>
      <c r="T437" t="s">
        <v>510</v>
      </c>
      <c r="U437" t="s">
        <v>510</v>
      </c>
      <c r="V437" t="s">
        <v>510</v>
      </c>
      <c r="W437" t="s">
        <v>510</v>
      </c>
      <c r="Y437" t="s">
        <v>510</v>
      </c>
      <c r="AA437" t="s">
        <v>510</v>
      </c>
      <c r="AB437" t="s">
        <v>510</v>
      </c>
      <c r="AC437" t="s">
        <v>510</v>
      </c>
      <c r="AD437" t="s">
        <v>510</v>
      </c>
      <c r="AE437" t="s">
        <v>510</v>
      </c>
      <c r="AH437" t="s">
        <v>510</v>
      </c>
      <c r="AI437" t="s">
        <v>510</v>
      </c>
      <c r="AJ437" t="s">
        <v>510</v>
      </c>
      <c r="AK437" t="s">
        <v>510</v>
      </c>
      <c r="AL437" t="s">
        <v>510</v>
      </c>
      <c r="AM437" t="s">
        <v>510</v>
      </c>
      <c r="AN437" t="s">
        <v>510</v>
      </c>
      <c r="AO437" t="s">
        <v>510</v>
      </c>
      <c r="AP437" t="s">
        <v>510</v>
      </c>
      <c r="AQ437" t="s">
        <v>510</v>
      </c>
      <c r="AR437" t="s">
        <v>510</v>
      </c>
      <c r="AS437" t="s">
        <v>510</v>
      </c>
      <c r="AT437" t="s">
        <v>510</v>
      </c>
      <c r="AU437" t="s">
        <v>510</v>
      </c>
      <c r="AV437" t="s">
        <v>510</v>
      </c>
      <c r="AW437" t="s">
        <v>510</v>
      </c>
      <c r="AY437" t="s">
        <v>510</v>
      </c>
      <c r="AZ437" t="s">
        <v>510</v>
      </c>
      <c r="BB437" t="s">
        <v>510</v>
      </c>
      <c r="BC437" t="s">
        <v>510</v>
      </c>
      <c r="BD437" t="s">
        <v>510</v>
      </c>
      <c r="BE437" t="s">
        <v>510</v>
      </c>
      <c r="BF437" t="s">
        <v>510</v>
      </c>
      <c r="BG437" t="s">
        <v>510</v>
      </c>
      <c r="BH437" t="s">
        <v>510</v>
      </c>
      <c r="BI437" t="s">
        <v>510</v>
      </c>
      <c r="BJ437" t="s">
        <v>510</v>
      </c>
      <c r="BK437" t="s">
        <v>510</v>
      </c>
      <c r="BL437" t="s">
        <v>510</v>
      </c>
      <c r="BM437" t="s">
        <v>510</v>
      </c>
      <c r="BN437" t="s">
        <v>510</v>
      </c>
      <c r="BO437" t="s">
        <v>510</v>
      </c>
      <c r="BP437" t="s">
        <v>510</v>
      </c>
      <c r="BQ437" t="s">
        <v>510</v>
      </c>
    </row>
    <row r="438" spans="1:69" x14ac:dyDescent="0.3">
      <c r="A438" t="s">
        <v>510</v>
      </c>
      <c r="B438" t="s">
        <v>510</v>
      </c>
      <c r="C438" t="s">
        <v>510</v>
      </c>
      <c r="D438" t="s">
        <v>510</v>
      </c>
      <c r="E438" t="s">
        <v>510</v>
      </c>
      <c r="F438" t="s">
        <v>510</v>
      </c>
      <c r="G438" t="s">
        <v>510</v>
      </c>
      <c r="H438" s="455"/>
      <c r="I438" t="s">
        <v>510</v>
      </c>
      <c r="K438" t="s">
        <v>510</v>
      </c>
      <c r="L438" t="s">
        <v>512</v>
      </c>
      <c r="M438" t="s">
        <v>510</v>
      </c>
      <c r="N438" t="s">
        <v>510</v>
      </c>
      <c r="O438" t="s">
        <v>510</v>
      </c>
      <c r="P438" t="s">
        <v>510</v>
      </c>
      <c r="Q438" t="s">
        <v>510</v>
      </c>
      <c r="R438" t="s">
        <v>510</v>
      </c>
      <c r="S438" t="s">
        <v>510</v>
      </c>
      <c r="T438" t="s">
        <v>510</v>
      </c>
      <c r="U438" t="s">
        <v>510</v>
      </c>
      <c r="V438" t="s">
        <v>510</v>
      </c>
      <c r="W438" t="s">
        <v>510</v>
      </c>
      <c r="Y438" t="s">
        <v>510</v>
      </c>
      <c r="AA438" t="s">
        <v>510</v>
      </c>
      <c r="AB438" t="s">
        <v>510</v>
      </c>
      <c r="AC438" t="s">
        <v>510</v>
      </c>
      <c r="AD438" t="s">
        <v>510</v>
      </c>
      <c r="AE438" t="s">
        <v>510</v>
      </c>
      <c r="AH438" t="s">
        <v>510</v>
      </c>
      <c r="AI438" t="s">
        <v>510</v>
      </c>
      <c r="AJ438" t="s">
        <v>510</v>
      </c>
      <c r="AK438" t="s">
        <v>510</v>
      </c>
      <c r="AL438" t="s">
        <v>510</v>
      </c>
      <c r="AM438" t="s">
        <v>510</v>
      </c>
      <c r="AN438" t="s">
        <v>510</v>
      </c>
      <c r="AO438" t="s">
        <v>510</v>
      </c>
      <c r="AP438" t="s">
        <v>510</v>
      </c>
      <c r="AQ438" t="s">
        <v>510</v>
      </c>
      <c r="AR438" t="s">
        <v>510</v>
      </c>
      <c r="AS438" t="s">
        <v>510</v>
      </c>
      <c r="AT438" t="s">
        <v>510</v>
      </c>
      <c r="AU438" t="s">
        <v>510</v>
      </c>
      <c r="AV438" t="s">
        <v>510</v>
      </c>
      <c r="AW438" t="s">
        <v>510</v>
      </c>
      <c r="AY438" t="s">
        <v>510</v>
      </c>
      <c r="AZ438" t="s">
        <v>510</v>
      </c>
      <c r="BB438" t="s">
        <v>510</v>
      </c>
      <c r="BC438" t="s">
        <v>510</v>
      </c>
      <c r="BD438" t="s">
        <v>510</v>
      </c>
      <c r="BE438" t="s">
        <v>510</v>
      </c>
      <c r="BF438" t="s">
        <v>510</v>
      </c>
      <c r="BG438" t="s">
        <v>510</v>
      </c>
      <c r="BH438" t="s">
        <v>510</v>
      </c>
      <c r="BI438" t="s">
        <v>510</v>
      </c>
      <c r="BJ438" t="s">
        <v>510</v>
      </c>
      <c r="BK438" t="s">
        <v>510</v>
      </c>
      <c r="BL438" t="s">
        <v>510</v>
      </c>
      <c r="BM438" t="s">
        <v>510</v>
      </c>
      <c r="BN438" t="s">
        <v>510</v>
      </c>
      <c r="BO438" t="s">
        <v>510</v>
      </c>
      <c r="BP438" t="s">
        <v>510</v>
      </c>
      <c r="BQ438" t="s">
        <v>510</v>
      </c>
    </row>
    <row r="439" spans="1:69" x14ac:dyDescent="0.3">
      <c r="A439" t="s">
        <v>510</v>
      </c>
      <c r="B439" t="s">
        <v>510</v>
      </c>
      <c r="C439" t="s">
        <v>510</v>
      </c>
      <c r="D439" t="s">
        <v>510</v>
      </c>
      <c r="E439" t="s">
        <v>510</v>
      </c>
      <c r="F439" t="s">
        <v>510</v>
      </c>
      <c r="G439" t="s">
        <v>510</v>
      </c>
      <c r="H439" s="455"/>
      <c r="I439" t="s">
        <v>510</v>
      </c>
      <c r="K439" t="s">
        <v>510</v>
      </c>
      <c r="L439" t="s">
        <v>512</v>
      </c>
      <c r="M439" t="s">
        <v>510</v>
      </c>
      <c r="N439" t="s">
        <v>510</v>
      </c>
      <c r="O439" t="s">
        <v>510</v>
      </c>
      <c r="P439" t="s">
        <v>510</v>
      </c>
      <c r="Q439" t="s">
        <v>510</v>
      </c>
      <c r="R439" t="s">
        <v>510</v>
      </c>
      <c r="S439" t="s">
        <v>510</v>
      </c>
      <c r="T439" t="s">
        <v>510</v>
      </c>
      <c r="U439" t="s">
        <v>510</v>
      </c>
      <c r="V439" t="s">
        <v>510</v>
      </c>
      <c r="W439" t="s">
        <v>510</v>
      </c>
      <c r="Y439" t="s">
        <v>510</v>
      </c>
      <c r="AA439" t="s">
        <v>510</v>
      </c>
      <c r="AB439" t="s">
        <v>510</v>
      </c>
      <c r="AC439" t="s">
        <v>510</v>
      </c>
      <c r="AD439" t="s">
        <v>510</v>
      </c>
      <c r="AE439" t="s">
        <v>510</v>
      </c>
      <c r="AH439" t="s">
        <v>510</v>
      </c>
      <c r="AI439" t="s">
        <v>510</v>
      </c>
      <c r="AJ439" t="s">
        <v>510</v>
      </c>
      <c r="AK439" t="s">
        <v>510</v>
      </c>
      <c r="AL439" t="s">
        <v>510</v>
      </c>
      <c r="AM439" t="s">
        <v>510</v>
      </c>
      <c r="AN439" t="s">
        <v>510</v>
      </c>
      <c r="AO439" t="s">
        <v>510</v>
      </c>
      <c r="AP439" t="s">
        <v>510</v>
      </c>
      <c r="AQ439" t="s">
        <v>510</v>
      </c>
      <c r="AR439" t="s">
        <v>510</v>
      </c>
      <c r="AS439" t="s">
        <v>510</v>
      </c>
      <c r="AT439" t="s">
        <v>510</v>
      </c>
      <c r="AU439" t="s">
        <v>510</v>
      </c>
      <c r="AV439" t="s">
        <v>510</v>
      </c>
      <c r="AW439" t="s">
        <v>510</v>
      </c>
      <c r="AY439" t="s">
        <v>510</v>
      </c>
      <c r="AZ439" t="s">
        <v>510</v>
      </c>
      <c r="BB439" t="s">
        <v>510</v>
      </c>
      <c r="BC439" t="s">
        <v>510</v>
      </c>
      <c r="BD439" t="s">
        <v>510</v>
      </c>
      <c r="BE439" t="s">
        <v>510</v>
      </c>
      <c r="BF439" t="s">
        <v>510</v>
      </c>
      <c r="BG439" t="s">
        <v>510</v>
      </c>
      <c r="BH439" t="s">
        <v>510</v>
      </c>
      <c r="BI439" t="s">
        <v>510</v>
      </c>
      <c r="BJ439" t="s">
        <v>510</v>
      </c>
      <c r="BK439" t="s">
        <v>510</v>
      </c>
      <c r="BL439" t="s">
        <v>510</v>
      </c>
      <c r="BM439" t="s">
        <v>510</v>
      </c>
      <c r="BN439" t="s">
        <v>510</v>
      </c>
      <c r="BO439" t="s">
        <v>510</v>
      </c>
      <c r="BP439" t="s">
        <v>510</v>
      </c>
      <c r="BQ439" t="s">
        <v>510</v>
      </c>
    </row>
    <row r="440" spans="1:69" x14ac:dyDescent="0.3">
      <c r="A440" t="s">
        <v>510</v>
      </c>
      <c r="B440" t="s">
        <v>510</v>
      </c>
      <c r="C440" t="s">
        <v>510</v>
      </c>
      <c r="D440" t="s">
        <v>510</v>
      </c>
      <c r="E440" t="s">
        <v>510</v>
      </c>
      <c r="F440" t="s">
        <v>510</v>
      </c>
      <c r="G440" t="s">
        <v>510</v>
      </c>
      <c r="H440" s="455"/>
      <c r="I440" t="s">
        <v>510</v>
      </c>
      <c r="K440" t="s">
        <v>510</v>
      </c>
      <c r="L440" t="s">
        <v>512</v>
      </c>
      <c r="M440" t="s">
        <v>510</v>
      </c>
      <c r="N440" t="s">
        <v>510</v>
      </c>
      <c r="O440" t="s">
        <v>510</v>
      </c>
      <c r="P440" t="s">
        <v>510</v>
      </c>
      <c r="Q440" t="s">
        <v>510</v>
      </c>
      <c r="R440" t="s">
        <v>510</v>
      </c>
      <c r="S440" t="s">
        <v>510</v>
      </c>
      <c r="T440" t="s">
        <v>510</v>
      </c>
      <c r="U440" t="s">
        <v>510</v>
      </c>
      <c r="V440" t="s">
        <v>510</v>
      </c>
      <c r="W440" t="s">
        <v>510</v>
      </c>
      <c r="Y440" t="s">
        <v>510</v>
      </c>
      <c r="AA440" t="s">
        <v>510</v>
      </c>
      <c r="AB440" t="s">
        <v>510</v>
      </c>
      <c r="AC440" t="s">
        <v>510</v>
      </c>
      <c r="AD440" t="s">
        <v>510</v>
      </c>
      <c r="AE440" t="s">
        <v>510</v>
      </c>
      <c r="AH440" t="s">
        <v>510</v>
      </c>
      <c r="AI440" t="s">
        <v>510</v>
      </c>
      <c r="AJ440" t="s">
        <v>510</v>
      </c>
      <c r="AK440" t="s">
        <v>510</v>
      </c>
      <c r="AL440" t="s">
        <v>510</v>
      </c>
      <c r="AM440" t="s">
        <v>510</v>
      </c>
      <c r="AN440" t="s">
        <v>510</v>
      </c>
      <c r="AO440" t="s">
        <v>510</v>
      </c>
      <c r="AP440" t="s">
        <v>510</v>
      </c>
      <c r="AQ440" t="s">
        <v>510</v>
      </c>
      <c r="AR440" t="s">
        <v>510</v>
      </c>
      <c r="AS440" t="s">
        <v>510</v>
      </c>
      <c r="AT440" t="s">
        <v>510</v>
      </c>
      <c r="AU440" t="s">
        <v>510</v>
      </c>
      <c r="AV440" t="s">
        <v>510</v>
      </c>
      <c r="AW440" t="s">
        <v>510</v>
      </c>
      <c r="AY440" t="s">
        <v>510</v>
      </c>
      <c r="AZ440" t="s">
        <v>510</v>
      </c>
      <c r="BB440" t="s">
        <v>510</v>
      </c>
      <c r="BC440" t="s">
        <v>510</v>
      </c>
      <c r="BD440" t="s">
        <v>510</v>
      </c>
      <c r="BE440" t="s">
        <v>510</v>
      </c>
      <c r="BF440" t="s">
        <v>510</v>
      </c>
      <c r="BG440" t="s">
        <v>510</v>
      </c>
      <c r="BH440" t="s">
        <v>510</v>
      </c>
      <c r="BI440" t="s">
        <v>510</v>
      </c>
      <c r="BJ440" t="s">
        <v>510</v>
      </c>
      <c r="BK440" t="s">
        <v>510</v>
      </c>
      <c r="BL440" t="s">
        <v>510</v>
      </c>
      <c r="BM440" t="s">
        <v>510</v>
      </c>
      <c r="BN440" t="s">
        <v>510</v>
      </c>
      <c r="BO440" t="s">
        <v>510</v>
      </c>
      <c r="BP440" t="s">
        <v>510</v>
      </c>
      <c r="BQ440" t="s">
        <v>510</v>
      </c>
    </row>
    <row r="441" spans="1:69" x14ac:dyDescent="0.3">
      <c r="A441" t="s">
        <v>510</v>
      </c>
      <c r="B441" t="s">
        <v>510</v>
      </c>
      <c r="C441" t="s">
        <v>510</v>
      </c>
      <c r="D441" t="s">
        <v>510</v>
      </c>
      <c r="E441" t="s">
        <v>510</v>
      </c>
      <c r="F441" t="s">
        <v>510</v>
      </c>
      <c r="G441" t="s">
        <v>510</v>
      </c>
      <c r="H441" s="455"/>
      <c r="I441" t="s">
        <v>510</v>
      </c>
      <c r="K441" t="s">
        <v>510</v>
      </c>
      <c r="L441" t="s">
        <v>512</v>
      </c>
      <c r="M441" t="s">
        <v>510</v>
      </c>
      <c r="N441" t="s">
        <v>510</v>
      </c>
      <c r="O441" t="s">
        <v>510</v>
      </c>
      <c r="P441" t="s">
        <v>510</v>
      </c>
      <c r="Q441" t="s">
        <v>510</v>
      </c>
      <c r="R441" t="s">
        <v>510</v>
      </c>
      <c r="S441" t="s">
        <v>510</v>
      </c>
      <c r="T441" t="s">
        <v>510</v>
      </c>
      <c r="U441" t="s">
        <v>510</v>
      </c>
      <c r="V441" t="s">
        <v>510</v>
      </c>
      <c r="W441" t="s">
        <v>510</v>
      </c>
      <c r="Y441" t="s">
        <v>510</v>
      </c>
      <c r="AA441" t="s">
        <v>510</v>
      </c>
      <c r="AB441" t="s">
        <v>510</v>
      </c>
      <c r="AC441" t="s">
        <v>510</v>
      </c>
      <c r="AD441" t="s">
        <v>510</v>
      </c>
      <c r="AE441" t="s">
        <v>510</v>
      </c>
      <c r="AH441" t="s">
        <v>510</v>
      </c>
      <c r="AI441" t="s">
        <v>510</v>
      </c>
      <c r="AJ441" t="s">
        <v>510</v>
      </c>
      <c r="AK441" t="s">
        <v>510</v>
      </c>
      <c r="AL441" t="s">
        <v>510</v>
      </c>
      <c r="AM441" t="s">
        <v>510</v>
      </c>
      <c r="AN441" t="s">
        <v>510</v>
      </c>
      <c r="AO441" t="s">
        <v>510</v>
      </c>
      <c r="AP441" t="s">
        <v>510</v>
      </c>
      <c r="AQ441" t="s">
        <v>510</v>
      </c>
      <c r="AR441" t="s">
        <v>510</v>
      </c>
      <c r="AS441" t="s">
        <v>510</v>
      </c>
      <c r="AT441" t="s">
        <v>510</v>
      </c>
      <c r="AU441" t="s">
        <v>510</v>
      </c>
      <c r="AV441" t="s">
        <v>510</v>
      </c>
      <c r="AW441" t="s">
        <v>510</v>
      </c>
      <c r="AY441" t="s">
        <v>510</v>
      </c>
      <c r="AZ441" t="s">
        <v>510</v>
      </c>
      <c r="BB441" t="s">
        <v>510</v>
      </c>
      <c r="BC441" t="s">
        <v>510</v>
      </c>
      <c r="BD441" t="s">
        <v>510</v>
      </c>
      <c r="BE441" t="s">
        <v>510</v>
      </c>
      <c r="BF441" t="s">
        <v>510</v>
      </c>
      <c r="BG441" t="s">
        <v>510</v>
      </c>
      <c r="BH441" t="s">
        <v>510</v>
      </c>
      <c r="BI441" t="s">
        <v>510</v>
      </c>
      <c r="BJ441" t="s">
        <v>510</v>
      </c>
      <c r="BK441" t="s">
        <v>510</v>
      </c>
      <c r="BL441" t="s">
        <v>510</v>
      </c>
      <c r="BM441" t="s">
        <v>510</v>
      </c>
      <c r="BN441" t="s">
        <v>510</v>
      </c>
      <c r="BO441" t="s">
        <v>510</v>
      </c>
      <c r="BP441" t="s">
        <v>510</v>
      </c>
      <c r="BQ441" t="s">
        <v>510</v>
      </c>
    </row>
    <row r="442" spans="1:69" x14ac:dyDescent="0.3">
      <c r="A442" t="s">
        <v>510</v>
      </c>
      <c r="B442" t="s">
        <v>510</v>
      </c>
      <c r="C442" t="s">
        <v>510</v>
      </c>
      <c r="D442" t="s">
        <v>510</v>
      </c>
      <c r="E442" t="s">
        <v>510</v>
      </c>
      <c r="F442" t="s">
        <v>510</v>
      </c>
      <c r="G442" t="s">
        <v>510</v>
      </c>
      <c r="H442" s="455"/>
      <c r="I442" t="s">
        <v>510</v>
      </c>
      <c r="K442" t="s">
        <v>510</v>
      </c>
      <c r="L442" t="s">
        <v>512</v>
      </c>
      <c r="M442" t="s">
        <v>510</v>
      </c>
      <c r="N442" t="s">
        <v>510</v>
      </c>
      <c r="O442" t="s">
        <v>510</v>
      </c>
      <c r="P442" t="s">
        <v>510</v>
      </c>
      <c r="Q442" t="s">
        <v>510</v>
      </c>
      <c r="R442" t="s">
        <v>510</v>
      </c>
      <c r="S442" t="s">
        <v>510</v>
      </c>
      <c r="T442" t="s">
        <v>510</v>
      </c>
      <c r="U442" t="s">
        <v>510</v>
      </c>
      <c r="V442" t="s">
        <v>510</v>
      </c>
      <c r="W442" t="s">
        <v>510</v>
      </c>
      <c r="Y442" t="s">
        <v>510</v>
      </c>
      <c r="AA442" t="s">
        <v>510</v>
      </c>
      <c r="AB442" t="s">
        <v>510</v>
      </c>
      <c r="AC442" t="s">
        <v>510</v>
      </c>
      <c r="AD442" t="s">
        <v>510</v>
      </c>
      <c r="AE442" t="s">
        <v>510</v>
      </c>
      <c r="AH442" t="s">
        <v>510</v>
      </c>
      <c r="AI442" t="s">
        <v>510</v>
      </c>
      <c r="AJ442" t="s">
        <v>510</v>
      </c>
      <c r="AK442" t="s">
        <v>510</v>
      </c>
      <c r="AL442" t="s">
        <v>510</v>
      </c>
      <c r="AM442" t="s">
        <v>510</v>
      </c>
      <c r="AN442" t="s">
        <v>510</v>
      </c>
      <c r="AO442" t="s">
        <v>510</v>
      </c>
      <c r="AP442" t="s">
        <v>510</v>
      </c>
      <c r="AQ442" t="s">
        <v>510</v>
      </c>
      <c r="AR442" t="s">
        <v>510</v>
      </c>
      <c r="AS442" t="s">
        <v>510</v>
      </c>
      <c r="AT442" t="s">
        <v>510</v>
      </c>
      <c r="AU442" t="s">
        <v>510</v>
      </c>
      <c r="AV442" t="s">
        <v>510</v>
      </c>
      <c r="AW442" t="s">
        <v>510</v>
      </c>
      <c r="AY442" t="s">
        <v>510</v>
      </c>
      <c r="AZ442" t="s">
        <v>510</v>
      </c>
      <c r="BB442" t="s">
        <v>510</v>
      </c>
      <c r="BC442" t="s">
        <v>510</v>
      </c>
      <c r="BD442" t="s">
        <v>510</v>
      </c>
      <c r="BE442" t="s">
        <v>510</v>
      </c>
      <c r="BF442" t="s">
        <v>510</v>
      </c>
      <c r="BG442" t="s">
        <v>510</v>
      </c>
      <c r="BH442" t="s">
        <v>510</v>
      </c>
      <c r="BI442" t="s">
        <v>510</v>
      </c>
      <c r="BJ442" t="s">
        <v>510</v>
      </c>
      <c r="BK442" t="s">
        <v>510</v>
      </c>
      <c r="BL442" t="s">
        <v>510</v>
      </c>
      <c r="BM442" t="s">
        <v>510</v>
      </c>
      <c r="BN442" t="s">
        <v>510</v>
      </c>
      <c r="BO442" t="s">
        <v>510</v>
      </c>
      <c r="BP442" t="s">
        <v>510</v>
      </c>
      <c r="BQ442" t="s">
        <v>510</v>
      </c>
    </row>
    <row r="443" spans="1:69" x14ac:dyDescent="0.3">
      <c r="A443" t="s">
        <v>510</v>
      </c>
      <c r="B443" t="s">
        <v>510</v>
      </c>
      <c r="C443" t="s">
        <v>510</v>
      </c>
      <c r="D443" t="s">
        <v>510</v>
      </c>
      <c r="E443" t="s">
        <v>510</v>
      </c>
      <c r="F443" t="s">
        <v>510</v>
      </c>
      <c r="G443" t="s">
        <v>510</v>
      </c>
      <c r="H443" s="455"/>
      <c r="I443" t="s">
        <v>510</v>
      </c>
      <c r="K443" t="s">
        <v>510</v>
      </c>
      <c r="L443" t="s">
        <v>512</v>
      </c>
      <c r="M443" t="s">
        <v>510</v>
      </c>
      <c r="N443" t="s">
        <v>510</v>
      </c>
      <c r="O443" t="s">
        <v>510</v>
      </c>
      <c r="P443" t="s">
        <v>510</v>
      </c>
      <c r="Q443" t="s">
        <v>510</v>
      </c>
      <c r="R443" t="s">
        <v>510</v>
      </c>
      <c r="S443" t="s">
        <v>510</v>
      </c>
      <c r="T443" t="s">
        <v>510</v>
      </c>
      <c r="U443" t="s">
        <v>510</v>
      </c>
      <c r="V443" t="s">
        <v>510</v>
      </c>
      <c r="W443" t="s">
        <v>510</v>
      </c>
      <c r="Y443" t="s">
        <v>510</v>
      </c>
      <c r="AA443" t="s">
        <v>510</v>
      </c>
      <c r="AB443" t="s">
        <v>510</v>
      </c>
      <c r="AC443" t="s">
        <v>510</v>
      </c>
      <c r="AD443" t="s">
        <v>510</v>
      </c>
      <c r="AE443" t="s">
        <v>510</v>
      </c>
      <c r="AH443" t="s">
        <v>510</v>
      </c>
      <c r="AI443" t="s">
        <v>510</v>
      </c>
      <c r="AJ443" t="s">
        <v>510</v>
      </c>
      <c r="AK443" t="s">
        <v>510</v>
      </c>
      <c r="AL443" t="s">
        <v>510</v>
      </c>
      <c r="AM443" t="s">
        <v>510</v>
      </c>
      <c r="AN443" t="s">
        <v>510</v>
      </c>
      <c r="AO443" t="s">
        <v>510</v>
      </c>
      <c r="AP443" t="s">
        <v>510</v>
      </c>
      <c r="AQ443" t="s">
        <v>510</v>
      </c>
      <c r="AR443" t="s">
        <v>510</v>
      </c>
      <c r="AS443" t="s">
        <v>510</v>
      </c>
      <c r="AT443" t="s">
        <v>510</v>
      </c>
      <c r="AU443" t="s">
        <v>510</v>
      </c>
      <c r="AV443" t="s">
        <v>510</v>
      </c>
      <c r="AW443" t="s">
        <v>510</v>
      </c>
      <c r="AY443" t="s">
        <v>510</v>
      </c>
      <c r="AZ443" t="s">
        <v>510</v>
      </c>
      <c r="BB443" t="s">
        <v>510</v>
      </c>
      <c r="BC443" t="s">
        <v>510</v>
      </c>
      <c r="BD443" t="s">
        <v>510</v>
      </c>
      <c r="BE443" t="s">
        <v>510</v>
      </c>
      <c r="BF443" t="s">
        <v>510</v>
      </c>
      <c r="BG443" t="s">
        <v>510</v>
      </c>
      <c r="BH443" t="s">
        <v>510</v>
      </c>
      <c r="BI443" t="s">
        <v>510</v>
      </c>
      <c r="BJ443" t="s">
        <v>510</v>
      </c>
      <c r="BK443" t="s">
        <v>510</v>
      </c>
      <c r="BL443" t="s">
        <v>510</v>
      </c>
      <c r="BM443" t="s">
        <v>510</v>
      </c>
      <c r="BN443" t="s">
        <v>510</v>
      </c>
      <c r="BO443" t="s">
        <v>510</v>
      </c>
      <c r="BP443" t="s">
        <v>510</v>
      </c>
      <c r="BQ443" t="s">
        <v>510</v>
      </c>
    </row>
    <row r="444" spans="1:69" x14ac:dyDescent="0.3">
      <c r="A444" t="s">
        <v>510</v>
      </c>
      <c r="B444" t="s">
        <v>510</v>
      </c>
      <c r="C444" t="s">
        <v>510</v>
      </c>
      <c r="D444" t="s">
        <v>510</v>
      </c>
      <c r="E444" t="s">
        <v>510</v>
      </c>
      <c r="F444" t="s">
        <v>510</v>
      </c>
      <c r="G444" t="s">
        <v>510</v>
      </c>
      <c r="H444" s="455"/>
      <c r="I444" t="s">
        <v>510</v>
      </c>
      <c r="K444" t="s">
        <v>510</v>
      </c>
      <c r="L444" t="s">
        <v>512</v>
      </c>
      <c r="M444" t="s">
        <v>510</v>
      </c>
      <c r="N444" t="s">
        <v>510</v>
      </c>
      <c r="O444" t="s">
        <v>510</v>
      </c>
      <c r="P444" t="s">
        <v>510</v>
      </c>
      <c r="Q444" t="s">
        <v>510</v>
      </c>
      <c r="R444" t="s">
        <v>510</v>
      </c>
      <c r="S444" t="s">
        <v>510</v>
      </c>
      <c r="T444" t="s">
        <v>510</v>
      </c>
      <c r="U444" t="s">
        <v>510</v>
      </c>
      <c r="V444" t="s">
        <v>510</v>
      </c>
      <c r="W444" t="s">
        <v>510</v>
      </c>
      <c r="Y444" t="s">
        <v>510</v>
      </c>
      <c r="AA444" t="s">
        <v>510</v>
      </c>
      <c r="AB444" t="s">
        <v>510</v>
      </c>
      <c r="AC444" t="s">
        <v>510</v>
      </c>
      <c r="AD444" t="s">
        <v>510</v>
      </c>
      <c r="AE444" t="s">
        <v>510</v>
      </c>
      <c r="AH444" t="s">
        <v>510</v>
      </c>
      <c r="AI444" t="s">
        <v>510</v>
      </c>
      <c r="AJ444" t="s">
        <v>510</v>
      </c>
      <c r="AK444" t="s">
        <v>510</v>
      </c>
      <c r="AL444" t="s">
        <v>510</v>
      </c>
      <c r="AM444" t="s">
        <v>510</v>
      </c>
      <c r="AN444" t="s">
        <v>510</v>
      </c>
      <c r="AO444" t="s">
        <v>510</v>
      </c>
      <c r="AP444" t="s">
        <v>510</v>
      </c>
      <c r="AQ444" t="s">
        <v>510</v>
      </c>
      <c r="AR444" t="s">
        <v>510</v>
      </c>
      <c r="AS444" t="s">
        <v>510</v>
      </c>
      <c r="AT444" t="s">
        <v>510</v>
      </c>
      <c r="AU444" t="s">
        <v>510</v>
      </c>
      <c r="AV444" t="s">
        <v>510</v>
      </c>
      <c r="AW444" t="s">
        <v>510</v>
      </c>
      <c r="AY444" t="s">
        <v>510</v>
      </c>
      <c r="AZ444" t="s">
        <v>510</v>
      </c>
      <c r="BB444" t="s">
        <v>510</v>
      </c>
      <c r="BC444" t="s">
        <v>510</v>
      </c>
      <c r="BD444" t="s">
        <v>510</v>
      </c>
      <c r="BE444" t="s">
        <v>510</v>
      </c>
      <c r="BF444" t="s">
        <v>510</v>
      </c>
      <c r="BG444" t="s">
        <v>510</v>
      </c>
      <c r="BH444" t="s">
        <v>510</v>
      </c>
      <c r="BI444" t="s">
        <v>510</v>
      </c>
      <c r="BJ444" t="s">
        <v>510</v>
      </c>
      <c r="BK444" t="s">
        <v>510</v>
      </c>
      <c r="BL444" t="s">
        <v>510</v>
      </c>
      <c r="BM444" t="s">
        <v>510</v>
      </c>
      <c r="BN444" t="s">
        <v>510</v>
      </c>
      <c r="BO444" t="s">
        <v>510</v>
      </c>
      <c r="BP444" t="s">
        <v>510</v>
      </c>
      <c r="BQ444" t="s">
        <v>510</v>
      </c>
    </row>
    <row r="445" spans="1:69" x14ac:dyDescent="0.3">
      <c r="A445" t="s">
        <v>510</v>
      </c>
      <c r="B445" t="s">
        <v>510</v>
      </c>
      <c r="C445" t="s">
        <v>510</v>
      </c>
      <c r="D445" t="s">
        <v>510</v>
      </c>
      <c r="E445" t="s">
        <v>510</v>
      </c>
      <c r="F445" t="s">
        <v>510</v>
      </c>
      <c r="G445" t="s">
        <v>510</v>
      </c>
      <c r="H445" s="455"/>
      <c r="I445" t="s">
        <v>510</v>
      </c>
      <c r="K445" t="s">
        <v>510</v>
      </c>
      <c r="L445" t="s">
        <v>512</v>
      </c>
      <c r="M445" t="s">
        <v>510</v>
      </c>
      <c r="N445" t="s">
        <v>510</v>
      </c>
      <c r="O445" t="s">
        <v>510</v>
      </c>
      <c r="P445" t="s">
        <v>510</v>
      </c>
      <c r="Q445" t="s">
        <v>510</v>
      </c>
      <c r="R445" t="s">
        <v>510</v>
      </c>
      <c r="S445" t="s">
        <v>510</v>
      </c>
      <c r="T445" t="s">
        <v>510</v>
      </c>
      <c r="U445" t="s">
        <v>510</v>
      </c>
      <c r="V445" t="s">
        <v>510</v>
      </c>
      <c r="W445" t="s">
        <v>510</v>
      </c>
      <c r="Y445" t="s">
        <v>510</v>
      </c>
      <c r="AA445" t="s">
        <v>510</v>
      </c>
      <c r="AB445" t="s">
        <v>510</v>
      </c>
      <c r="AC445" t="s">
        <v>510</v>
      </c>
      <c r="AD445" t="s">
        <v>510</v>
      </c>
      <c r="AE445" t="s">
        <v>510</v>
      </c>
      <c r="AH445" t="s">
        <v>510</v>
      </c>
      <c r="AI445" t="s">
        <v>510</v>
      </c>
      <c r="AJ445" t="s">
        <v>510</v>
      </c>
      <c r="AK445" t="s">
        <v>510</v>
      </c>
      <c r="AL445" t="s">
        <v>510</v>
      </c>
      <c r="AM445" t="s">
        <v>510</v>
      </c>
      <c r="AN445" t="s">
        <v>510</v>
      </c>
      <c r="AO445" t="s">
        <v>510</v>
      </c>
      <c r="AP445" t="s">
        <v>510</v>
      </c>
      <c r="AQ445" t="s">
        <v>510</v>
      </c>
      <c r="AR445" t="s">
        <v>510</v>
      </c>
      <c r="AS445" t="s">
        <v>510</v>
      </c>
      <c r="AT445" t="s">
        <v>510</v>
      </c>
      <c r="AU445" t="s">
        <v>510</v>
      </c>
      <c r="AV445" t="s">
        <v>510</v>
      </c>
      <c r="AW445" t="s">
        <v>510</v>
      </c>
      <c r="AY445" t="s">
        <v>510</v>
      </c>
      <c r="AZ445" t="s">
        <v>510</v>
      </c>
      <c r="BB445" t="s">
        <v>510</v>
      </c>
      <c r="BC445" t="s">
        <v>510</v>
      </c>
      <c r="BD445" t="s">
        <v>510</v>
      </c>
      <c r="BE445" t="s">
        <v>510</v>
      </c>
      <c r="BF445" t="s">
        <v>510</v>
      </c>
      <c r="BG445" t="s">
        <v>510</v>
      </c>
      <c r="BH445" t="s">
        <v>510</v>
      </c>
      <c r="BI445" t="s">
        <v>510</v>
      </c>
      <c r="BJ445" t="s">
        <v>510</v>
      </c>
      <c r="BK445" t="s">
        <v>510</v>
      </c>
      <c r="BL445" t="s">
        <v>510</v>
      </c>
      <c r="BM445" t="s">
        <v>510</v>
      </c>
      <c r="BN445" t="s">
        <v>510</v>
      </c>
      <c r="BO445" t="s">
        <v>510</v>
      </c>
      <c r="BP445" t="s">
        <v>510</v>
      </c>
      <c r="BQ445" t="s">
        <v>510</v>
      </c>
    </row>
    <row r="446" spans="1:69" x14ac:dyDescent="0.3">
      <c r="A446" t="s">
        <v>510</v>
      </c>
      <c r="B446" t="s">
        <v>510</v>
      </c>
      <c r="C446" t="s">
        <v>510</v>
      </c>
      <c r="D446" t="s">
        <v>510</v>
      </c>
      <c r="E446" t="s">
        <v>510</v>
      </c>
      <c r="F446" t="s">
        <v>510</v>
      </c>
      <c r="G446" t="s">
        <v>510</v>
      </c>
      <c r="H446" s="455"/>
      <c r="I446" t="s">
        <v>510</v>
      </c>
      <c r="K446" t="s">
        <v>510</v>
      </c>
      <c r="L446" t="s">
        <v>512</v>
      </c>
      <c r="M446" t="s">
        <v>510</v>
      </c>
      <c r="N446" t="s">
        <v>510</v>
      </c>
      <c r="O446" t="s">
        <v>510</v>
      </c>
      <c r="P446" t="s">
        <v>510</v>
      </c>
      <c r="Q446" t="s">
        <v>510</v>
      </c>
      <c r="R446" t="s">
        <v>510</v>
      </c>
      <c r="S446" t="s">
        <v>510</v>
      </c>
      <c r="T446" t="s">
        <v>510</v>
      </c>
      <c r="U446" t="s">
        <v>510</v>
      </c>
      <c r="V446" t="s">
        <v>510</v>
      </c>
      <c r="W446" t="s">
        <v>510</v>
      </c>
      <c r="Y446" t="s">
        <v>510</v>
      </c>
      <c r="AA446" t="s">
        <v>510</v>
      </c>
      <c r="AB446" t="s">
        <v>510</v>
      </c>
      <c r="AC446" t="s">
        <v>510</v>
      </c>
      <c r="AD446" t="s">
        <v>510</v>
      </c>
      <c r="AE446" t="s">
        <v>510</v>
      </c>
      <c r="AH446" t="s">
        <v>510</v>
      </c>
      <c r="AI446" t="s">
        <v>510</v>
      </c>
      <c r="AJ446" t="s">
        <v>510</v>
      </c>
      <c r="AK446" t="s">
        <v>510</v>
      </c>
      <c r="AL446" t="s">
        <v>510</v>
      </c>
      <c r="AM446" t="s">
        <v>510</v>
      </c>
      <c r="AN446" t="s">
        <v>510</v>
      </c>
      <c r="AO446" t="s">
        <v>510</v>
      </c>
      <c r="AP446" t="s">
        <v>510</v>
      </c>
      <c r="AQ446" t="s">
        <v>510</v>
      </c>
      <c r="AR446" t="s">
        <v>510</v>
      </c>
      <c r="AS446" t="s">
        <v>510</v>
      </c>
      <c r="AT446" t="s">
        <v>510</v>
      </c>
      <c r="AU446" t="s">
        <v>510</v>
      </c>
      <c r="AV446" t="s">
        <v>510</v>
      </c>
      <c r="AW446" t="s">
        <v>510</v>
      </c>
      <c r="AY446" t="s">
        <v>510</v>
      </c>
      <c r="AZ446" t="s">
        <v>510</v>
      </c>
      <c r="BB446" t="s">
        <v>510</v>
      </c>
      <c r="BC446" t="s">
        <v>510</v>
      </c>
      <c r="BD446" t="s">
        <v>510</v>
      </c>
      <c r="BE446" t="s">
        <v>510</v>
      </c>
      <c r="BF446" t="s">
        <v>510</v>
      </c>
      <c r="BG446" t="s">
        <v>510</v>
      </c>
      <c r="BH446" t="s">
        <v>510</v>
      </c>
      <c r="BI446" t="s">
        <v>510</v>
      </c>
      <c r="BJ446" t="s">
        <v>510</v>
      </c>
      <c r="BK446" t="s">
        <v>510</v>
      </c>
      <c r="BL446" t="s">
        <v>510</v>
      </c>
      <c r="BM446" t="s">
        <v>510</v>
      </c>
      <c r="BN446" t="s">
        <v>510</v>
      </c>
      <c r="BO446" t="s">
        <v>510</v>
      </c>
      <c r="BP446" t="s">
        <v>510</v>
      </c>
      <c r="BQ446" t="s">
        <v>510</v>
      </c>
    </row>
    <row r="447" spans="1:69" x14ac:dyDescent="0.3">
      <c r="A447" t="s">
        <v>510</v>
      </c>
      <c r="B447" t="s">
        <v>510</v>
      </c>
      <c r="C447" t="s">
        <v>510</v>
      </c>
      <c r="D447" t="s">
        <v>510</v>
      </c>
      <c r="E447" t="s">
        <v>510</v>
      </c>
      <c r="F447" t="s">
        <v>510</v>
      </c>
      <c r="G447" t="s">
        <v>510</v>
      </c>
      <c r="H447" s="455"/>
      <c r="I447" t="s">
        <v>510</v>
      </c>
      <c r="K447" t="s">
        <v>510</v>
      </c>
      <c r="L447" t="s">
        <v>512</v>
      </c>
      <c r="M447" t="s">
        <v>510</v>
      </c>
      <c r="N447" t="s">
        <v>510</v>
      </c>
      <c r="O447" t="s">
        <v>510</v>
      </c>
      <c r="P447" t="s">
        <v>510</v>
      </c>
      <c r="Q447" t="s">
        <v>510</v>
      </c>
      <c r="R447" t="s">
        <v>510</v>
      </c>
      <c r="S447" t="s">
        <v>510</v>
      </c>
      <c r="T447" t="s">
        <v>510</v>
      </c>
      <c r="U447" t="s">
        <v>510</v>
      </c>
      <c r="V447" t="s">
        <v>510</v>
      </c>
      <c r="W447" t="s">
        <v>510</v>
      </c>
      <c r="Y447" t="s">
        <v>510</v>
      </c>
      <c r="AA447" t="s">
        <v>510</v>
      </c>
      <c r="AB447" t="s">
        <v>510</v>
      </c>
      <c r="AC447" t="s">
        <v>510</v>
      </c>
      <c r="AD447" t="s">
        <v>510</v>
      </c>
      <c r="AE447" t="s">
        <v>510</v>
      </c>
      <c r="AH447" t="s">
        <v>510</v>
      </c>
      <c r="AI447" t="s">
        <v>510</v>
      </c>
      <c r="AJ447" t="s">
        <v>510</v>
      </c>
      <c r="AK447" t="s">
        <v>510</v>
      </c>
      <c r="AL447" t="s">
        <v>510</v>
      </c>
      <c r="AM447" t="s">
        <v>510</v>
      </c>
      <c r="AN447" t="s">
        <v>510</v>
      </c>
      <c r="AO447" t="s">
        <v>510</v>
      </c>
      <c r="AP447" t="s">
        <v>510</v>
      </c>
      <c r="AQ447" t="s">
        <v>510</v>
      </c>
      <c r="AR447" t="s">
        <v>510</v>
      </c>
      <c r="AS447" t="s">
        <v>510</v>
      </c>
      <c r="AT447" t="s">
        <v>510</v>
      </c>
      <c r="AU447" t="s">
        <v>510</v>
      </c>
      <c r="AV447" t="s">
        <v>510</v>
      </c>
      <c r="AW447" t="s">
        <v>510</v>
      </c>
      <c r="AY447" t="s">
        <v>510</v>
      </c>
      <c r="AZ447" t="s">
        <v>510</v>
      </c>
      <c r="BB447" t="s">
        <v>510</v>
      </c>
      <c r="BC447" t="s">
        <v>510</v>
      </c>
      <c r="BD447" t="s">
        <v>510</v>
      </c>
      <c r="BE447" t="s">
        <v>510</v>
      </c>
      <c r="BF447" t="s">
        <v>510</v>
      </c>
      <c r="BG447" t="s">
        <v>510</v>
      </c>
      <c r="BH447" t="s">
        <v>510</v>
      </c>
      <c r="BI447" t="s">
        <v>510</v>
      </c>
      <c r="BJ447" t="s">
        <v>510</v>
      </c>
      <c r="BK447" t="s">
        <v>510</v>
      </c>
      <c r="BL447" t="s">
        <v>510</v>
      </c>
      <c r="BM447" t="s">
        <v>510</v>
      </c>
      <c r="BN447" t="s">
        <v>510</v>
      </c>
      <c r="BO447" t="s">
        <v>510</v>
      </c>
      <c r="BP447" t="s">
        <v>510</v>
      </c>
      <c r="BQ447" t="s">
        <v>510</v>
      </c>
    </row>
    <row r="448" spans="1:69" x14ac:dyDescent="0.3">
      <c r="A448" t="s">
        <v>510</v>
      </c>
      <c r="B448" t="s">
        <v>510</v>
      </c>
      <c r="C448" t="s">
        <v>510</v>
      </c>
      <c r="D448" t="s">
        <v>510</v>
      </c>
      <c r="E448" t="s">
        <v>510</v>
      </c>
      <c r="F448" t="s">
        <v>510</v>
      </c>
      <c r="G448" t="s">
        <v>510</v>
      </c>
      <c r="H448" s="455"/>
      <c r="I448" t="s">
        <v>510</v>
      </c>
      <c r="K448" t="s">
        <v>510</v>
      </c>
      <c r="L448" t="s">
        <v>512</v>
      </c>
      <c r="M448" t="s">
        <v>510</v>
      </c>
      <c r="N448" t="s">
        <v>510</v>
      </c>
      <c r="O448" t="s">
        <v>510</v>
      </c>
      <c r="P448" t="s">
        <v>510</v>
      </c>
      <c r="Q448" t="s">
        <v>510</v>
      </c>
      <c r="R448" t="s">
        <v>510</v>
      </c>
      <c r="S448" t="s">
        <v>510</v>
      </c>
      <c r="T448" t="s">
        <v>510</v>
      </c>
      <c r="U448" t="s">
        <v>510</v>
      </c>
      <c r="V448" t="s">
        <v>510</v>
      </c>
      <c r="W448" t="s">
        <v>510</v>
      </c>
      <c r="Y448" t="s">
        <v>510</v>
      </c>
      <c r="AA448" t="s">
        <v>510</v>
      </c>
      <c r="AB448" t="s">
        <v>510</v>
      </c>
      <c r="AC448" t="s">
        <v>510</v>
      </c>
      <c r="AD448" t="s">
        <v>510</v>
      </c>
      <c r="AE448" t="s">
        <v>510</v>
      </c>
      <c r="AH448" t="s">
        <v>510</v>
      </c>
      <c r="AI448" t="s">
        <v>510</v>
      </c>
      <c r="AJ448" t="s">
        <v>510</v>
      </c>
      <c r="AK448" t="s">
        <v>510</v>
      </c>
      <c r="AL448" t="s">
        <v>510</v>
      </c>
      <c r="AM448" t="s">
        <v>510</v>
      </c>
      <c r="AN448" t="s">
        <v>510</v>
      </c>
      <c r="AO448" t="s">
        <v>510</v>
      </c>
      <c r="AP448" t="s">
        <v>510</v>
      </c>
      <c r="AQ448" t="s">
        <v>510</v>
      </c>
      <c r="AR448" t="s">
        <v>510</v>
      </c>
      <c r="AS448" t="s">
        <v>510</v>
      </c>
      <c r="AT448" t="s">
        <v>510</v>
      </c>
      <c r="AU448" t="s">
        <v>510</v>
      </c>
      <c r="AV448" t="s">
        <v>510</v>
      </c>
      <c r="AW448" t="s">
        <v>510</v>
      </c>
      <c r="AY448" t="s">
        <v>510</v>
      </c>
      <c r="AZ448" t="s">
        <v>510</v>
      </c>
      <c r="BB448" t="s">
        <v>510</v>
      </c>
      <c r="BC448" t="s">
        <v>510</v>
      </c>
      <c r="BD448" t="s">
        <v>510</v>
      </c>
      <c r="BE448" t="s">
        <v>510</v>
      </c>
      <c r="BF448" t="s">
        <v>510</v>
      </c>
      <c r="BG448" t="s">
        <v>510</v>
      </c>
      <c r="BH448" t="s">
        <v>510</v>
      </c>
      <c r="BI448" t="s">
        <v>510</v>
      </c>
      <c r="BJ448" t="s">
        <v>510</v>
      </c>
      <c r="BK448" t="s">
        <v>510</v>
      </c>
      <c r="BL448" t="s">
        <v>510</v>
      </c>
      <c r="BM448" t="s">
        <v>510</v>
      </c>
      <c r="BN448" t="s">
        <v>510</v>
      </c>
      <c r="BO448" t="s">
        <v>510</v>
      </c>
      <c r="BP448" t="s">
        <v>510</v>
      </c>
      <c r="BQ448" t="s">
        <v>510</v>
      </c>
    </row>
    <row r="449" spans="1:69" x14ac:dyDescent="0.3">
      <c r="A449" t="s">
        <v>510</v>
      </c>
      <c r="B449" t="s">
        <v>510</v>
      </c>
      <c r="C449" t="s">
        <v>510</v>
      </c>
      <c r="D449" t="s">
        <v>510</v>
      </c>
      <c r="E449" t="s">
        <v>510</v>
      </c>
      <c r="F449" t="s">
        <v>510</v>
      </c>
      <c r="G449" t="s">
        <v>510</v>
      </c>
      <c r="H449" s="455"/>
      <c r="I449" t="s">
        <v>510</v>
      </c>
      <c r="K449" t="s">
        <v>510</v>
      </c>
      <c r="L449" t="s">
        <v>512</v>
      </c>
      <c r="M449" t="s">
        <v>510</v>
      </c>
      <c r="N449" t="s">
        <v>510</v>
      </c>
      <c r="O449" t="s">
        <v>510</v>
      </c>
      <c r="P449" t="s">
        <v>510</v>
      </c>
      <c r="Q449" t="s">
        <v>510</v>
      </c>
      <c r="R449" t="s">
        <v>510</v>
      </c>
      <c r="S449" t="s">
        <v>510</v>
      </c>
      <c r="T449" t="s">
        <v>510</v>
      </c>
      <c r="U449" t="s">
        <v>510</v>
      </c>
      <c r="V449" t="s">
        <v>510</v>
      </c>
      <c r="W449" t="s">
        <v>510</v>
      </c>
      <c r="Y449" t="s">
        <v>510</v>
      </c>
      <c r="AA449" t="s">
        <v>510</v>
      </c>
      <c r="AB449" t="s">
        <v>510</v>
      </c>
      <c r="AC449" t="s">
        <v>510</v>
      </c>
      <c r="AD449" t="s">
        <v>510</v>
      </c>
      <c r="AE449" t="s">
        <v>510</v>
      </c>
      <c r="AH449" t="s">
        <v>510</v>
      </c>
      <c r="AI449" t="s">
        <v>510</v>
      </c>
      <c r="AJ449" t="s">
        <v>510</v>
      </c>
      <c r="AK449" t="s">
        <v>510</v>
      </c>
      <c r="AL449" t="s">
        <v>510</v>
      </c>
      <c r="AM449" t="s">
        <v>510</v>
      </c>
      <c r="AN449" t="s">
        <v>510</v>
      </c>
      <c r="AO449" t="s">
        <v>510</v>
      </c>
      <c r="AP449" t="s">
        <v>510</v>
      </c>
      <c r="AQ449" t="s">
        <v>510</v>
      </c>
      <c r="AR449" t="s">
        <v>510</v>
      </c>
      <c r="AS449" t="s">
        <v>510</v>
      </c>
      <c r="AT449" t="s">
        <v>510</v>
      </c>
      <c r="AU449" t="s">
        <v>510</v>
      </c>
      <c r="AV449" t="s">
        <v>510</v>
      </c>
      <c r="AW449" t="s">
        <v>510</v>
      </c>
      <c r="AY449" t="s">
        <v>510</v>
      </c>
      <c r="AZ449" t="s">
        <v>510</v>
      </c>
      <c r="BB449" t="s">
        <v>510</v>
      </c>
      <c r="BC449" t="s">
        <v>510</v>
      </c>
      <c r="BD449" t="s">
        <v>510</v>
      </c>
      <c r="BE449" t="s">
        <v>510</v>
      </c>
      <c r="BF449" t="s">
        <v>510</v>
      </c>
      <c r="BG449" t="s">
        <v>510</v>
      </c>
      <c r="BH449" t="s">
        <v>510</v>
      </c>
      <c r="BI449" t="s">
        <v>510</v>
      </c>
      <c r="BJ449" t="s">
        <v>510</v>
      </c>
      <c r="BK449" t="s">
        <v>510</v>
      </c>
      <c r="BL449" t="s">
        <v>510</v>
      </c>
      <c r="BM449" t="s">
        <v>510</v>
      </c>
      <c r="BN449" t="s">
        <v>510</v>
      </c>
      <c r="BO449" t="s">
        <v>510</v>
      </c>
      <c r="BP449" t="s">
        <v>510</v>
      </c>
      <c r="BQ449" t="s">
        <v>510</v>
      </c>
    </row>
    <row r="450" spans="1:69" x14ac:dyDescent="0.3">
      <c r="A450" t="s">
        <v>510</v>
      </c>
      <c r="B450" t="s">
        <v>510</v>
      </c>
      <c r="C450" t="s">
        <v>510</v>
      </c>
      <c r="D450" t="s">
        <v>510</v>
      </c>
      <c r="E450" t="s">
        <v>510</v>
      </c>
      <c r="F450" t="s">
        <v>510</v>
      </c>
      <c r="G450" t="s">
        <v>510</v>
      </c>
      <c r="H450" s="455"/>
      <c r="I450" t="s">
        <v>510</v>
      </c>
      <c r="K450" t="s">
        <v>510</v>
      </c>
      <c r="L450" t="s">
        <v>512</v>
      </c>
      <c r="M450" t="s">
        <v>510</v>
      </c>
      <c r="N450" t="s">
        <v>510</v>
      </c>
      <c r="O450" t="s">
        <v>510</v>
      </c>
      <c r="P450" t="s">
        <v>510</v>
      </c>
      <c r="Q450" t="s">
        <v>510</v>
      </c>
      <c r="R450" t="s">
        <v>510</v>
      </c>
      <c r="S450" t="s">
        <v>510</v>
      </c>
      <c r="T450" t="s">
        <v>510</v>
      </c>
      <c r="U450" t="s">
        <v>510</v>
      </c>
      <c r="V450" t="s">
        <v>510</v>
      </c>
      <c r="W450" t="s">
        <v>510</v>
      </c>
      <c r="Y450" t="s">
        <v>510</v>
      </c>
      <c r="AA450" t="s">
        <v>510</v>
      </c>
      <c r="AB450" t="s">
        <v>510</v>
      </c>
      <c r="AC450" t="s">
        <v>510</v>
      </c>
      <c r="AD450" t="s">
        <v>510</v>
      </c>
      <c r="AE450" t="s">
        <v>510</v>
      </c>
      <c r="AH450" t="s">
        <v>510</v>
      </c>
      <c r="AI450" t="s">
        <v>510</v>
      </c>
      <c r="AJ450" t="s">
        <v>510</v>
      </c>
      <c r="AK450" t="s">
        <v>510</v>
      </c>
      <c r="AL450" t="s">
        <v>510</v>
      </c>
      <c r="AM450" t="s">
        <v>510</v>
      </c>
      <c r="AN450" t="s">
        <v>510</v>
      </c>
      <c r="AO450" t="s">
        <v>510</v>
      </c>
      <c r="AP450" t="s">
        <v>510</v>
      </c>
      <c r="AQ450" t="s">
        <v>510</v>
      </c>
      <c r="AR450" t="s">
        <v>510</v>
      </c>
      <c r="AS450" t="s">
        <v>510</v>
      </c>
      <c r="AT450" t="s">
        <v>510</v>
      </c>
      <c r="AU450" t="s">
        <v>510</v>
      </c>
      <c r="AV450" t="s">
        <v>510</v>
      </c>
      <c r="AW450" t="s">
        <v>510</v>
      </c>
      <c r="AY450" t="s">
        <v>510</v>
      </c>
      <c r="AZ450" t="s">
        <v>510</v>
      </c>
      <c r="BB450" t="s">
        <v>510</v>
      </c>
      <c r="BC450" t="s">
        <v>510</v>
      </c>
      <c r="BD450" t="s">
        <v>510</v>
      </c>
      <c r="BE450" t="s">
        <v>510</v>
      </c>
      <c r="BF450" t="s">
        <v>510</v>
      </c>
      <c r="BG450" t="s">
        <v>510</v>
      </c>
      <c r="BH450" t="s">
        <v>510</v>
      </c>
      <c r="BI450" t="s">
        <v>510</v>
      </c>
      <c r="BJ450" t="s">
        <v>510</v>
      </c>
      <c r="BK450" t="s">
        <v>510</v>
      </c>
      <c r="BL450" t="s">
        <v>510</v>
      </c>
      <c r="BM450" t="s">
        <v>510</v>
      </c>
      <c r="BN450" t="s">
        <v>510</v>
      </c>
      <c r="BO450" t="s">
        <v>510</v>
      </c>
      <c r="BP450" t="s">
        <v>510</v>
      </c>
      <c r="BQ450" t="s">
        <v>510</v>
      </c>
    </row>
    <row r="451" spans="1:69" x14ac:dyDescent="0.3">
      <c r="A451" t="s">
        <v>510</v>
      </c>
      <c r="B451" t="s">
        <v>510</v>
      </c>
      <c r="C451" t="s">
        <v>510</v>
      </c>
      <c r="D451" t="s">
        <v>510</v>
      </c>
      <c r="E451" t="s">
        <v>510</v>
      </c>
      <c r="F451" t="s">
        <v>510</v>
      </c>
      <c r="G451" t="s">
        <v>510</v>
      </c>
      <c r="H451" s="455"/>
      <c r="I451" t="s">
        <v>510</v>
      </c>
      <c r="K451" t="s">
        <v>510</v>
      </c>
      <c r="L451" t="s">
        <v>512</v>
      </c>
      <c r="M451" t="s">
        <v>510</v>
      </c>
      <c r="N451" t="s">
        <v>510</v>
      </c>
      <c r="O451" t="s">
        <v>510</v>
      </c>
      <c r="P451" t="s">
        <v>510</v>
      </c>
      <c r="Q451" t="s">
        <v>510</v>
      </c>
      <c r="R451" t="s">
        <v>510</v>
      </c>
      <c r="S451" t="s">
        <v>510</v>
      </c>
      <c r="T451" t="s">
        <v>510</v>
      </c>
      <c r="U451" t="s">
        <v>510</v>
      </c>
      <c r="V451" t="s">
        <v>510</v>
      </c>
      <c r="W451" t="s">
        <v>510</v>
      </c>
      <c r="Y451" t="s">
        <v>510</v>
      </c>
      <c r="AA451" t="s">
        <v>510</v>
      </c>
      <c r="AB451" t="s">
        <v>510</v>
      </c>
      <c r="AC451" t="s">
        <v>510</v>
      </c>
      <c r="AD451" t="s">
        <v>510</v>
      </c>
      <c r="AE451" t="s">
        <v>510</v>
      </c>
      <c r="AH451" t="s">
        <v>510</v>
      </c>
      <c r="AI451" t="s">
        <v>510</v>
      </c>
      <c r="AJ451" t="s">
        <v>510</v>
      </c>
      <c r="AK451" t="s">
        <v>510</v>
      </c>
      <c r="AL451" t="s">
        <v>510</v>
      </c>
      <c r="AM451" t="s">
        <v>510</v>
      </c>
      <c r="AN451" t="s">
        <v>510</v>
      </c>
      <c r="AO451" t="s">
        <v>510</v>
      </c>
      <c r="AP451" t="s">
        <v>510</v>
      </c>
      <c r="AQ451" t="s">
        <v>510</v>
      </c>
      <c r="AR451" t="s">
        <v>510</v>
      </c>
      <c r="AS451" t="s">
        <v>510</v>
      </c>
      <c r="AT451" t="s">
        <v>510</v>
      </c>
      <c r="AU451" t="s">
        <v>510</v>
      </c>
      <c r="AV451" t="s">
        <v>510</v>
      </c>
      <c r="AW451" t="s">
        <v>510</v>
      </c>
      <c r="AY451" t="s">
        <v>510</v>
      </c>
      <c r="AZ451" t="s">
        <v>510</v>
      </c>
      <c r="BB451" t="s">
        <v>510</v>
      </c>
      <c r="BC451" t="s">
        <v>510</v>
      </c>
      <c r="BD451" t="s">
        <v>510</v>
      </c>
      <c r="BE451" t="s">
        <v>510</v>
      </c>
      <c r="BF451" t="s">
        <v>510</v>
      </c>
      <c r="BG451" t="s">
        <v>510</v>
      </c>
      <c r="BH451" t="s">
        <v>510</v>
      </c>
      <c r="BI451" t="s">
        <v>510</v>
      </c>
      <c r="BJ451" t="s">
        <v>510</v>
      </c>
      <c r="BK451" t="s">
        <v>510</v>
      </c>
      <c r="BL451" t="s">
        <v>510</v>
      </c>
      <c r="BM451" t="s">
        <v>510</v>
      </c>
      <c r="BN451" t="s">
        <v>510</v>
      </c>
      <c r="BO451" t="s">
        <v>510</v>
      </c>
      <c r="BP451" t="s">
        <v>510</v>
      </c>
      <c r="BQ451" t="s">
        <v>510</v>
      </c>
    </row>
    <row r="452" spans="1:69" x14ac:dyDescent="0.3">
      <c r="A452" t="s">
        <v>510</v>
      </c>
      <c r="B452" t="s">
        <v>510</v>
      </c>
      <c r="C452" t="s">
        <v>510</v>
      </c>
      <c r="D452" t="s">
        <v>510</v>
      </c>
      <c r="E452" t="s">
        <v>510</v>
      </c>
      <c r="F452" t="s">
        <v>510</v>
      </c>
      <c r="G452" t="s">
        <v>510</v>
      </c>
      <c r="H452" s="455"/>
      <c r="I452" t="s">
        <v>510</v>
      </c>
      <c r="K452" t="s">
        <v>510</v>
      </c>
      <c r="L452" t="s">
        <v>512</v>
      </c>
      <c r="M452" t="s">
        <v>510</v>
      </c>
      <c r="N452" t="s">
        <v>510</v>
      </c>
      <c r="O452" t="s">
        <v>510</v>
      </c>
      <c r="P452" t="s">
        <v>510</v>
      </c>
      <c r="Q452" t="s">
        <v>510</v>
      </c>
      <c r="R452" t="s">
        <v>510</v>
      </c>
      <c r="S452" t="s">
        <v>510</v>
      </c>
      <c r="T452" t="s">
        <v>510</v>
      </c>
      <c r="U452" t="s">
        <v>510</v>
      </c>
      <c r="V452" t="s">
        <v>510</v>
      </c>
      <c r="W452" t="s">
        <v>510</v>
      </c>
      <c r="Y452" t="s">
        <v>510</v>
      </c>
      <c r="AA452" t="s">
        <v>510</v>
      </c>
      <c r="AB452" t="s">
        <v>510</v>
      </c>
      <c r="AC452" t="s">
        <v>510</v>
      </c>
      <c r="AD452" t="s">
        <v>510</v>
      </c>
      <c r="AE452" t="s">
        <v>510</v>
      </c>
      <c r="AH452" t="s">
        <v>510</v>
      </c>
      <c r="AI452" t="s">
        <v>510</v>
      </c>
      <c r="AJ452" t="s">
        <v>510</v>
      </c>
      <c r="AK452" t="s">
        <v>510</v>
      </c>
      <c r="AL452" t="s">
        <v>510</v>
      </c>
      <c r="AM452" t="s">
        <v>510</v>
      </c>
      <c r="AN452" t="s">
        <v>510</v>
      </c>
      <c r="AO452" t="s">
        <v>510</v>
      </c>
      <c r="AP452" t="s">
        <v>510</v>
      </c>
      <c r="AQ452" t="s">
        <v>510</v>
      </c>
      <c r="AR452" t="s">
        <v>510</v>
      </c>
      <c r="AS452" t="s">
        <v>510</v>
      </c>
      <c r="AT452" t="s">
        <v>510</v>
      </c>
      <c r="AU452" t="s">
        <v>510</v>
      </c>
      <c r="AV452" t="s">
        <v>510</v>
      </c>
      <c r="AW452" t="s">
        <v>510</v>
      </c>
      <c r="AY452" t="s">
        <v>510</v>
      </c>
      <c r="AZ452" t="s">
        <v>510</v>
      </c>
      <c r="BB452" t="s">
        <v>510</v>
      </c>
      <c r="BC452" t="s">
        <v>510</v>
      </c>
      <c r="BD452" t="s">
        <v>510</v>
      </c>
      <c r="BE452" t="s">
        <v>510</v>
      </c>
      <c r="BF452" t="s">
        <v>510</v>
      </c>
      <c r="BG452" t="s">
        <v>510</v>
      </c>
      <c r="BH452" t="s">
        <v>510</v>
      </c>
      <c r="BI452" t="s">
        <v>510</v>
      </c>
      <c r="BJ452" t="s">
        <v>510</v>
      </c>
      <c r="BK452" t="s">
        <v>510</v>
      </c>
      <c r="BL452" t="s">
        <v>510</v>
      </c>
      <c r="BM452" t="s">
        <v>510</v>
      </c>
      <c r="BN452" t="s">
        <v>510</v>
      </c>
      <c r="BO452" t="s">
        <v>510</v>
      </c>
      <c r="BP452" t="s">
        <v>510</v>
      </c>
      <c r="BQ452" t="s">
        <v>510</v>
      </c>
    </row>
    <row r="453" spans="1:69" x14ac:dyDescent="0.3">
      <c r="A453" t="s">
        <v>510</v>
      </c>
      <c r="B453" t="s">
        <v>510</v>
      </c>
      <c r="C453" t="s">
        <v>510</v>
      </c>
      <c r="D453" t="s">
        <v>510</v>
      </c>
      <c r="E453" t="s">
        <v>510</v>
      </c>
      <c r="F453" t="s">
        <v>510</v>
      </c>
      <c r="G453" t="s">
        <v>510</v>
      </c>
      <c r="H453" s="455"/>
      <c r="I453" t="s">
        <v>510</v>
      </c>
      <c r="K453" t="s">
        <v>510</v>
      </c>
      <c r="L453" t="s">
        <v>512</v>
      </c>
      <c r="M453" t="s">
        <v>510</v>
      </c>
      <c r="N453" t="s">
        <v>510</v>
      </c>
      <c r="O453" t="s">
        <v>510</v>
      </c>
      <c r="P453" t="s">
        <v>510</v>
      </c>
      <c r="Q453" t="s">
        <v>510</v>
      </c>
      <c r="R453" t="s">
        <v>510</v>
      </c>
      <c r="S453" t="s">
        <v>510</v>
      </c>
      <c r="T453" t="s">
        <v>510</v>
      </c>
      <c r="U453" t="s">
        <v>510</v>
      </c>
      <c r="V453" t="s">
        <v>510</v>
      </c>
      <c r="W453" t="s">
        <v>510</v>
      </c>
      <c r="Y453" t="s">
        <v>510</v>
      </c>
      <c r="AA453" t="s">
        <v>510</v>
      </c>
      <c r="AB453" t="s">
        <v>510</v>
      </c>
      <c r="AC453" t="s">
        <v>510</v>
      </c>
      <c r="AD453" t="s">
        <v>510</v>
      </c>
      <c r="AE453" t="s">
        <v>510</v>
      </c>
      <c r="AH453" t="s">
        <v>510</v>
      </c>
      <c r="AI453" t="s">
        <v>510</v>
      </c>
      <c r="AJ453" t="s">
        <v>510</v>
      </c>
      <c r="AK453" t="s">
        <v>510</v>
      </c>
      <c r="AL453" t="s">
        <v>510</v>
      </c>
      <c r="AM453" t="s">
        <v>510</v>
      </c>
      <c r="AN453" t="s">
        <v>510</v>
      </c>
      <c r="AO453" t="s">
        <v>510</v>
      </c>
      <c r="AP453" t="s">
        <v>510</v>
      </c>
      <c r="AQ453" t="s">
        <v>510</v>
      </c>
      <c r="AR453" t="s">
        <v>510</v>
      </c>
      <c r="AS453" t="s">
        <v>510</v>
      </c>
      <c r="AT453" t="s">
        <v>510</v>
      </c>
      <c r="AU453" t="s">
        <v>510</v>
      </c>
      <c r="AV453" t="s">
        <v>510</v>
      </c>
      <c r="AW453" t="s">
        <v>510</v>
      </c>
      <c r="AY453" t="s">
        <v>510</v>
      </c>
      <c r="AZ453" t="s">
        <v>510</v>
      </c>
      <c r="BB453" t="s">
        <v>510</v>
      </c>
      <c r="BC453" t="s">
        <v>510</v>
      </c>
      <c r="BD453" t="s">
        <v>510</v>
      </c>
      <c r="BE453" t="s">
        <v>510</v>
      </c>
      <c r="BF453" t="s">
        <v>510</v>
      </c>
      <c r="BG453" t="s">
        <v>510</v>
      </c>
      <c r="BH453" t="s">
        <v>510</v>
      </c>
      <c r="BI453" t="s">
        <v>510</v>
      </c>
      <c r="BJ453" t="s">
        <v>510</v>
      </c>
      <c r="BK453" t="s">
        <v>510</v>
      </c>
      <c r="BL453" t="s">
        <v>510</v>
      </c>
      <c r="BM453" t="s">
        <v>510</v>
      </c>
      <c r="BN453" t="s">
        <v>510</v>
      </c>
      <c r="BO453" t="s">
        <v>510</v>
      </c>
      <c r="BP453" t="s">
        <v>510</v>
      </c>
      <c r="BQ453" t="s">
        <v>510</v>
      </c>
    </row>
    <row r="454" spans="1:69" x14ac:dyDescent="0.3">
      <c r="A454" t="s">
        <v>510</v>
      </c>
      <c r="B454" t="s">
        <v>510</v>
      </c>
      <c r="C454" t="s">
        <v>510</v>
      </c>
      <c r="D454" t="s">
        <v>510</v>
      </c>
      <c r="E454" t="s">
        <v>510</v>
      </c>
      <c r="F454" t="s">
        <v>510</v>
      </c>
      <c r="G454" t="s">
        <v>510</v>
      </c>
      <c r="H454" s="455"/>
      <c r="I454" t="s">
        <v>510</v>
      </c>
      <c r="K454" t="s">
        <v>510</v>
      </c>
      <c r="L454" t="s">
        <v>512</v>
      </c>
      <c r="M454" t="s">
        <v>510</v>
      </c>
      <c r="N454" t="s">
        <v>510</v>
      </c>
      <c r="O454" t="s">
        <v>510</v>
      </c>
      <c r="P454" t="s">
        <v>510</v>
      </c>
      <c r="Q454" t="s">
        <v>510</v>
      </c>
      <c r="R454" t="s">
        <v>510</v>
      </c>
      <c r="S454" t="s">
        <v>510</v>
      </c>
      <c r="T454" t="s">
        <v>510</v>
      </c>
      <c r="U454" t="s">
        <v>510</v>
      </c>
      <c r="V454" t="s">
        <v>510</v>
      </c>
      <c r="W454" t="s">
        <v>510</v>
      </c>
      <c r="Y454" t="s">
        <v>510</v>
      </c>
      <c r="AA454" t="s">
        <v>510</v>
      </c>
      <c r="AB454" t="s">
        <v>510</v>
      </c>
      <c r="AC454" t="s">
        <v>510</v>
      </c>
      <c r="AD454" t="s">
        <v>510</v>
      </c>
      <c r="AE454" t="s">
        <v>510</v>
      </c>
      <c r="AH454" t="s">
        <v>510</v>
      </c>
      <c r="AI454" t="s">
        <v>510</v>
      </c>
      <c r="AJ454" t="s">
        <v>510</v>
      </c>
      <c r="AK454" t="s">
        <v>510</v>
      </c>
      <c r="AL454" t="s">
        <v>510</v>
      </c>
      <c r="AM454" t="s">
        <v>510</v>
      </c>
      <c r="AN454" t="s">
        <v>510</v>
      </c>
      <c r="AO454" t="s">
        <v>510</v>
      </c>
      <c r="AP454" t="s">
        <v>510</v>
      </c>
      <c r="AQ454" t="s">
        <v>510</v>
      </c>
      <c r="AR454" t="s">
        <v>510</v>
      </c>
      <c r="AS454" t="s">
        <v>510</v>
      </c>
      <c r="AT454" t="s">
        <v>510</v>
      </c>
      <c r="AU454" t="s">
        <v>510</v>
      </c>
      <c r="AV454" t="s">
        <v>510</v>
      </c>
      <c r="AW454" t="s">
        <v>510</v>
      </c>
      <c r="AY454" t="s">
        <v>510</v>
      </c>
      <c r="AZ454" t="s">
        <v>510</v>
      </c>
      <c r="BB454" t="s">
        <v>510</v>
      </c>
      <c r="BC454" t="s">
        <v>510</v>
      </c>
      <c r="BD454" t="s">
        <v>510</v>
      </c>
      <c r="BE454" t="s">
        <v>510</v>
      </c>
      <c r="BF454" t="s">
        <v>510</v>
      </c>
      <c r="BG454" t="s">
        <v>510</v>
      </c>
      <c r="BH454" t="s">
        <v>510</v>
      </c>
      <c r="BI454" t="s">
        <v>510</v>
      </c>
      <c r="BJ454" t="s">
        <v>510</v>
      </c>
      <c r="BK454" t="s">
        <v>510</v>
      </c>
      <c r="BL454" t="s">
        <v>510</v>
      </c>
      <c r="BM454" t="s">
        <v>510</v>
      </c>
      <c r="BN454" t="s">
        <v>510</v>
      </c>
      <c r="BO454" t="s">
        <v>510</v>
      </c>
      <c r="BP454" t="s">
        <v>510</v>
      </c>
      <c r="BQ454" t="s">
        <v>510</v>
      </c>
    </row>
    <row r="455" spans="1:69" x14ac:dyDescent="0.3">
      <c r="A455" t="s">
        <v>510</v>
      </c>
      <c r="B455" t="s">
        <v>510</v>
      </c>
      <c r="C455" t="s">
        <v>510</v>
      </c>
      <c r="D455" t="s">
        <v>510</v>
      </c>
      <c r="E455" t="s">
        <v>510</v>
      </c>
      <c r="F455" t="s">
        <v>510</v>
      </c>
      <c r="G455" t="s">
        <v>510</v>
      </c>
      <c r="H455" s="455"/>
      <c r="I455" t="s">
        <v>510</v>
      </c>
      <c r="K455" t="s">
        <v>510</v>
      </c>
      <c r="L455" t="s">
        <v>512</v>
      </c>
      <c r="M455" t="s">
        <v>510</v>
      </c>
      <c r="N455" t="s">
        <v>510</v>
      </c>
      <c r="O455" t="s">
        <v>510</v>
      </c>
      <c r="P455" t="s">
        <v>510</v>
      </c>
      <c r="Q455" t="s">
        <v>510</v>
      </c>
      <c r="R455" t="s">
        <v>510</v>
      </c>
      <c r="S455" t="s">
        <v>510</v>
      </c>
      <c r="T455" t="s">
        <v>510</v>
      </c>
      <c r="U455" t="s">
        <v>510</v>
      </c>
      <c r="V455" t="s">
        <v>510</v>
      </c>
      <c r="W455" t="s">
        <v>510</v>
      </c>
      <c r="Y455" t="s">
        <v>510</v>
      </c>
      <c r="AA455" t="s">
        <v>510</v>
      </c>
      <c r="AB455" t="s">
        <v>510</v>
      </c>
      <c r="AC455" t="s">
        <v>510</v>
      </c>
      <c r="AD455" t="s">
        <v>510</v>
      </c>
      <c r="AE455" t="s">
        <v>510</v>
      </c>
      <c r="AH455" t="s">
        <v>510</v>
      </c>
      <c r="AI455" t="s">
        <v>510</v>
      </c>
      <c r="AJ455" t="s">
        <v>510</v>
      </c>
      <c r="AK455" t="s">
        <v>510</v>
      </c>
      <c r="AL455" t="s">
        <v>510</v>
      </c>
      <c r="AM455" t="s">
        <v>510</v>
      </c>
      <c r="AN455" t="s">
        <v>510</v>
      </c>
      <c r="AO455" t="s">
        <v>510</v>
      </c>
      <c r="AP455" t="s">
        <v>510</v>
      </c>
      <c r="AQ455" t="s">
        <v>510</v>
      </c>
      <c r="AR455" t="s">
        <v>510</v>
      </c>
      <c r="AS455" t="s">
        <v>510</v>
      </c>
      <c r="AT455" t="s">
        <v>510</v>
      </c>
      <c r="AU455" t="s">
        <v>510</v>
      </c>
      <c r="AV455" t="s">
        <v>510</v>
      </c>
      <c r="AW455" t="s">
        <v>510</v>
      </c>
      <c r="AY455" t="s">
        <v>510</v>
      </c>
      <c r="AZ455" t="s">
        <v>510</v>
      </c>
      <c r="BB455" t="s">
        <v>510</v>
      </c>
      <c r="BC455" t="s">
        <v>510</v>
      </c>
      <c r="BD455" t="s">
        <v>510</v>
      </c>
      <c r="BE455" t="s">
        <v>510</v>
      </c>
      <c r="BF455" t="s">
        <v>510</v>
      </c>
      <c r="BG455" t="s">
        <v>510</v>
      </c>
      <c r="BH455" t="s">
        <v>510</v>
      </c>
      <c r="BI455" t="s">
        <v>510</v>
      </c>
      <c r="BJ455" t="s">
        <v>510</v>
      </c>
      <c r="BK455" t="s">
        <v>510</v>
      </c>
      <c r="BL455" t="s">
        <v>510</v>
      </c>
      <c r="BM455" t="s">
        <v>510</v>
      </c>
      <c r="BN455" t="s">
        <v>510</v>
      </c>
      <c r="BO455" t="s">
        <v>510</v>
      </c>
      <c r="BP455" t="s">
        <v>510</v>
      </c>
      <c r="BQ455" t="s">
        <v>510</v>
      </c>
    </row>
    <row r="456" spans="1:69" x14ac:dyDescent="0.3">
      <c r="A456" t="s">
        <v>510</v>
      </c>
      <c r="B456" t="s">
        <v>510</v>
      </c>
      <c r="C456" t="s">
        <v>510</v>
      </c>
      <c r="D456" t="s">
        <v>510</v>
      </c>
      <c r="E456" t="s">
        <v>510</v>
      </c>
      <c r="F456" t="s">
        <v>510</v>
      </c>
      <c r="G456" t="s">
        <v>510</v>
      </c>
      <c r="H456" s="455"/>
      <c r="I456" t="s">
        <v>510</v>
      </c>
      <c r="K456" t="s">
        <v>510</v>
      </c>
      <c r="L456" t="s">
        <v>512</v>
      </c>
      <c r="M456" t="s">
        <v>510</v>
      </c>
      <c r="N456" t="s">
        <v>510</v>
      </c>
      <c r="O456" t="s">
        <v>510</v>
      </c>
      <c r="P456" t="s">
        <v>510</v>
      </c>
      <c r="Q456" t="s">
        <v>510</v>
      </c>
      <c r="R456" t="s">
        <v>510</v>
      </c>
      <c r="S456" t="s">
        <v>510</v>
      </c>
      <c r="T456" t="s">
        <v>510</v>
      </c>
      <c r="U456" t="s">
        <v>510</v>
      </c>
      <c r="V456" t="s">
        <v>510</v>
      </c>
      <c r="W456" t="s">
        <v>510</v>
      </c>
      <c r="Y456" t="s">
        <v>510</v>
      </c>
      <c r="AA456" t="s">
        <v>510</v>
      </c>
      <c r="AB456" t="s">
        <v>510</v>
      </c>
      <c r="AC456" t="s">
        <v>510</v>
      </c>
      <c r="AD456" t="s">
        <v>510</v>
      </c>
      <c r="AE456" t="s">
        <v>510</v>
      </c>
      <c r="AH456" t="s">
        <v>510</v>
      </c>
      <c r="AI456" t="s">
        <v>510</v>
      </c>
      <c r="AJ456" t="s">
        <v>510</v>
      </c>
      <c r="AK456" t="s">
        <v>510</v>
      </c>
      <c r="AL456" t="s">
        <v>510</v>
      </c>
      <c r="AM456" t="s">
        <v>510</v>
      </c>
      <c r="AN456" t="s">
        <v>510</v>
      </c>
      <c r="AO456" t="s">
        <v>510</v>
      </c>
      <c r="AP456" t="s">
        <v>510</v>
      </c>
      <c r="AQ456" t="s">
        <v>510</v>
      </c>
      <c r="AR456" t="s">
        <v>510</v>
      </c>
      <c r="AS456" t="s">
        <v>510</v>
      </c>
      <c r="AT456" t="s">
        <v>510</v>
      </c>
      <c r="AU456" t="s">
        <v>510</v>
      </c>
      <c r="AV456" t="s">
        <v>510</v>
      </c>
      <c r="AW456" t="s">
        <v>510</v>
      </c>
      <c r="AY456" t="s">
        <v>510</v>
      </c>
      <c r="AZ456" t="s">
        <v>510</v>
      </c>
      <c r="BB456" t="s">
        <v>510</v>
      </c>
      <c r="BC456" t="s">
        <v>510</v>
      </c>
      <c r="BD456" t="s">
        <v>510</v>
      </c>
      <c r="BE456" t="s">
        <v>510</v>
      </c>
      <c r="BF456" t="s">
        <v>510</v>
      </c>
      <c r="BG456" t="s">
        <v>510</v>
      </c>
      <c r="BH456" t="s">
        <v>510</v>
      </c>
      <c r="BI456" t="s">
        <v>510</v>
      </c>
      <c r="BJ456" t="s">
        <v>510</v>
      </c>
      <c r="BK456" t="s">
        <v>510</v>
      </c>
      <c r="BL456" t="s">
        <v>510</v>
      </c>
      <c r="BM456" t="s">
        <v>510</v>
      </c>
      <c r="BN456" t="s">
        <v>510</v>
      </c>
      <c r="BO456" t="s">
        <v>510</v>
      </c>
      <c r="BP456" t="s">
        <v>510</v>
      </c>
      <c r="BQ456" t="s">
        <v>510</v>
      </c>
    </row>
    <row r="457" spans="1:69" x14ac:dyDescent="0.3">
      <c r="A457" t="s">
        <v>510</v>
      </c>
      <c r="B457" t="s">
        <v>510</v>
      </c>
      <c r="C457" t="s">
        <v>510</v>
      </c>
      <c r="D457" t="s">
        <v>510</v>
      </c>
      <c r="E457" t="s">
        <v>510</v>
      </c>
      <c r="F457" t="s">
        <v>510</v>
      </c>
      <c r="G457" t="s">
        <v>510</v>
      </c>
      <c r="H457" s="455"/>
      <c r="I457" t="s">
        <v>510</v>
      </c>
      <c r="K457" t="s">
        <v>510</v>
      </c>
      <c r="L457" t="s">
        <v>512</v>
      </c>
      <c r="M457" t="s">
        <v>510</v>
      </c>
      <c r="N457" t="s">
        <v>510</v>
      </c>
      <c r="O457" t="s">
        <v>510</v>
      </c>
      <c r="P457" t="s">
        <v>510</v>
      </c>
      <c r="Q457" t="s">
        <v>510</v>
      </c>
      <c r="R457" t="s">
        <v>510</v>
      </c>
      <c r="S457" t="s">
        <v>510</v>
      </c>
      <c r="T457" t="s">
        <v>510</v>
      </c>
      <c r="U457" t="s">
        <v>510</v>
      </c>
      <c r="V457" t="s">
        <v>510</v>
      </c>
      <c r="W457" t="s">
        <v>510</v>
      </c>
      <c r="Y457" t="s">
        <v>510</v>
      </c>
      <c r="AA457" t="s">
        <v>510</v>
      </c>
      <c r="AB457" t="s">
        <v>510</v>
      </c>
      <c r="AC457" t="s">
        <v>510</v>
      </c>
      <c r="AD457" t="s">
        <v>510</v>
      </c>
      <c r="AE457" t="s">
        <v>510</v>
      </c>
      <c r="AH457" t="s">
        <v>510</v>
      </c>
      <c r="AI457" t="s">
        <v>510</v>
      </c>
      <c r="AJ457" t="s">
        <v>510</v>
      </c>
      <c r="AK457" t="s">
        <v>510</v>
      </c>
      <c r="AL457" t="s">
        <v>510</v>
      </c>
      <c r="AM457" t="s">
        <v>510</v>
      </c>
      <c r="AN457" t="s">
        <v>510</v>
      </c>
      <c r="AO457" t="s">
        <v>510</v>
      </c>
      <c r="AP457" t="s">
        <v>510</v>
      </c>
      <c r="AQ457" t="s">
        <v>510</v>
      </c>
      <c r="AR457" t="s">
        <v>510</v>
      </c>
      <c r="AS457" t="s">
        <v>510</v>
      </c>
      <c r="AT457" t="s">
        <v>510</v>
      </c>
      <c r="AU457" t="s">
        <v>510</v>
      </c>
      <c r="AV457" t="s">
        <v>510</v>
      </c>
      <c r="AW457" t="s">
        <v>510</v>
      </c>
      <c r="AY457" t="s">
        <v>510</v>
      </c>
      <c r="AZ457" t="s">
        <v>510</v>
      </c>
      <c r="BB457" t="s">
        <v>510</v>
      </c>
      <c r="BC457" t="s">
        <v>510</v>
      </c>
      <c r="BD457" t="s">
        <v>510</v>
      </c>
      <c r="BE457" t="s">
        <v>510</v>
      </c>
      <c r="BF457" t="s">
        <v>510</v>
      </c>
      <c r="BG457" t="s">
        <v>510</v>
      </c>
      <c r="BH457" t="s">
        <v>510</v>
      </c>
      <c r="BI457" t="s">
        <v>510</v>
      </c>
      <c r="BJ457" t="s">
        <v>510</v>
      </c>
      <c r="BK457" t="s">
        <v>510</v>
      </c>
      <c r="BL457" t="s">
        <v>510</v>
      </c>
      <c r="BM457" t="s">
        <v>510</v>
      </c>
      <c r="BN457" t="s">
        <v>510</v>
      </c>
      <c r="BO457" t="s">
        <v>510</v>
      </c>
      <c r="BP457" t="s">
        <v>510</v>
      </c>
      <c r="BQ457" t="s">
        <v>510</v>
      </c>
    </row>
    <row r="458" spans="1:69" x14ac:dyDescent="0.3">
      <c r="A458" t="s">
        <v>510</v>
      </c>
      <c r="B458" t="s">
        <v>510</v>
      </c>
      <c r="C458" t="s">
        <v>510</v>
      </c>
      <c r="D458" t="s">
        <v>510</v>
      </c>
      <c r="E458" t="s">
        <v>510</v>
      </c>
      <c r="F458" t="s">
        <v>510</v>
      </c>
      <c r="G458" t="s">
        <v>510</v>
      </c>
      <c r="H458" s="455"/>
      <c r="I458" t="s">
        <v>510</v>
      </c>
      <c r="K458" t="s">
        <v>510</v>
      </c>
      <c r="L458" t="s">
        <v>512</v>
      </c>
      <c r="M458" t="s">
        <v>510</v>
      </c>
      <c r="N458" t="s">
        <v>510</v>
      </c>
      <c r="O458" t="s">
        <v>510</v>
      </c>
      <c r="P458" t="s">
        <v>510</v>
      </c>
      <c r="Q458" t="s">
        <v>510</v>
      </c>
      <c r="R458" t="s">
        <v>510</v>
      </c>
      <c r="S458" t="s">
        <v>510</v>
      </c>
      <c r="T458" t="s">
        <v>510</v>
      </c>
      <c r="U458" t="s">
        <v>510</v>
      </c>
      <c r="V458" t="s">
        <v>510</v>
      </c>
      <c r="W458" t="s">
        <v>510</v>
      </c>
      <c r="Y458" t="s">
        <v>510</v>
      </c>
      <c r="AA458" t="s">
        <v>510</v>
      </c>
      <c r="AB458" t="s">
        <v>510</v>
      </c>
      <c r="AC458" t="s">
        <v>510</v>
      </c>
      <c r="AD458" t="s">
        <v>510</v>
      </c>
      <c r="AE458" t="s">
        <v>510</v>
      </c>
      <c r="AH458" t="s">
        <v>510</v>
      </c>
      <c r="AI458" t="s">
        <v>510</v>
      </c>
      <c r="AJ458" t="s">
        <v>510</v>
      </c>
      <c r="AK458" t="s">
        <v>510</v>
      </c>
      <c r="AL458" t="s">
        <v>510</v>
      </c>
      <c r="AM458" t="s">
        <v>510</v>
      </c>
      <c r="AN458" t="s">
        <v>510</v>
      </c>
      <c r="AO458" t="s">
        <v>510</v>
      </c>
      <c r="AP458" t="s">
        <v>510</v>
      </c>
      <c r="AQ458" t="s">
        <v>510</v>
      </c>
      <c r="AR458" t="s">
        <v>510</v>
      </c>
      <c r="AS458" t="s">
        <v>510</v>
      </c>
      <c r="AT458" t="s">
        <v>510</v>
      </c>
      <c r="AU458" t="s">
        <v>510</v>
      </c>
      <c r="AV458" t="s">
        <v>510</v>
      </c>
      <c r="AW458" t="s">
        <v>510</v>
      </c>
      <c r="AY458" t="s">
        <v>510</v>
      </c>
      <c r="AZ458" t="s">
        <v>510</v>
      </c>
      <c r="BB458" t="s">
        <v>510</v>
      </c>
      <c r="BC458" t="s">
        <v>510</v>
      </c>
      <c r="BD458" t="s">
        <v>510</v>
      </c>
      <c r="BE458" t="s">
        <v>510</v>
      </c>
      <c r="BF458" t="s">
        <v>510</v>
      </c>
      <c r="BG458" t="s">
        <v>510</v>
      </c>
      <c r="BH458" t="s">
        <v>510</v>
      </c>
      <c r="BI458" t="s">
        <v>510</v>
      </c>
      <c r="BJ458" t="s">
        <v>510</v>
      </c>
      <c r="BK458" t="s">
        <v>510</v>
      </c>
      <c r="BL458" t="s">
        <v>510</v>
      </c>
      <c r="BM458" t="s">
        <v>510</v>
      </c>
      <c r="BN458" t="s">
        <v>510</v>
      </c>
      <c r="BO458" t="s">
        <v>510</v>
      </c>
      <c r="BP458" t="s">
        <v>510</v>
      </c>
      <c r="BQ458" t="s">
        <v>510</v>
      </c>
    </row>
    <row r="459" spans="1:69" x14ac:dyDescent="0.3">
      <c r="A459" t="s">
        <v>510</v>
      </c>
      <c r="B459" t="s">
        <v>510</v>
      </c>
      <c r="C459" t="s">
        <v>510</v>
      </c>
      <c r="D459" t="s">
        <v>510</v>
      </c>
      <c r="E459" t="s">
        <v>510</v>
      </c>
      <c r="F459" t="s">
        <v>510</v>
      </c>
      <c r="G459" t="s">
        <v>510</v>
      </c>
      <c r="H459" s="455"/>
      <c r="I459" t="s">
        <v>510</v>
      </c>
      <c r="K459" t="s">
        <v>510</v>
      </c>
      <c r="L459" t="s">
        <v>512</v>
      </c>
      <c r="M459" t="s">
        <v>510</v>
      </c>
      <c r="N459" t="s">
        <v>510</v>
      </c>
      <c r="O459" t="s">
        <v>510</v>
      </c>
      <c r="P459" t="s">
        <v>510</v>
      </c>
      <c r="Q459" t="s">
        <v>510</v>
      </c>
      <c r="R459" t="s">
        <v>510</v>
      </c>
      <c r="S459" t="s">
        <v>510</v>
      </c>
      <c r="T459" t="s">
        <v>510</v>
      </c>
      <c r="U459" t="s">
        <v>510</v>
      </c>
      <c r="V459" t="s">
        <v>510</v>
      </c>
      <c r="W459" t="s">
        <v>510</v>
      </c>
      <c r="Y459" t="s">
        <v>510</v>
      </c>
      <c r="AA459" t="s">
        <v>510</v>
      </c>
      <c r="AB459" t="s">
        <v>510</v>
      </c>
      <c r="AC459" t="s">
        <v>510</v>
      </c>
      <c r="AD459" t="s">
        <v>510</v>
      </c>
      <c r="AE459" t="s">
        <v>510</v>
      </c>
      <c r="AH459" t="s">
        <v>510</v>
      </c>
      <c r="AI459" t="s">
        <v>510</v>
      </c>
      <c r="AJ459" t="s">
        <v>510</v>
      </c>
      <c r="AK459" t="s">
        <v>510</v>
      </c>
      <c r="AL459" t="s">
        <v>510</v>
      </c>
      <c r="AM459" t="s">
        <v>510</v>
      </c>
      <c r="AN459" t="s">
        <v>510</v>
      </c>
      <c r="AO459" t="s">
        <v>510</v>
      </c>
      <c r="AP459" t="s">
        <v>510</v>
      </c>
      <c r="AQ459" t="s">
        <v>510</v>
      </c>
      <c r="AR459" t="s">
        <v>510</v>
      </c>
      <c r="AS459" t="s">
        <v>510</v>
      </c>
      <c r="AT459" t="s">
        <v>510</v>
      </c>
      <c r="AU459" t="s">
        <v>510</v>
      </c>
      <c r="AV459" t="s">
        <v>510</v>
      </c>
      <c r="AW459" t="s">
        <v>510</v>
      </c>
      <c r="AY459" t="s">
        <v>510</v>
      </c>
      <c r="AZ459" t="s">
        <v>510</v>
      </c>
      <c r="BB459" t="s">
        <v>510</v>
      </c>
      <c r="BC459" t="s">
        <v>510</v>
      </c>
      <c r="BD459" t="s">
        <v>510</v>
      </c>
      <c r="BE459" t="s">
        <v>510</v>
      </c>
      <c r="BF459" t="s">
        <v>510</v>
      </c>
      <c r="BG459" t="s">
        <v>510</v>
      </c>
      <c r="BH459" t="s">
        <v>510</v>
      </c>
      <c r="BI459" t="s">
        <v>510</v>
      </c>
      <c r="BJ459" t="s">
        <v>510</v>
      </c>
      <c r="BK459" t="s">
        <v>510</v>
      </c>
      <c r="BL459" t="s">
        <v>510</v>
      </c>
      <c r="BM459" t="s">
        <v>510</v>
      </c>
      <c r="BN459" t="s">
        <v>510</v>
      </c>
      <c r="BO459" t="s">
        <v>510</v>
      </c>
      <c r="BP459" t="s">
        <v>510</v>
      </c>
      <c r="BQ459" t="s">
        <v>510</v>
      </c>
    </row>
    <row r="460" spans="1:69" x14ac:dyDescent="0.3">
      <c r="A460" t="s">
        <v>510</v>
      </c>
      <c r="B460" t="s">
        <v>510</v>
      </c>
      <c r="C460" t="s">
        <v>510</v>
      </c>
      <c r="D460" t="s">
        <v>510</v>
      </c>
      <c r="E460" t="s">
        <v>510</v>
      </c>
      <c r="F460" t="s">
        <v>510</v>
      </c>
      <c r="G460" t="s">
        <v>510</v>
      </c>
      <c r="H460" s="455"/>
      <c r="I460" t="s">
        <v>510</v>
      </c>
      <c r="K460" t="s">
        <v>510</v>
      </c>
      <c r="L460" t="s">
        <v>512</v>
      </c>
      <c r="M460" t="s">
        <v>510</v>
      </c>
      <c r="N460" t="s">
        <v>510</v>
      </c>
      <c r="O460" t="s">
        <v>510</v>
      </c>
      <c r="P460" t="s">
        <v>510</v>
      </c>
      <c r="Q460" t="s">
        <v>510</v>
      </c>
      <c r="R460" t="s">
        <v>510</v>
      </c>
      <c r="S460" t="s">
        <v>510</v>
      </c>
      <c r="T460" t="s">
        <v>510</v>
      </c>
      <c r="U460" t="s">
        <v>510</v>
      </c>
      <c r="V460" t="s">
        <v>510</v>
      </c>
      <c r="W460" t="s">
        <v>510</v>
      </c>
      <c r="Y460" t="s">
        <v>510</v>
      </c>
      <c r="AA460" t="s">
        <v>510</v>
      </c>
      <c r="AB460" t="s">
        <v>510</v>
      </c>
      <c r="AC460" t="s">
        <v>510</v>
      </c>
      <c r="AD460" t="s">
        <v>510</v>
      </c>
      <c r="AE460" t="s">
        <v>510</v>
      </c>
      <c r="AH460" t="s">
        <v>510</v>
      </c>
      <c r="AI460" t="s">
        <v>510</v>
      </c>
      <c r="AJ460" t="s">
        <v>510</v>
      </c>
      <c r="AK460" t="s">
        <v>510</v>
      </c>
      <c r="AL460" t="s">
        <v>510</v>
      </c>
      <c r="AM460" t="s">
        <v>510</v>
      </c>
      <c r="AN460" t="s">
        <v>510</v>
      </c>
      <c r="AO460" t="s">
        <v>510</v>
      </c>
      <c r="AP460" t="s">
        <v>510</v>
      </c>
      <c r="AQ460" t="s">
        <v>510</v>
      </c>
      <c r="AR460" t="s">
        <v>510</v>
      </c>
      <c r="AS460" t="s">
        <v>510</v>
      </c>
      <c r="AT460" t="s">
        <v>510</v>
      </c>
      <c r="AU460" t="s">
        <v>510</v>
      </c>
      <c r="AV460" t="s">
        <v>510</v>
      </c>
      <c r="AW460" t="s">
        <v>510</v>
      </c>
      <c r="AY460" t="s">
        <v>510</v>
      </c>
      <c r="AZ460" t="s">
        <v>510</v>
      </c>
      <c r="BB460" t="s">
        <v>510</v>
      </c>
      <c r="BC460" t="s">
        <v>510</v>
      </c>
      <c r="BD460" t="s">
        <v>510</v>
      </c>
      <c r="BE460" t="s">
        <v>510</v>
      </c>
      <c r="BF460" t="s">
        <v>510</v>
      </c>
      <c r="BG460" t="s">
        <v>510</v>
      </c>
      <c r="BH460" t="s">
        <v>510</v>
      </c>
      <c r="BI460" t="s">
        <v>510</v>
      </c>
      <c r="BJ460" t="s">
        <v>510</v>
      </c>
      <c r="BK460" t="s">
        <v>510</v>
      </c>
      <c r="BL460" t="s">
        <v>510</v>
      </c>
      <c r="BM460" t="s">
        <v>510</v>
      </c>
      <c r="BN460" t="s">
        <v>510</v>
      </c>
      <c r="BO460" t="s">
        <v>510</v>
      </c>
      <c r="BP460" t="s">
        <v>510</v>
      </c>
      <c r="BQ460" t="s">
        <v>510</v>
      </c>
    </row>
    <row r="461" spans="1:69" x14ac:dyDescent="0.3">
      <c r="A461" t="s">
        <v>510</v>
      </c>
      <c r="B461" t="s">
        <v>510</v>
      </c>
      <c r="C461" t="s">
        <v>510</v>
      </c>
      <c r="D461" t="s">
        <v>510</v>
      </c>
      <c r="E461" t="s">
        <v>510</v>
      </c>
      <c r="F461" t="s">
        <v>510</v>
      </c>
      <c r="G461" t="s">
        <v>510</v>
      </c>
      <c r="H461" s="455"/>
      <c r="I461" t="s">
        <v>510</v>
      </c>
      <c r="K461" t="s">
        <v>510</v>
      </c>
      <c r="L461" t="s">
        <v>512</v>
      </c>
      <c r="M461" t="s">
        <v>510</v>
      </c>
      <c r="N461" t="s">
        <v>510</v>
      </c>
      <c r="O461" t="s">
        <v>510</v>
      </c>
      <c r="P461" t="s">
        <v>510</v>
      </c>
      <c r="Q461" t="s">
        <v>510</v>
      </c>
      <c r="R461" t="s">
        <v>510</v>
      </c>
      <c r="S461" t="s">
        <v>510</v>
      </c>
      <c r="T461" t="s">
        <v>510</v>
      </c>
      <c r="U461" t="s">
        <v>510</v>
      </c>
      <c r="V461" t="s">
        <v>510</v>
      </c>
      <c r="W461" t="s">
        <v>510</v>
      </c>
      <c r="Y461" t="s">
        <v>510</v>
      </c>
      <c r="AA461" t="s">
        <v>510</v>
      </c>
      <c r="AB461" t="s">
        <v>510</v>
      </c>
      <c r="AC461" t="s">
        <v>510</v>
      </c>
      <c r="AD461" t="s">
        <v>510</v>
      </c>
      <c r="AE461" t="s">
        <v>510</v>
      </c>
      <c r="AH461" t="s">
        <v>510</v>
      </c>
      <c r="AI461" t="s">
        <v>510</v>
      </c>
      <c r="AJ461" t="s">
        <v>510</v>
      </c>
      <c r="AK461" t="s">
        <v>510</v>
      </c>
      <c r="AL461" t="s">
        <v>510</v>
      </c>
      <c r="AM461" t="s">
        <v>510</v>
      </c>
      <c r="AN461" t="s">
        <v>510</v>
      </c>
      <c r="AO461" t="s">
        <v>510</v>
      </c>
      <c r="AP461" t="s">
        <v>510</v>
      </c>
      <c r="AQ461" t="s">
        <v>510</v>
      </c>
      <c r="AR461" t="s">
        <v>510</v>
      </c>
      <c r="AS461" t="s">
        <v>510</v>
      </c>
      <c r="AT461" t="s">
        <v>510</v>
      </c>
      <c r="AU461" t="s">
        <v>510</v>
      </c>
      <c r="AV461" t="s">
        <v>510</v>
      </c>
      <c r="AW461" t="s">
        <v>510</v>
      </c>
      <c r="AY461" t="s">
        <v>510</v>
      </c>
      <c r="AZ461" t="s">
        <v>510</v>
      </c>
      <c r="BB461" t="s">
        <v>510</v>
      </c>
      <c r="BC461" t="s">
        <v>510</v>
      </c>
      <c r="BD461" t="s">
        <v>510</v>
      </c>
      <c r="BE461" t="s">
        <v>510</v>
      </c>
      <c r="BF461" t="s">
        <v>510</v>
      </c>
      <c r="BG461" t="s">
        <v>510</v>
      </c>
      <c r="BH461" t="s">
        <v>510</v>
      </c>
      <c r="BI461" t="s">
        <v>510</v>
      </c>
      <c r="BJ461" t="s">
        <v>510</v>
      </c>
      <c r="BK461" t="s">
        <v>510</v>
      </c>
      <c r="BL461" t="s">
        <v>510</v>
      </c>
      <c r="BM461" t="s">
        <v>510</v>
      </c>
      <c r="BN461" t="s">
        <v>510</v>
      </c>
      <c r="BO461" t="s">
        <v>510</v>
      </c>
      <c r="BP461" t="s">
        <v>510</v>
      </c>
      <c r="BQ461" t="s">
        <v>510</v>
      </c>
    </row>
    <row r="462" spans="1:69" x14ac:dyDescent="0.3">
      <c r="A462" t="s">
        <v>510</v>
      </c>
      <c r="B462" t="s">
        <v>510</v>
      </c>
      <c r="C462" t="s">
        <v>510</v>
      </c>
      <c r="D462" t="s">
        <v>510</v>
      </c>
      <c r="E462" t="s">
        <v>510</v>
      </c>
      <c r="F462" t="s">
        <v>510</v>
      </c>
      <c r="G462" t="s">
        <v>510</v>
      </c>
      <c r="H462" s="455"/>
      <c r="I462" t="s">
        <v>510</v>
      </c>
      <c r="K462" t="s">
        <v>510</v>
      </c>
      <c r="L462" t="s">
        <v>512</v>
      </c>
      <c r="M462" t="s">
        <v>510</v>
      </c>
      <c r="N462" t="s">
        <v>510</v>
      </c>
      <c r="O462" t="s">
        <v>510</v>
      </c>
      <c r="P462" t="s">
        <v>510</v>
      </c>
      <c r="Q462" t="s">
        <v>510</v>
      </c>
      <c r="R462" t="s">
        <v>510</v>
      </c>
      <c r="S462" t="s">
        <v>510</v>
      </c>
      <c r="T462" t="s">
        <v>510</v>
      </c>
      <c r="U462" t="s">
        <v>510</v>
      </c>
      <c r="V462" t="s">
        <v>510</v>
      </c>
      <c r="W462" t="s">
        <v>510</v>
      </c>
      <c r="Y462" t="s">
        <v>510</v>
      </c>
      <c r="AA462" t="s">
        <v>510</v>
      </c>
      <c r="AB462" t="s">
        <v>510</v>
      </c>
      <c r="AC462" t="s">
        <v>510</v>
      </c>
      <c r="AD462" t="s">
        <v>510</v>
      </c>
      <c r="AE462" t="s">
        <v>510</v>
      </c>
      <c r="AH462" t="s">
        <v>510</v>
      </c>
      <c r="AI462" t="s">
        <v>510</v>
      </c>
      <c r="AJ462" t="s">
        <v>510</v>
      </c>
      <c r="AK462" t="s">
        <v>510</v>
      </c>
      <c r="AL462" t="s">
        <v>510</v>
      </c>
      <c r="AM462" t="s">
        <v>510</v>
      </c>
      <c r="AN462" t="s">
        <v>510</v>
      </c>
      <c r="AO462" t="s">
        <v>510</v>
      </c>
      <c r="AP462" t="s">
        <v>510</v>
      </c>
      <c r="AQ462" t="s">
        <v>510</v>
      </c>
      <c r="AR462" t="s">
        <v>510</v>
      </c>
      <c r="AS462" t="s">
        <v>510</v>
      </c>
      <c r="AT462" t="s">
        <v>510</v>
      </c>
      <c r="AU462" t="s">
        <v>510</v>
      </c>
      <c r="AV462" t="s">
        <v>510</v>
      </c>
      <c r="AW462" t="s">
        <v>510</v>
      </c>
      <c r="AY462" t="s">
        <v>510</v>
      </c>
      <c r="AZ462" t="s">
        <v>510</v>
      </c>
      <c r="BB462" t="s">
        <v>510</v>
      </c>
      <c r="BC462" t="s">
        <v>510</v>
      </c>
      <c r="BD462" t="s">
        <v>510</v>
      </c>
      <c r="BE462" t="s">
        <v>510</v>
      </c>
      <c r="BF462" t="s">
        <v>510</v>
      </c>
      <c r="BG462" t="s">
        <v>510</v>
      </c>
      <c r="BH462" t="s">
        <v>510</v>
      </c>
      <c r="BI462" t="s">
        <v>510</v>
      </c>
      <c r="BJ462" t="s">
        <v>510</v>
      </c>
      <c r="BK462" t="s">
        <v>510</v>
      </c>
      <c r="BL462" t="s">
        <v>510</v>
      </c>
      <c r="BM462" t="s">
        <v>510</v>
      </c>
      <c r="BN462" t="s">
        <v>510</v>
      </c>
      <c r="BO462" t="s">
        <v>510</v>
      </c>
      <c r="BP462" t="s">
        <v>510</v>
      </c>
      <c r="BQ462" t="s">
        <v>510</v>
      </c>
    </row>
    <row r="463" spans="1:69" x14ac:dyDescent="0.3">
      <c r="A463" t="s">
        <v>510</v>
      </c>
      <c r="B463" t="s">
        <v>510</v>
      </c>
      <c r="C463" t="s">
        <v>510</v>
      </c>
      <c r="D463" t="s">
        <v>510</v>
      </c>
      <c r="E463" t="s">
        <v>510</v>
      </c>
      <c r="F463" t="s">
        <v>510</v>
      </c>
      <c r="G463" t="s">
        <v>510</v>
      </c>
      <c r="H463" s="455"/>
      <c r="I463" t="s">
        <v>510</v>
      </c>
      <c r="K463" t="s">
        <v>510</v>
      </c>
      <c r="L463" t="s">
        <v>512</v>
      </c>
      <c r="M463" t="s">
        <v>510</v>
      </c>
      <c r="N463" t="s">
        <v>510</v>
      </c>
      <c r="O463" t="s">
        <v>510</v>
      </c>
      <c r="P463" t="s">
        <v>510</v>
      </c>
      <c r="Q463" t="s">
        <v>510</v>
      </c>
      <c r="R463" t="s">
        <v>510</v>
      </c>
      <c r="S463" t="s">
        <v>510</v>
      </c>
      <c r="T463" t="s">
        <v>510</v>
      </c>
      <c r="U463" t="s">
        <v>510</v>
      </c>
      <c r="V463" t="s">
        <v>510</v>
      </c>
      <c r="W463" t="s">
        <v>510</v>
      </c>
      <c r="Y463" t="s">
        <v>510</v>
      </c>
      <c r="AA463" t="s">
        <v>510</v>
      </c>
      <c r="AB463" t="s">
        <v>510</v>
      </c>
      <c r="AC463" t="s">
        <v>510</v>
      </c>
      <c r="AD463" t="s">
        <v>510</v>
      </c>
      <c r="AE463" t="s">
        <v>510</v>
      </c>
      <c r="AH463" t="s">
        <v>510</v>
      </c>
      <c r="AI463" t="s">
        <v>510</v>
      </c>
      <c r="AJ463" t="s">
        <v>510</v>
      </c>
      <c r="AK463" t="s">
        <v>510</v>
      </c>
      <c r="AL463" t="s">
        <v>510</v>
      </c>
      <c r="AM463" t="s">
        <v>510</v>
      </c>
      <c r="AN463" t="s">
        <v>510</v>
      </c>
      <c r="AO463" t="s">
        <v>510</v>
      </c>
      <c r="AP463" t="s">
        <v>510</v>
      </c>
      <c r="AQ463" t="s">
        <v>510</v>
      </c>
      <c r="AR463" t="s">
        <v>510</v>
      </c>
      <c r="AS463" t="s">
        <v>510</v>
      </c>
      <c r="AT463" t="s">
        <v>510</v>
      </c>
      <c r="AU463" t="s">
        <v>510</v>
      </c>
      <c r="AV463" t="s">
        <v>510</v>
      </c>
      <c r="AW463" t="s">
        <v>510</v>
      </c>
      <c r="AY463" t="s">
        <v>510</v>
      </c>
      <c r="AZ463" t="s">
        <v>510</v>
      </c>
      <c r="BB463" t="s">
        <v>510</v>
      </c>
      <c r="BC463" t="s">
        <v>510</v>
      </c>
      <c r="BD463" t="s">
        <v>510</v>
      </c>
      <c r="BE463" t="s">
        <v>510</v>
      </c>
      <c r="BF463" t="s">
        <v>510</v>
      </c>
      <c r="BG463" t="s">
        <v>510</v>
      </c>
      <c r="BH463" t="s">
        <v>510</v>
      </c>
      <c r="BI463" t="s">
        <v>510</v>
      </c>
      <c r="BJ463" t="s">
        <v>510</v>
      </c>
      <c r="BK463" t="s">
        <v>510</v>
      </c>
      <c r="BL463" t="s">
        <v>510</v>
      </c>
      <c r="BM463" t="s">
        <v>510</v>
      </c>
      <c r="BN463" t="s">
        <v>510</v>
      </c>
      <c r="BO463" t="s">
        <v>510</v>
      </c>
      <c r="BP463" t="s">
        <v>510</v>
      </c>
      <c r="BQ463" t="s">
        <v>510</v>
      </c>
    </row>
    <row r="464" spans="1:69" x14ac:dyDescent="0.3">
      <c r="A464" t="s">
        <v>510</v>
      </c>
      <c r="B464" t="s">
        <v>510</v>
      </c>
      <c r="C464" t="s">
        <v>510</v>
      </c>
      <c r="D464" t="s">
        <v>510</v>
      </c>
      <c r="E464" t="s">
        <v>510</v>
      </c>
      <c r="F464" t="s">
        <v>510</v>
      </c>
      <c r="G464" t="s">
        <v>510</v>
      </c>
      <c r="H464" s="455"/>
      <c r="I464" t="s">
        <v>510</v>
      </c>
      <c r="K464" t="s">
        <v>510</v>
      </c>
      <c r="L464" t="s">
        <v>512</v>
      </c>
      <c r="M464" t="s">
        <v>510</v>
      </c>
      <c r="N464" t="s">
        <v>510</v>
      </c>
      <c r="O464" t="s">
        <v>510</v>
      </c>
      <c r="P464" t="s">
        <v>510</v>
      </c>
      <c r="Q464" t="s">
        <v>510</v>
      </c>
      <c r="R464" t="s">
        <v>510</v>
      </c>
      <c r="S464" t="s">
        <v>510</v>
      </c>
      <c r="T464" t="s">
        <v>510</v>
      </c>
      <c r="U464" t="s">
        <v>510</v>
      </c>
      <c r="V464" t="s">
        <v>510</v>
      </c>
      <c r="W464" t="s">
        <v>510</v>
      </c>
      <c r="Y464" t="s">
        <v>510</v>
      </c>
      <c r="AA464" t="s">
        <v>510</v>
      </c>
      <c r="AB464" t="s">
        <v>510</v>
      </c>
      <c r="AC464" t="s">
        <v>510</v>
      </c>
      <c r="AD464" t="s">
        <v>510</v>
      </c>
      <c r="AE464" t="s">
        <v>510</v>
      </c>
      <c r="AH464" t="s">
        <v>510</v>
      </c>
      <c r="AI464" t="s">
        <v>510</v>
      </c>
      <c r="AJ464" t="s">
        <v>510</v>
      </c>
      <c r="AK464" t="s">
        <v>510</v>
      </c>
      <c r="AL464" t="s">
        <v>510</v>
      </c>
      <c r="AM464" t="s">
        <v>510</v>
      </c>
      <c r="AN464" t="s">
        <v>510</v>
      </c>
      <c r="AO464" t="s">
        <v>510</v>
      </c>
      <c r="AP464" t="s">
        <v>510</v>
      </c>
      <c r="AQ464" t="s">
        <v>510</v>
      </c>
      <c r="AR464" t="s">
        <v>510</v>
      </c>
      <c r="AS464" t="s">
        <v>510</v>
      </c>
      <c r="AT464" t="s">
        <v>510</v>
      </c>
      <c r="AU464" t="s">
        <v>510</v>
      </c>
      <c r="AV464" t="s">
        <v>510</v>
      </c>
      <c r="AW464" t="s">
        <v>510</v>
      </c>
      <c r="AY464" t="s">
        <v>510</v>
      </c>
      <c r="AZ464" t="s">
        <v>510</v>
      </c>
      <c r="BB464" t="s">
        <v>510</v>
      </c>
      <c r="BC464" t="s">
        <v>510</v>
      </c>
      <c r="BD464" t="s">
        <v>510</v>
      </c>
      <c r="BE464" t="s">
        <v>510</v>
      </c>
      <c r="BF464" t="s">
        <v>510</v>
      </c>
      <c r="BG464" t="s">
        <v>510</v>
      </c>
      <c r="BH464" t="s">
        <v>510</v>
      </c>
      <c r="BI464" t="s">
        <v>510</v>
      </c>
      <c r="BJ464" t="s">
        <v>510</v>
      </c>
      <c r="BK464" t="s">
        <v>510</v>
      </c>
      <c r="BL464" t="s">
        <v>510</v>
      </c>
      <c r="BM464" t="s">
        <v>510</v>
      </c>
      <c r="BN464" t="s">
        <v>510</v>
      </c>
      <c r="BO464" t="s">
        <v>510</v>
      </c>
      <c r="BP464" t="s">
        <v>510</v>
      </c>
      <c r="BQ464" t="s">
        <v>510</v>
      </c>
    </row>
    <row r="465" spans="1:69" x14ac:dyDescent="0.3">
      <c r="A465" t="s">
        <v>510</v>
      </c>
      <c r="B465" t="s">
        <v>510</v>
      </c>
      <c r="C465" t="s">
        <v>510</v>
      </c>
      <c r="D465" t="s">
        <v>510</v>
      </c>
      <c r="E465" t="s">
        <v>510</v>
      </c>
      <c r="F465" t="s">
        <v>510</v>
      </c>
      <c r="G465" t="s">
        <v>510</v>
      </c>
      <c r="H465" s="455"/>
      <c r="I465" t="s">
        <v>510</v>
      </c>
      <c r="K465" t="s">
        <v>510</v>
      </c>
      <c r="L465" t="s">
        <v>512</v>
      </c>
      <c r="M465" t="s">
        <v>510</v>
      </c>
      <c r="N465" t="s">
        <v>510</v>
      </c>
      <c r="O465" t="s">
        <v>510</v>
      </c>
      <c r="P465" t="s">
        <v>510</v>
      </c>
      <c r="Q465" t="s">
        <v>510</v>
      </c>
      <c r="R465" t="s">
        <v>510</v>
      </c>
      <c r="S465" t="s">
        <v>510</v>
      </c>
      <c r="T465" t="s">
        <v>510</v>
      </c>
      <c r="U465" t="s">
        <v>510</v>
      </c>
      <c r="V465" t="s">
        <v>510</v>
      </c>
      <c r="W465" t="s">
        <v>510</v>
      </c>
      <c r="Y465" t="s">
        <v>510</v>
      </c>
      <c r="AA465" t="s">
        <v>510</v>
      </c>
      <c r="AB465" t="s">
        <v>510</v>
      </c>
      <c r="AC465" t="s">
        <v>510</v>
      </c>
      <c r="AD465" t="s">
        <v>510</v>
      </c>
      <c r="AE465" t="s">
        <v>510</v>
      </c>
      <c r="AH465" t="s">
        <v>510</v>
      </c>
      <c r="AI465" t="s">
        <v>510</v>
      </c>
      <c r="AJ465" t="s">
        <v>510</v>
      </c>
      <c r="AK465" t="s">
        <v>510</v>
      </c>
      <c r="AL465" t="s">
        <v>510</v>
      </c>
      <c r="AM465" t="s">
        <v>510</v>
      </c>
      <c r="AN465" t="s">
        <v>510</v>
      </c>
      <c r="AO465" t="s">
        <v>510</v>
      </c>
      <c r="AP465" t="s">
        <v>510</v>
      </c>
      <c r="AQ465" t="s">
        <v>510</v>
      </c>
      <c r="AR465" t="s">
        <v>510</v>
      </c>
      <c r="AS465" t="s">
        <v>510</v>
      </c>
      <c r="AT465" t="s">
        <v>510</v>
      </c>
      <c r="AU465" t="s">
        <v>510</v>
      </c>
      <c r="AV465" t="s">
        <v>510</v>
      </c>
      <c r="AW465" t="s">
        <v>510</v>
      </c>
      <c r="AY465" t="s">
        <v>510</v>
      </c>
      <c r="AZ465" t="s">
        <v>510</v>
      </c>
      <c r="BB465" t="s">
        <v>510</v>
      </c>
      <c r="BC465" t="s">
        <v>510</v>
      </c>
      <c r="BD465" t="s">
        <v>510</v>
      </c>
      <c r="BE465" t="s">
        <v>510</v>
      </c>
      <c r="BF465" t="s">
        <v>510</v>
      </c>
      <c r="BG465" t="s">
        <v>510</v>
      </c>
      <c r="BH465" t="s">
        <v>510</v>
      </c>
      <c r="BI465" t="s">
        <v>510</v>
      </c>
      <c r="BJ465" t="s">
        <v>510</v>
      </c>
      <c r="BK465" t="s">
        <v>510</v>
      </c>
      <c r="BL465" t="s">
        <v>510</v>
      </c>
      <c r="BM465" t="s">
        <v>510</v>
      </c>
      <c r="BN465" t="s">
        <v>510</v>
      </c>
      <c r="BO465" t="s">
        <v>510</v>
      </c>
      <c r="BP465" t="s">
        <v>510</v>
      </c>
      <c r="BQ465" t="s">
        <v>510</v>
      </c>
    </row>
    <row r="466" spans="1:69" x14ac:dyDescent="0.3">
      <c r="A466" t="s">
        <v>510</v>
      </c>
      <c r="B466" t="s">
        <v>510</v>
      </c>
      <c r="C466" t="s">
        <v>510</v>
      </c>
      <c r="D466" t="s">
        <v>510</v>
      </c>
      <c r="E466" t="s">
        <v>510</v>
      </c>
      <c r="F466" t="s">
        <v>510</v>
      </c>
      <c r="G466" t="s">
        <v>510</v>
      </c>
      <c r="H466" s="455"/>
      <c r="I466" t="s">
        <v>510</v>
      </c>
      <c r="K466" t="s">
        <v>510</v>
      </c>
      <c r="L466" t="s">
        <v>512</v>
      </c>
      <c r="M466" t="s">
        <v>510</v>
      </c>
      <c r="N466" t="s">
        <v>510</v>
      </c>
      <c r="O466" t="s">
        <v>510</v>
      </c>
      <c r="P466" t="s">
        <v>510</v>
      </c>
      <c r="Q466" t="s">
        <v>510</v>
      </c>
      <c r="R466" t="s">
        <v>510</v>
      </c>
      <c r="S466" t="s">
        <v>510</v>
      </c>
      <c r="T466" t="s">
        <v>510</v>
      </c>
      <c r="U466" t="s">
        <v>510</v>
      </c>
      <c r="V466" t="s">
        <v>510</v>
      </c>
      <c r="W466" t="s">
        <v>510</v>
      </c>
      <c r="Y466" t="s">
        <v>510</v>
      </c>
      <c r="AA466" t="s">
        <v>510</v>
      </c>
      <c r="AB466" t="s">
        <v>510</v>
      </c>
      <c r="AC466" t="s">
        <v>510</v>
      </c>
      <c r="AD466" t="s">
        <v>510</v>
      </c>
      <c r="AE466" t="s">
        <v>510</v>
      </c>
      <c r="AH466" t="s">
        <v>510</v>
      </c>
      <c r="AI466" t="s">
        <v>510</v>
      </c>
      <c r="AJ466" t="s">
        <v>510</v>
      </c>
      <c r="AK466" t="s">
        <v>510</v>
      </c>
      <c r="AL466" t="s">
        <v>510</v>
      </c>
      <c r="AM466" t="s">
        <v>510</v>
      </c>
      <c r="AN466" t="s">
        <v>510</v>
      </c>
      <c r="AO466" t="s">
        <v>510</v>
      </c>
      <c r="AP466" t="s">
        <v>510</v>
      </c>
      <c r="AQ466" t="s">
        <v>510</v>
      </c>
      <c r="AR466" t="s">
        <v>510</v>
      </c>
      <c r="AS466" t="s">
        <v>510</v>
      </c>
      <c r="AT466" t="s">
        <v>510</v>
      </c>
      <c r="AU466" t="s">
        <v>510</v>
      </c>
      <c r="AV466" t="s">
        <v>510</v>
      </c>
      <c r="AW466" t="s">
        <v>510</v>
      </c>
      <c r="AY466" t="s">
        <v>510</v>
      </c>
      <c r="AZ466" t="s">
        <v>510</v>
      </c>
      <c r="BB466" t="s">
        <v>510</v>
      </c>
      <c r="BC466" t="s">
        <v>510</v>
      </c>
      <c r="BD466" t="s">
        <v>510</v>
      </c>
      <c r="BE466" t="s">
        <v>510</v>
      </c>
      <c r="BF466" t="s">
        <v>510</v>
      </c>
      <c r="BG466" t="s">
        <v>510</v>
      </c>
      <c r="BH466" t="s">
        <v>510</v>
      </c>
      <c r="BI466" t="s">
        <v>510</v>
      </c>
      <c r="BJ466" t="s">
        <v>510</v>
      </c>
      <c r="BK466" t="s">
        <v>510</v>
      </c>
      <c r="BL466" t="s">
        <v>510</v>
      </c>
      <c r="BM466" t="s">
        <v>510</v>
      </c>
      <c r="BN466" t="s">
        <v>510</v>
      </c>
      <c r="BO466" t="s">
        <v>510</v>
      </c>
      <c r="BP466" t="s">
        <v>510</v>
      </c>
      <c r="BQ466" t="s">
        <v>510</v>
      </c>
    </row>
    <row r="467" spans="1:69" x14ac:dyDescent="0.3">
      <c r="A467" t="s">
        <v>510</v>
      </c>
      <c r="B467" t="s">
        <v>510</v>
      </c>
      <c r="C467" t="s">
        <v>510</v>
      </c>
      <c r="D467" t="s">
        <v>510</v>
      </c>
      <c r="E467" t="s">
        <v>510</v>
      </c>
      <c r="F467" t="s">
        <v>510</v>
      </c>
      <c r="G467" t="s">
        <v>510</v>
      </c>
      <c r="H467" s="455"/>
      <c r="I467" t="s">
        <v>510</v>
      </c>
      <c r="K467" t="s">
        <v>510</v>
      </c>
      <c r="L467" t="s">
        <v>512</v>
      </c>
      <c r="M467" t="s">
        <v>510</v>
      </c>
      <c r="N467" t="s">
        <v>510</v>
      </c>
      <c r="O467" t="s">
        <v>510</v>
      </c>
      <c r="P467" t="s">
        <v>510</v>
      </c>
      <c r="Q467" t="s">
        <v>510</v>
      </c>
      <c r="R467" t="s">
        <v>510</v>
      </c>
      <c r="S467" t="s">
        <v>510</v>
      </c>
      <c r="T467" t="s">
        <v>510</v>
      </c>
      <c r="U467" t="s">
        <v>510</v>
      </c>
      <c r="V467" t="s">
        <v>510</v>
      </c>
      <c r="W467" t="s">
        <v>510</v>
      </c>
      <c r="Y467" t="s">
        <v>510</v>
      </c>
      <c r="AA467" t="s">
        <v>510</v>
      </c>
      <c r="AB467" t="s">
        <v>510</v>
      </c>
      <c r="AC467" t="s">
        <v>510</v>
      </c>
      <c r="AD467" t="s">
        <v>510</v>
      </c>
      <c r="AE467" t="s">
        <v>510</v>
      </c>
      <c r="AH467" t="s">
        <v>510</v>
      </c>
      <c r="AI467" t="s">
        <v>510</v>
      </c>
      <c r="AJ467" t="s">
        <v>510</v>
      </c>
      <c r="AK467" t="s">
        <v>510</v>
      </c>
      <c r="AL467" t="s">
        <v>510</v>
      </c>
      <c r="AM467" t="s">
        <v>510</v>
      </c>
      <c r="AN467" t="s">
        <v>510</v>
      </c>
      <c r="AO467" t="s">
        <v>510</v>
      </c>
      <c r="AP467" t="s">
        <v>510</v>
      </c>
      <c r="AQ467" t="s">
        <v>510</v>
      </c>
      <c r="AR467" t="s">
        <v>510</v>
      </c>
      <c r="AS467" t="s">
        <v>510</v>
      </c>
      <c r="AT467" t="s">
        <v>510</v>
      </c>
      <c r="AU467" t="s">
        <v>510</v>
      </c>
      <c r="AV467" t="s">
        <v>510</v>
      </c>
      <c r="AW467" t="s">
        <v>510</v>
      </c>
      <c r="AY467" t="s">
        <v>510</v>
      </c>
      <c r="AZ467" t="s">
        <v>510</v>
      </c>
      <c r="BB467" t="s">
        <v>510</v>
      </c>
      <c r="BC467" t="s">
        <v>510</v>
      </c>
      <c r="BD467" t="s">
        <v>510</v>
      </c>
      <c r="BE467" t="s">
        <v>510</v>
      </c>
      <c r="BF467" t="s">
        <v>510</v>
      </c>
      <c r="BG467" t="s">
        <v>510</v>
      </c>
      <c r="BH467" t="s">
        <v>510</v>
      </c>
      <c r="BI467" t="s">
        <v>510</v>
      </c>
      <c r="BJ467" t="s">
        <v>510</v>
      </c>
      <c r="BK467" t="s">
        <v>510</v>
      </c>
      <c r="BL467" t="s">
        <v>510</v>
      </c>
      <c r="BM467" t="s">
        <v>510</v>
      </c>
      <c r="BN467" t="s">
        <v>510</v>
      </c>
      <c r="BO467" t="s">
        <v>510</v>
      </c>
      <c r="BP467" t="s">
        <v>510</v>
      </c>
      <c r="BQ467" t="s">
        <v>510</v>
      </c>
    </row>
    <row r="468" spans="1:69" x14ac:dyDescent="0.3">
      <c r="A468" t="s">
        <v>510</v>
      </c>
      <c r="B468" t="s">
        <v>510</v>
      </c>
      <c r="C468" t="s">
        <v>510</v>
      </c>
      <c r="D468" t="s">
        <v>510</v>
      </c>
      <c r="E468" t="s">
        <v>510</v>
      </c>
      <c r="F468" t="s">
        <v>510</v>
      </c>
      <c r="G468" t="s">
        <v>510</v>
      </c>
      <c r="H468" s="455"/>
      <c r="I468" t="s">
        <v>510</v>
      </c>
      <c r="K468" t="s">
        <v>510</v>
      </c>
      <c r="L468" t="s">
        <v>512</v>
      </c>
      <c r="M468" t="s">
        <v>510</v>
      </c>
      <c r="N468" t="s">
        <v>510</v>
      </c>
      <c r="O468" t="s">
        <v>510</v>
      </c>
      <c r="P468" t="s">
        <v>510</v>
      </c>
      <c r="Q468" t="s">
        <v>510</v>
      </c>
      <c r="R468" t="s">
        <v>510</v>
      </c>
      <c r="S468" t="s">
        <v>510</v>
      </c>
      <c r="T468" t="s">
        <v>510</v>
      </c>
      <c r="U468" t="s">
        <v>510</v>
      </c>
      <c r="V468" t="s">
        <v>510</v>
      </c>
      <c r="W468" t="s">
        <v>510</v>
      </c>
      <c r="Y468" t="s">
        <v>510</v>
      </c>
      <c r="AA468" t="s">
        <v>510</v>
      </c>
      <c r="AB468" t="s">
        <v>510</v>
      </c>
      <c r="AC468" t="s">
        <v>510</v>
      </c>
      <c r="AD468" t="s">
        <v>510</v>
      </c>
      <c r="AE468" t="s">
        <v>510</v>
      </c>
      <c r="AH468" t="s">
        <v>510</v>
      </c>
      <c r="AI468" t="s">
        <v>510</v>
      </c>
      <c r="AJ468" t="s">
        <v>510</v>
      </c>
      <c r="AK468" t="s">
        <v>510</v>
      </c>
      <c r="AL468" t="s">
        <v>510</v>
      </c>
      <c r="AM468" t="s">
        <v>510</v>
      </c>
      <c r="AN468" t="s">
        <v>510</v>
      </c>
      <c r="AO468" t="s">
        <v>510</v>
      </c>
      <c r="AP468" t="s">
        <v>510</v>
      </c>
      <c r="AQ468" t="s">
        <v>510</v>
      </c>
      <c r="AR468" t="s">
        <v>510</v>
      </c>
      <c r="AS468" t="s">
        <v>510</v>
      </c>
      <c r="AT468" t="s">
        <v>510</v>
      </c>
      <c r="AU468" t="s">
        <v>510</v>
      </c>
      <c r="AV468" t="s">
        <v>510</v>
      </c>
      <c r="AW468" t="s">
        <v>510</v>
      </c>
      <c r="AY468" t="s">
        <v>510</v>
      </c>
      <c r="AZ468" t="s">
        <v>510</v>
      </c>
      <c r="BB468" t="s">
        <v>510</v>
      </c>
      <c r="BC468" t="s">
        <v>510</v>
      </c>
      <c r="BD468" t="s">
        <v>510</v>
      </c>
      <c r="BE468" t="s">
        <v>510</v>
      </c>
      <c r="BF468" t="s">
        <v>510</v>
      </c>
      <c r="BG468" t="s">
        <v>510</v>
      </c>
      <c r="BH468" t="s">
        <v>510</v>
      </c>
      <c r="BI468" t="s">
        <v>510</v>
      </c>
      <c r="BJ468" t="s">
        <v>510</v>
      </c>
      <c r="BK468" t="s">
        <v>510</v>
      </c>
      <c r="BL468" t="s">
        <v>510</v>
      </c>
      <c r="BM468" t="s">
        <v>510</v>
      </c>
      <c r="BN468" t="s">
        <v>510</v>
      </c>
      <c r="BO468" t="s">
        <v>510</v>
      </c>
      <c r="BP468" t="s">
        <v>510</v>
      </c>
      <c r="BQ468" t="s">
        <v>510</v>
      </c>
    </row>
    <row r="469" spans="1:69" x14ac:dyDescent="0.3">
      <c r="A469" t="s">
        <v>510</v>
      </c>
      <c r="B469" t="s">
        <v>510</v>
      </c>
      <c r="C469" t="s">
        <v>510</v>
      </c>
      <c r="D469" t="s">
        <v>510</v>
      </c>
      <c r="E469" t="s">
        <v>510</v>
      </c>
      <c r="F469" t="s">
        <v>510</v>
      </c>
      <c r="G469" t="s">
        <v>510</v>
      </c>
      <c r="H469" s="455"/>
      <c r="I469" t="s">
        <v>510</v>
      </c>
      <c r="K469" t="s">
        <v>510</v>
      </c>
      <c r="L469" t="s">
        <v>512</v>
      </c>
      <c r="M469" t="s">
        <v>510</v>
      </c>
      <c r="N469" t="s">
        <v>510</v>
      </c>
      <c r="O469" t="s">
        <v>510</v>
      </c>
      <c r="P469" t="s">
        <v>510</v>
      </c>
      <c r="Q469" t="s">
        <v>510</v>
      </c>
      <c r="R469" t="s">
        <v>510</v>
      </c>
      <c r="S469" t="s">
        <v>510</v>
      </c>
      <c r="T469" t="s">
        <v>510</v>
      </c>
      <c r="U469" t="s">
        <v>510</v>
      </c>
      <c r="V469" t="s">
        <v>510</v>
      </c>
      <c r="W469" t="s">
        <v>510</v>
      </c>
      <c r="Y469" t="s">
        <v>510</v>
      </c>
      <c r="AA469" t="s">
        <v>510</v>
      </c>
      <c r="AB469" t="s">
        <v>510</v>
      </c>
      <c r="AC469" t="s">
        <v>510</v>
      </c>
      <c r="AD469" t="s">
        <v>510</v>
      </c>
      <c r="AE469" t="s">
        <v>510</v>
      </c>
      <c r="AH469" t="s">
        <v>510</v>
      </c>
      <c r="AI469" t="s">
        <v>510</v>
      </c>
      <c r="AJ469" t="s">
        <v>510</v>
      </c>
      <c r="AK469" t="s">
        <v>510</v>
      </c>
      <c r="AL469" t="s">
        <v>510</v>
      </c>
      <c r="AM469" t="s">
        <v>510</v>
      </c>
      <c r="AN469" t="s">
        <v>510</v>
      </c>
      <c r="AO469" t="s">
        <v>510</v>
      </c>
      <c r="AP469" t="s">
        <v>510</v>
      </c>
      <c r="AQ469" t="s">
        <v>510</v>
      </c>
      <c r="AR469" t="s">
        <v>510</v>
      </c>
      <c r="AS469" t="s">
        <v>510</v>
      </c>
      <c r="AT469" t="s">
        <v>510</v>
      </c>
      <c r="AU469" t="s">
        <v>510</v>
      </c>
      <c r="AV469" t="s">
        <v>510</v>
      </c>
      <c r="AW469" t="s">
        <v>510</v>
      </c>
      <c r="AY469" t="s">
        <v>510</v>
      </c>
      <c r="AZ469" t="s">
        <v>510</v>
      </c>
      <c r="BB469" t="s">
        <v>510</v>
      </c>
      <c r="BC469" t="s">
        <v>510</v>
      </c>
      <c r="BD469" t="s">
        <v>510</v>
      </c>
      <c r="BE469" t="s">
        <v>510</v>
      </c>
      <c r="BF469" t="s">
        <v>510</v>
      </c>
      <c r="BG469" t="s">
        <v>510</v>
      </c>
      <c r="BH469" t="s">
        <v>510</v>
      </c>
      <c r="BI469" t="s">
        <v>510</v>
      </c>
      <c r="BJ469" t="s">
        <v>510</v>
      </c>
      <c r="BK469" t="s">
        <v>510</v>
      </c>
      <c r="BL469" t="s">
        <v>510</v>
      </c>
      <c r="BM469" t="s">
        <v>510</v>
      </c>
      <c r="BN469" t="s">
        <v>510</v>
      </c>
      <c r="BO469" t="s">
        <v>510</v>
      </c>
      <c r="BP469" t="s">
        <v>510</v>
      </c>
      <c r="BQ469" t="s">
        <v>510</v>
      </c>
    </row>
    <row r="470" spans="1:69" x14ac:dyDescent="0.3">
      <c r="A470" t="s">
        <v>510</v>
      </c>
      <c r="B470" t="s">
        <v>510</v>
      </c>
      <c r="C470" t="s">
        <v>510</v>
      </c>
      <c r="D470" t="s">
        <v>510</v>
      </c>
      <c r="E470" t="s">
        <v>510</v>
      </c>
      <c r="F470" t="s">
        <v>510</v>
      </c>
      <c r="G470" t="s">
        <v>510</v>
      </c>
      <c r="H470" s="455"/>
      <c r="I470" t="s">
        <v>510</v>
      </c>
      <c r="K470" t="s">
        <v>510</v>
      </c>
      <c r="L470" t="s">
        <v>512</v>
      </c>
      <c r="M470" t="s">
        <v>510</v>
      </c>
      <c r="N470" t="s">
        <v>510</v>
      </c>
      <c r="O470" t="s">
        <v>510</v>
      </c>
      <c r="P470" t="s">
        <v>510</v>
      </c>
      <c r="Q470" t="s">
        <v>510</v>
      </c>
      <c r="R470" t="s">
        <v>510</v>
      </c>
      <c r="S470" t="s">
        <v>510</v>
      </c>
      <c r="T470" t="s">
        <v>510</v>
      </c>
      <c r="U470" t="s">
        <v>510</v>
      </c>
      <c r="V470" t="s">
        <v>510</v>
      </c>
      <c r="W470" t="s">
        <v>510</v>
      </c>
      <c r="Y470" t="s">
        <v>510</v>
      </c>
      <c r="AA470" t="s">
        <v>510</v>
      </c>
      <c r="AB470" t="s">
        <v>510</v>
      </c>
      <c r="AC470" t="s">
        <v>510</v>
      </c>
      <c r="AD470" t="s">
        <v>510</v>
      </c>
      <c r="AE470" t="s">
        <v>510</v>
      </c>
      <c r="AH470" t="s">
        <v>510</v>
      </c>
      <c r="AI470" t="s">
        <v>510</v>
      </c>
      <c r="AJ470" t="s">
        <v>510</v>
      </c>
      <c r="AK470" t="s">
        <v>510</v>
      </c>
      <c r="AL470" t="s">
        <v>510</v>
      </c>
      <c r="AM470" t="s">
        <v>510</v>
      </c>
      <c r="AN470" t="s">
        <v>510</v>
      </c>
      <c r="AO470" t="s">
        <v>510</v>
      </c>
      <c r="AP470" t="s">
        <v>510</v>
      </c>
      <c r="AQ470" t="s">
        <v>510</v>
      </c>
      <c r="AR470" t="s">
        <v>510</v>
      </c>
      <c r="AS470" t="s">
        <v>510</v>
      </c>
      <c r="AT470" t="s">
        <v>510</v>
      </c>
      <c r="AU470" t="s">
        <v>510</v>
      </c>
      <c r="AV470" t="s">
        <v>510</v>
      </c>
      <c r="AW470" t="s">
        <v>510</v>
      </c>
      <c r="AY470" t="s">
        <v>510</v>
      </c>
      <c r="AZ470" t="s">
        <v>510</v>
      </c>
      <c r="BB470" t="s">
        <v>510</v>
      </c>
      <c r="BC470" t="s">
        <v>510</v>
      </c>
      <c r="BD470" t="s">
        <v>510</v>
      </c>
      <c r="BE470" t="s">
        <v>510</v>
      </c>
      <c r="BF470" t="s">
        <v>510</v>
      </c>
      <c r="BG470" t="s">
        <v>510</v>
      </c>
      <c r="BH470" t="s">
        <v>510</v>
      </c>
      <c r="BI470" t="s">
        <v>510</v>
      </c>
      <c r="BJ470" t="s">
        <v>510</v>
      </c>
      <c r="BK470" t="s">
        <v>510</v>
      </c>
      <c r="BL470" t="s">
        <v>510</v>
      </c>
      <c r="BM470" t="s">
        <v>510</v>
      </c>
      <c r="BN470" t="s">
        <v>510</v>
      </c>
      <c r="BO470" t="s">
        <v>510</v>
      </c>
      <c r="BP470" t="s">
        <v>510</v>
      </c>
      <c r="BQ470" t="s">
        <v>510</v>
      </c>
    </row>
    <row r="471" spans="1:69" x14ac:dyDescent="0.3">
      <c r="A471" t="s">
        <v>510</v>
      </c>
      <c r="B471" t="s">
        <v>510</v>
      </c>
      <c r="C471" t="s">
        <v>510</v>
      </c>
      <c r="D471" t="s">
        <v>510</v>
      </c>
      <c r="E471" t="s">
        <v>510</v>
      </c>
      <c r="F471" t="s">
        <v>510</v>
      </c>
      <c r="G471" t="s">
        <v>510</v>
      </c>
      <c r="H471" s="455"/>
      <c r="I471" t="s">
        <v>510</v>
      </c>
      <c r="K471" t="s">
        <v>510</v>
      </c>
      <c r="L471" t="s">
        <v>512</v>
      </c>
      <c r="M471" t="s">
        <v>510</v>
      </c>
      <c r="N471" t="s">
        <v>510</v>
      </c>
      <c r="O471" t="s">
        <v>510</v>
      </c>
      <c r="P471" t="s">
        <v>510</v>
      </c>
      <c r="Q471" t="s">
        <v>510</v>
      </c>
      <c r="R471" t="s">
        <v>510</v>
      </c>
      <c r="S471" t="s">
        <v>510</v>
      </c>
      <c r="T471" t="s">
        <v>510</v>
      </c>
      <c r="U471" t="s">
        <v>510</v>
      </c>
      <c r="V471" t="s">
        <v>510</v>
      </c>
      <c r="W471" t="s">
        <v>510</v>
      </c>
      <c r="Y471" t="s">
        <v>510</v>
      </c>
      <c r="AA471" t="s">
        <v>510</v>
      </c>
      <c r="AB471" t="s">
        <v>510</v>
      </c>
      <c r="AC471" t="s">
        <v>510</v>
      </c>
      <c r="AD471" t="s">
        <v>510</v>
      </c>
      <c r="AE471" t="s">
        <v>510</v>
      </c>
      <c r="AH471" t="s">
        <v>510</v>
      </c>
      <c r="AI471" t="s">
        <v>510</v>
      </c>
      <c r="AJ471" t="s">
        <v>510</v>
      </c>
      <c r="AK471" t="s">
        <v>510</v>
      </c>
      <c r="AL471" t="s">
        <v>510</v>
      </c>
      <c r="AM471" t="s">
        <v>510</v>
      </c>
      <c r="AN471" t="s">
        <v>510</v>
      </c>
      <c r="AO471" t="s">
        <v>510</v>
      </c>
      <c r="AP471" t="s">
        <v>510</v>
      </c>
      <c r="AQ471" t="s">
        <v>510</v>
      </c>
      <c r="AR471" t="s">
        <v>510</v>
      </c>
      <c r="AS471" t="s">
        <v>510</v>
      </c>
      <c r="AT471" t="s">
        <v>510</v>
      </c>
      <c r="AU471" t="s">
        <v>510</v>
      </c>
      <c r="AV471" t="s">
        <v>510</v>
      </c>
      <c r="AW471" t="s">
        <v>510</v>
      </c>
      <c r="AY471" t="s">
        <v>510</v>
      </c>
      <c r="AZ471" t="s">
        <v>510</v>
      </c>
      <c r="BB471" t="s">
        <v>510</v>
      </c>
      <c r="BC471" t="s">
        <v>510</v>
      </c>
      <c r="BD471" t="s">
        <v>510</v>
      </c>
      <c r="BE471" t="s">
        <v>510</v>
      </c>
      <c r="BF471" t="s">
        <v>510</v>
      </c>
      <c r="BG471" t="s">
        <v>510</v>
      </c>
      <c r="BH471" t="s">
        <v>510</v>
      </c>
      <c r="BI471" t="s">
        <v>510</v>
      </c>
      <c r="BJ471" t="s">
        <v>510</v>
      </c>
      <c r="BK471" t="s">
        <v>510</v>
      </c>
      <c r="BL471" t="s">
        <v>510</v>
      </c>
      <c r="BM471" t="s">
        <v>510</v>
      </c>
      <c r="BN471" t="s">
        <v>510</v>
      </c>
      <c r="BO471" t="s">
        <v>510</v>
      </c>
      <c r="BP471" t="s">
        <v>510</v>
      </c>
      <c r="BQ471" t="s">
        <v>510</v>
      </c>
    </row>
    <row r="472" spans="1:69" x14ac:dyDescent="0.3">
      <c r="A472" t="s">
        <v>510</v>
      </c>
      <c r="B472" t="s">
        <v>510</v>
      </c>
      <c r="C472" t="s">
        <v>510</v>
      </c>
      <c r="D472" t="s">
        <v>510</v>
      </c>
      <c r="E472" t="s">
        <v>510</v>
      </c>
      <c r="F472" t="s">
        <v>510</v>
      </c>
      <c r="G472" t="s">
        <v>510</v>
      </c>
      <c r="H472" s="455"/>
      <c r="I472" t="s">
        <v>510</v>
      </c>
      <c r="K472" t="s">
        <v>510</v>
      </c>
      <c r="L472" t="s">
        <v>512</v>
      </c>
      <c r="M472" t="s">
        <v>510</v>
      </c>
      <c r="N472" t="s">
        <v>510</v>
      </c>
      <c r="O472" t="s">
        <v>510</v>
      </c>
      <c r="P472" t="s">
        <v>510</v>
      </c>
      <c r="Q472" t="s">
        <v>510</v>
      </c>
      <c r="R472" t="s">
        <v>510</v>
      </c>
      <c r="S472" t="s">
        <v>510</v>
      </c>
      <c r="T472" t="s">
        <v>510</v>
      </c>
      <c r="U472" t="s">
        <v>510</v>
      </c>
      <c r="V472" t="s">
        <v>510</v>
      </c>
      <c r="W472" t="s">
        <v>510</v>
      </c>
      <c r="Y472" t="s">
        <v>510</v>
      </c>
      <c r="AA472" t="s">
        <v>510</v>
      </c>
      <c r="AB472" t="s">
        <v>510</v>
      </c>
      <c r="AC472" t="s">
        <v>510</v>
      </c>
      <c r="AD472" t="s">
        <v>510</v>
      </c>
      <c r="AE472" t="s">
        <v>510</v>
      </c>
      <c r="AH472" t="s">
        <v>510</v>
      </c>
      <c r="AI472" t="s">
        <v>510</v>
      </c>
      <c r="AJ472" t="s">
        <v>510</v>
      </c>
      <c r="AK472" t="s">
        <v>510</v>
      </c>
      <c r="AL472" t="s">
        <v>510</v>
      </c>
      <c r="AM472" t="s">
        <v>510</v>
      </c>
      <c r="AN472" t="s">
        <v>510</v>
      </c>
      <c r="AO472" t="s">
        <v>510</v>
      </c>
      <c r="AP472" t="s">
        <v>510</v>
      </c>
      <c r="AQ472" t="s">
        <v>510</v>
      </c>
      <c r="AR472" t="s">
        <v>510</v>
      </c>
      <c r="AS472" t="s">
        <v>510</v>
      </c>
      <c r="AT472" t="s">
        <v>510</v>
      </c>
      <c r="AU472" t="s">
        <v>510</v>
      </c>
      <c r="AV472" t="s">
        <v>510</v>
      </c>
      <c r="AW472" t="s">
        <v>510</v>
      </c>
      <c r="AY472" t="s">
        <v>510</v>
      </c>
      <c r="AZ472" t="s">
        <v>510</v>
      </c>
      <c r="BB472" t="s">
        <v>510</v>
      </c>
      <c r="BC472" t="s">
        <v>510</v>
      </c>
      <c r="BD472" t="s">
        <v>510</v>
      </c>
      <c r="BE472" t="s">
        <v>510</v>
      </c>
      <c r="BF472" t="s">
        <v>510</v>
      </c>
      <c r="BG472" t="s">
        <v>510</v>
      </c>
      <c r="BH472" t="s">
        <v>510</v>
      </c>
      <c r="BI472" t="s">
        <v>510</v>
      </c>
      <c r="BJ472" t="s">
        <v>510</v>
      </c>
      <c r="BK472" t="s">
        <v>510</v>
      </c>
      <c r="BL472" t="s">
        <v>510</v>
      </c>
      <c r="BM472" t="s">
        <v>510</v>
      </c>
      <c r="BN472" t="s">
        <v>510</v>
      </c>
      <c r="BO472" t="s">
        <v>510</v>
      </c>
      <c r="BP472" t="s">
        <v>510</v>
      </c>
      <c r="BQ472" t="s">
        <v>510</v>
      </c>
    </row>
    <row r="473" spans="1:69" x14ac:dyDescent="0.3">
      <c r="A473" t="s">
        <v>510</v>
      </c>
      <c r="B473" t="s">
        <v>510</v>
      </c>
      <c r="C473" t="s">
        <v>510</v>
      </c>
      <c r="D473" t="s">
        <v>510</v>
      </c>
      <c r="E473" t="s">
        <v>510</v>
      </c>
      <c r="F473" t="s">
        <v>510</v>
      </c>
      <c r="G473" t="s">
        <v>510</v>
      </c>
      <c r="H473" s="455"/>
      <c r="I473" t="s">
        <v>510</v>
      </c>
      <c r="K473" t="s">
        <v>510</v>
      </c>
      <c r="L473" t="s">
        <v>512</v>
      </c>
      <c r="M473" t="s">
        <v>510</v>
      </c>
      <c r="N473" t="s">
        <v>510</v>
      </c>
      <c r="O473" t="s">
        <v>510</v>
      </c>
      <c r="P473" t="s">
        <v>510</v>
      </c>
      <c r="Q473" t="s">
        <v>510</v>
      </c>
      <c r="R473" t="s">
        <v>510</v>
      </c>
      <c r="S473" t="s">
        <v>510</v>
      </c>
      <c r="T473" t="s">
        <v>510</v>
      </c>
      <c r="U473" t="s">
        <v>510</v>
      </c>
      <c r="V473" t="s">
        <v>510</v>
      </c>
      <c r="W473" t="s">
        <v>510</v>
      </c>
      <c r="Y473" t="s">
        <v>510</v>
      </c>
      <c r="AA473" t="s">
        <v>510</v>
      </c>
      <c r="AB473" t="s">
        <v>510</v>
      </c>
      <c r="AC473" t="s">
        <v>510</v>
      </c>
      <c r="AD473" t="s">
        <v>510</v>
      </c>
      <c r="AE473" t="s">
        <v>510</v>
      </c>
      <c r="AH473" t="s">
        <v>510</v>
      </c>
      <c r="AI473" t="s">
        <v>510</v>
      </c>
      <c r="AJ473" t="s">
        <v>510</v>
      </c>
      <c r="AK473" t="s">
        <v>510</v>
      </c>
      <c r="AL473" t="s">
        <v>510</v>
      </c>
      <c r="AM473" t="s">
        <v>510</v>
      </c>
      <c r="AN473" t="s">
        <v>510</v>
      </c>
      <c r="AO473" t="s">
        <v>510</v>
      </c>
      <c r="AP473" t="s">
        <v>510</v>
      </c>
      <c r="AQ473" t="s">
        <v>510</v>
      </c>
      <c r="AR473" t="s">
        <v>510</v>
      </c>
      <c r="AS473" t="s">
        <v>510</v>
      </c>
      <c r="AT473" t="s">
        <v>510</v>
      </c>
      <c r="AU473" t="s">
        <v>510</v>
      </c>
      <c r="AV473" t="s">
        <v>510</v>
      </c>
      <c r="AW473" t="s">
        <v>510</v>
      </c>
      <c r="AY473" t="s">
        <v>510</v>
      </c>
      <c r="AZ473" t="s">
        <v>510</v>
      </c>
      <c r="BB473" t="s">
        <v>510</v>
      </c>
      <c r="BC473" t="s">
        <v>510</v>
      </c>
      <c r="BD473" t="s">
        <v>510</v>
      </c>
      <c r="BE473" t="s">
        <v>510</v>
      </c>
      <c r="BF473" t="s">
        <v>510</v>
      </c>
      <c r="BG473" t="s">
        <v>510</v>
      </c>
      <c r="BH473" t="s">
        <v>510</v>
      </c>
      <c r="BI473" t="s">
        <v>510</v>
      </c>
      <c r="BJ473" t="s">
        <v>510</v>
      </c>
      <c r="BK473" t="s">
        <v>510</v>
      </c>
      <c r="BL473" t="s">
        <v>510</v>
      </c>
      <c r="BM473" t="s">
        <v>510</v>
      </c>
      <c r="BN473" t="s">
        <v>510</v>
      </c>
      <c r="BO473" t="s">
        <v>510</v>
      </c>
      <c r="BP473" t="s">
        <v>510</v>
      </c>
      <c r="BQ473" t="s">
        <v>510</v>
      </c>
    </row>
    <row r="474" spans="1:69" x14ac:dyDescent="0.3">
      <c r="A474" t="s">
        <v>510</v>
      </c>
      <c r="B474" t="s">
        <v>510</v>
      </c>
      <c r="C474" t="s">
        <v>510</v>
      </c>
      <c r="D474" t="s">
        <v>510</v>
      </c>
      <c r="E474" t="s">
        <v>510</v>
      </c>
      <c r="F474" t="s">
        <v>510</v>
      </c>
      <c r="G474" t="s">
        <v>510</v>
      </c>
      <c r="H474" s="455"/>
      <c r="I474" t="s">
        <v>510</v>
      </c>
      <c r="K474" t="s">
        <v>510</v>
      </c>
      <c r="L474" t="s">
        <v>512</v>
      </c>
      <c r="M474" t="s">
        <v>510</v>
      </c>
      <c r="N474" t="s">
        <v>510</v>
      </c>
      <c r="O474" t="s">
        <v>510</v>
      </c>
      <c r="P474" t="s">
        <v>510</v>
      </c>
      <c r="Q474" t="s">
        <v>510</v>
      </c>
      <c r="R474" t="s">
        <v>510</v>
      </c>
      <c r="S474" t="s">
        <v>510</v>
      </c>
      <c r="T474" t="s">
        <v>510</v>
      </c>
      <c r="U474" t="s">
        <v>510</v>
      </c>
      <c r="V474" t="s">
        <v>510</v>
      </c>
      <c r="W474" t="s">
        <v>510</v>
      </c>
      <c r="Y474" t="s">
        <v>510</v>
      </c>
      <c r="AA474" t="s">
        <v>510</v>
      </c>
      <c r="AB474" t="s">
        <v>510</v>
      </c>
      <c r="AC474" t="s">
        <v>510</v>
      </c>
      <c r="AD474" t="s">
        <v>510</v>
      </c>
      <c r="AE474" t="s">
        <v>510</v>
      </c>
      <c r="AH474" t="s">
        <v>510</v>
      </c>
      <c r="AI474" t="s">
        <v>510</v>
      </c>
      <c r="AJ474" t="s">
        <v>510</v>
      </c>
      <c r="AK474" t="s">
        <v>510</v>
      </c>
      <c r="AL474" t="s">
        <v>510</v>
      </c>
      <c r="AM474" t="s">
        <v>510</v>
      </c>
      <c r="AN474" t="s">
        <v>510</v>
      </c>
      <c r="AO474" t="s">
        <v>510</v>
      </c>
      <c r="AP474" t="s">
        <v>510</v>
      </c>
      <c r="AQ474" t="s">
        <v>510</v>
      </c>
      <c r="AR474" t="s">
        <v>510</v>
      </c>
      <c r="AS474" t="s">
        <v>510</v>
      </c>
      <c r="AT474" t="s">
        <v>510</v>
      </c>
      <c r="AU474" t="s">
        <v>510</v>
      </c>
      <c r="AV474" t="s">
        <v>510</v>
      </c>
      <c r="AW474" t="s">
        <v>510</v>
      </c>
      <c r="AY474" t="s">
        <v>510</v>
      </c>
      <c r="AZ474" t="s">
        <v>510</v>
      </c>
      <c r="BB474" t="s">
        <v>510</v>
      </c>
      <c r="BC474" t="s">
        <v>510</v>
      </c>
      <c r="BD474" t="s">
        <v>510</v>
      </c>
      <c r="BE474" t="s">
        <v>510</v>
      </c>
      <c r="BF474" t="s">
        <v>510</v>
      </c>
      <c r="BG474" t="s">
        <v>510</v>
      </c>
      <c r="BH474" t="s">
        <v>510</v>
      </c>
      <c r="BI474" t="s">
        <v>510</v>
      </c>
      <c r="BJ474" t="s">
        <v>510</v>
      </c>
      <c r="BK474" t="s">
        <v>510</v>
      </c>
      <c r="BL474" t="s">
        <v>510</v>
      </c>
      <c r="BM474" t="s">
        <v>510</v>
      </c>
      <c r="BN474" t="s">
        <v>510</v>
      </c>
      <c r="BO474" t="s">
        <v>510</v>
      </c>
      <c r="BP474" t="s">
        <v>510</v>
      </c>
      <c r="BQ474" t="s">
        <v>510</v>
      </c>
    </row>
    <row r="475" spans="1:69" x14ac:dyDescent="0.3">
      <c r="A475" t="s">
        <v>510</v>
      </c>
      <c r="B475" t="s">
        <v>510</v>
      </c>
      <c r="C475" t="s">
        <v>510</v>
      </c>
      <c r="D475" t="s">
        <v>510</v>
      </c>
      <c r="E475" t="s">
        <v>510</v>
      </c>
      <c r="F475" t="s">
        <v>510</v>
      </c>
      <c r="G475" t="s">
        <v>510</v>
      </c>
      <c r="H475" s="455"/>
      <c r="I475" t="s">
        <v>510</v>
      </c>
      <c r="K475" t="s">
        <v>510</v>
      </c>
      <c r="L475" t="s">
        <v>512</v>
      </c>
      <c r="M475" t="s">
        <v>510</v>
      </c>
      <c r="N475" t="s">
        <v>510</v>
      </c>
      <c r="O475" t="s">
        <v>510</v>
      </c>
      <c r="P475" t="s">
        <v>510</v>
      </c>
      <c r="Q475" t="s">
        <v>510</v>
      </c>
      <c r="R475" t="s">
        <v>510</v>
      </c>
      <c r="S475" t="s">
        <v>510</v>
      </c>
      <c r="T475" t="s">
        <v>510</v>
      </c>
      <c r="U475" t="s">
        <v>510</v>
      </c>
      <c r="V475" t="s">
        <v>510</v>
      </c>
      <c r="W475" t="s">
        <v>510</v>
      </c>
      <c r="Y475" t="s">
        <v>510</v>
      </c>
      <c r="AA475" t="s">
        <v>510</v>
      </c>
      <c r="AB475" t="s">
        <v>510</v>
      </c>
      <c r="AC475" t="s">
        <v>510</v>
      </c>
      <c r="AD475" t="s">
        <v>510</v>
      </c>
      <c r="AE475" t="s">
        <v>510</v>
      </c>
      <c r="AH475" t="s">
        <v>510</v>
      </c>
      <c r="AI475" t="s">
        <v>510</v>
      </c>
      <c r="AJ475" t="s">
        <v>510</v>
      </c>
      <c r="AK475" t="s">
        <v>510</v>
      </c>
      <c r="AL475" t="s">
        <v>510</v>
      </c>
      <c r="AM475" t="s">
        <v>510</v>
      </c>
      <c r="AN475" t="s">
        <v>510</v>
      </c>
      <c r="AO475" t="s">
        <v>510</v>
      </c>
      <c r="AP475" t="s">
        <v>510</v>
      </c>
      <c r="AQ475" t="s">
        <v>510</v>
      </c>
      <c r="AR475" t="s">
        <v>510</v>
      </c>
      <c r="AS475" t="s">
        <v>510</v>
      </c>
      <c r="AT475" t="s">
        <v>510</v>
      </c>
      <c r="AU475" t="s">
        <v>510</v>
      </c>
      <c r="AV475" t="s">
        <v>510</v>
      </c>
      <c r="AW475" t="s">
        <v>510</v>
      </c>
      <c r="AY475" t="s">
        <v>510</v>
      </c>
      <c r="AZ475" t="s">
        <v>510</v>
      </c>
      <c r="BB475" t="s">
        <v>510</v>
      </c>
      <c r="BC475" t="s">
        <v>510</v>
      </c>
      <c r="BD475" t="s">
        <v>510</v>
      </c>
      <c r="BE475" t="s">
        <v>510</v>
      </c>
      <c r="BF475" t="s">
        <v>510</v>
      </c>
      <c r="BG475" t="s">
        <v>510</v>
      </c>
      <c r="BH475" t="s">
        <v>510</v>
      </c>
      <c r="BI475" t="s">
        <v>510</v>
      </c>
      <c r="BJ475" t="s">
        <v>510</v>
      </c>
      <c r="BK475" t="s">
        <v>510</v>
      </c>
      <c r="BL475" t="s">
        <v>510</v>
      </c>
      <c r="BM475" t="s">
        <v>510</v>
      </c>
      <c r="BN475" t="s">
        <v>510</v>
      </c>
      <c r="BO475" t="s">
        <v>510</v>
      </c>
      <c r="BP475" t="s">
        <v>510</v>
      </c>
      <c r="BQ475" t="s">
        <v>510</v>
      </c>
    </row>
    <row r="476" spans="1:69" x14ac:dyDescent="0.3">
      <c r="A476" t="s">
        <v>510</v>
      </c>
      <c r="B476" t="s">
        <v>510</v>
      </c>
      <c r="C476" t="s">
        <v>510</v>
      </c>
      <c r="D476" t="s">
        <v>510</v>
      </c>
      <c r="E476" t="s">
        <v>510</v>
      </c>
      <c r="F476" t="s">
        <v>510</v>
      </c>
      <c r="G476" t="s">
        <v>510</v>
      </c>
      <c r="H476" s="455"/>
      <c r="I476" t="s">
        <v>510</v>
      </c>
      <c r="K476" t="s">
        <v>510</v>
      </c>
      <c r="L476" t="s">
        <v>512</v>
      </c>
      <c r="M476" t="s">
        <v>510</v>
      </c>
      <c r="N476" t="s">
        <v>510</v>
      </c>
      <c r="O476" t="s">
        <v>510</v>
      </c>
      <c r="P476" t="s">
        <v>510</v>
      </c>
      <c r="Q476" t="s">
        <v>510</v>
      </c>
      <c r="R476" t="s">
        <v>510</v>
      </c>
      <c r="S476" t="s">
        <v>510</v>
      </c>
      <c r="T476" t="s">
        <v>510</v>
      </c>
      <c r="U476" t="s">
        <v>510</v>
      </c>
      <c r="V476" t="s">
        <v>510</v>
      </c>
      <c r="W476" t="s">
        <v>510</v>
      </c>
      <c r="Y476" t="s">
        <v>510</v>
      </c>
      <c r="AA476" t="s">
        <v>510</v>
      </c>
      <c r="AB476" t="s">
        <v>510</v>
      </c>
      <c r="AC476" t="s">
        <v>510</v>
      </c>
      <c r="AD476" t="s">
        <v>510</v>
      </c>
      <c r="AE476" t="s">
        <v>510</v>
      </c>
      <c r="AH476" t="s">
        <v>510</v>
      </c>
      <c r="AI476" t="s">
        <v>510</v>
      </c>
      <c r="AJ476" t="s">
        <v>510</v>
      </c>
      <c r="AK476" t="s">
        <v>510</v>
      </c>
      <c r="AL476" t="s">
        <v>510</v>
      </c>
      <c r="AM476" t="s">
        <v>510</v>
      </c>
      <c r="AN476" t="s">
        <v>510</v>
      </c>
      <c r="AO476" t="s">
        <v>510</v>
      </c>
      <c r="AP476" t="s">
        <v>510</v>
      </c>
      <c r="AQ476" t="s">
        <v>510</v>
      </c>
      <c r="AR476" t="s">
        <v>510</v>
      </c>
      <c r="AS476" t="s">
        <v>510</v>
      </c>
      <c r="AT476" t="s">
        <v>510</v>
      </c>
      <c r="AU476" t="s">
        <v>510</v>
      </c>
      <c r="AV476" t="s">
        <v>510</v>
      </c>
      <c r="AW476" t="s">
        <v>510</v>
      </c>
      <c r="AY476" t="s">
        <v>510</v>
      </c>
      <c r="AZ476" t="s">
        <v>510</v>
      </c>
      <c r="BB476" t="s">
        <v>510</v>
      </c>
      <c r="BC476" t="s">
        <v>510</v>
      </c>
      <c r="BD476" t="s">
        <v>510</v>
      </c>
      <c r="BE476" t="s">
        <v>510</v>
      </c>
      <c r="BF476" t="s">
        <v>510</v>
      </c>
      <c r="BG476" t="s">
        <v>510</v>
      </c>
      <c r="BH476" t="s">
        <v>510</v>
      </c>
      <c r="BI476" t="s">
        <v>510</v>
      </c>
      <c r="BJ476" t="s">
        <v>510</v>
      </c>
      <c r="BK476" t="s">
        <v>510</v>
      </c>
      <c r="BL476" t="s">
        <v>510</v>
      </c>
      <c r="BM476" t="s">
        <v>510</v>
      </c>
      <c r="BN476" t="s">
        <v>510</v>
      </c>
      <c r="BO476" t="s">
        <v>510</v>
      </c>
      <c r="BP476" t="s">
        <v>510</v>
      </c>
      <c r="BQ476" t="s">
        <v>510</v>
      </c>
    </row>
    <row r="477" spans="1:69" x14ac:dyDescent="0.3">
      <c r="A477" t="s">
        <v>510</v>
      </c>
      <c r="B477" t="s">
        <v>510</v>
      </c>
      <c r="C477" t="s">
        <v>510</v>
      </c>
      <c r="D477" t="s">
        <v>510</v>
      </c>
      <c r="E477" t="s">
        <v>510</v>
      </c>
      <c r="F477" t="s">
        <v>510</v>
      </c>
      <c r="G477" t="s">
        <v>510</v>
      </c>
      <c r="H477" s="455"/>
      <c r="I477" t="s">
        <v>510</v>
      </c>
      <c r="K477" t="s">
        <v>510</v>
      </c>
      <c r="L477" t="s">
        <v>512</v>
      </c>
      <c r="M477" t="s">
        <v>510</v>
      </c>
      <c r="N477" t="s">
        <v>510</v>
      </c>
      <c r="O477" t="s">
        <v>510</v>
      </c>
      <c r="P477" t="s">
        <v>510</v>
      </c>
      <c r="Q477" t="s">
        <v>510</v>
      </c>
      <c r="R477" t="s">
        <v>510</v>
      </c>
      <c r="S477" t="s">
        <v>510</v>
      </c>
      <c r="T477" t="s">
        <v>510</v>
      </c>
      <c r="U477" t="s">
        <v>510</v>
      </c>
      <c r="V477" t="s">
        <v>510</v>
      </c>
      <c r="W477" t="s">
        <v>510</v>
      </c>
      <c r="Y477" t="s">
        <v>510</v>
      </c>
      <c r="AA477" t="s">
        <v>510</v>
      </c>
      <c r="AB477" t="s">
        <v>510</v>
      </c>
      <c r="AC477" t="s">
        <v>510</v>
      </c>
      <c r="AD477" t="s">
        <v>510</v>
      </c>
      <c r="AE477" t="s">
        <v>510</v>
      </c>
      <c r="AH477" t="s">
        <v>510</v>
      </c>
      <c r="AI477" t="s">
        <v>510</v>
      </c>
      <c r="AJ477" t="s">
        <v>510</v>
      </c>
      <c r="AK477" t="s">
        <v>510</v>
      </c>
      <c r="AL477" t="s">
        <v>510</v>
      </c>
      <c r="AM477" t="s">
        <v>510</v>
      </c>
      <c r="AN477" t="s">
        <v>510</v>
      </c>
      <c r="AO477" t="s">
        <v>510</v>
      </c>
      <c r="AP477" t="s">
        <v>510</v>
      </c>
      <c r="AQ477" t="s">
        <v>510</v>
      </c>
      <c r="AR477" t="s">
        <v>510</v>
      </c>
      <c r="AS477" t="s">
        <v>510</v>
      </c>
      <c r="AT477" t="s">
        <v>510</v>
      </c>
      <c r="AU477" t="s">
        <v>510</v>
      </c>
      <c r="AV477" t="s">
        <v>510</v>
      </c>
      <c r="AW477" t="s">
        <v>510</v>
      </c>
      <c r="AY477" t="s">
        <v>510</v>
      </c>
      <c r="AZ477" t="s">
        <v>510</v>
      </c>
      <c r="BB477" t="s">
        <v>510</v>
      </c>
      <c r="BC477" t="s">
        <v>510</v>
      </c>
      <c r="BD477" t="s">
        <v>510</v>
      </c>
      <c r="BE477" t="s">
        <v>510</v>
      </c>
      <c r="BF477" t="s">
        <v>510</v>
      </c>
      <c r="BG477" t="s">
        <v>510</v>
      </c>
      <c r="BH477" t="s">
        <v>510</v>
      </c>
      <c r="BI477" t="s">
        <v>510</v>
      </c>
      <c r="BJ477" t="s">
        <v>510</v>
      </c>
      <c r="BK477" t="s">
        <v>510</v>
      </c>
      <c r="BL477" t="s">
        <v>510</v>
      </c>
      <c r="BM477" t="s">
        <v>510</v>
      </c>
      <c r="BN477" t="s">
        <v>510</v>
      </c>
      <c r="BO477" t="s">
        <v>510</v>
      </c>
      <c r="BP477" t="s">
        <v>510</v>
      </c>
      <c r="BQ477" t="s">
        <v>510</v>
      </c>
    </row>
    <row r="478" spans="1:69" x14ac:dyDescent="0.3">
      <c r="A478" t="s">
        <v>510</v>
      </c>
      <c r="B478" t="s">
        <v>510</v>
      </c>
      <c r="C478" t="s">
        <v>510</v>
      </c>
      <c r="D478" t="s">
        <v>510</v>
      </c>
      <c r="E478" t="s">
        <v>510</v>
      </c>
      <c r="F478" t="s">
        <v>510</v>
      </c>
      <c r="G478" t="s">
        <v>510</v>
      </c>
      <c r="H478" s="455"/>
      <c r="I478" t="s">
        <v>510</v>
      </c>
      <c r="K478" t="s">
        <v>510</v>
      </c>
      <c r="L478" t="s">
        <v>512</v>
      </c>
      <c r="M478" t="s">
        <v>510</v>
      </c>
      <c r="N478" t="s">
        <v>510</v>
      </c>
      <c r="O478" t="s">
        <v>510</v>
      </c>
      <c r="P478" t="s">
        <v>510</v>
      </c>
      <c r="Q478" t="s">
        <v>510</v>
      </c>
      <c r="R478" t="s">
        <v>510</v>
      </c>
      <c r="S478" t="s">
        <v>510</v>
      </c>
      <c r="T478" t="s">
        <v>510</v>
      </c>
      <c r="U478" t="s">
        <v>510</v>
      </c>
      <c r="V478" t="s">
        <v>510</v>
      </c>
      <c r="W478" t="s">
        <v>510</v>
      </c>
      <c r="Y478" t="s">
        <v>510</v>
      </c>
      <c r="AA478" t="s">
        <v>510</v>
      </c>
      <c r="AB478" t="s">
        <v>510</v>
      </c>
      <c r="AC478" t="s">
        <v>510</v>
      </c>
      <c r="AD478" t="s">
        <v>510</v>
      </c>
      <c r="AE478" t="s">
        <v>510</v>
      </c>
      <c r="AH478" t="s">
        <v>510</v>
      </c>
      <c r="AI478" t="s">
        <v>510</v>
      </c>
      <c r="AJ478" t="s">
        <v>510</v>
      </c>
      <c r="AK478" t="s">
        <v>510</v>
      </c>
      <c r="AL478" t="s">
        <v>510</v>
      </c>
      <c r="AM478" t="s">
        <v>510</v>
      </c>
      <c r="AN478" t="s">
        <v>510</v>
      </c>
      <c r="AO478" t="s">
        <v>510</v>
      </c>
      <c r="AP478" t="s">
        <v>510</v>
      </c>
      <c r="AQ478" t="s">
        <v>510</v>
      </c>
      <c r="AR478" t="s">
        <v>510</v>
      </c>
      <c r="AS478" t="s">
        <v>510</v>
      </c>
      <c r="AT478" t="s">
        <v>510</v>
      </c>
      <c r="AU478" t="s">
        <v>510</v>
      </c>
      <c r="AV478" t="s">
        <v>510</v>
      </c>
      <c r="AW478" t="s">
        <v>510</v>
      </c>
      <c r="AY478" t="s">
        <v>510</v>
      </c>
      <c r="AZ478" t="s">
        <v>510</v>
      </c>
      <c r="BB478" t="s">
        <v>510</v>
      </c>
      <c r="BC478" t="s">
        <v>510</v>
      </c>
      <c r="BD478" t="s">
        <v>510</v>
      </c>
      <c r="BE478" t="s">
        <v>510</v>
      </c>
      <c r="BF478" t="s">
        <v>510</v>
      </c>
      <c r="BG478" t="s">
        <v>510</v>
      </c>
      <c r="BH478" t="s">
        <v>510</v>
      </c>
      <c r="BI478" t="s">
        <v>510</v>
      </c>
      <c r="BJ478" t="s">
        <v>510</v>
      </c>
      <c r="BK478" t="s">
        <v>510</v>
      </c>
      <c r="BL478" t="s">
        <v>510</v>
      </c>
      <c r="BM478" t="s">
        <v>510</v>
      </c>
      <c r="BN478" t="s">
        <v>510</v>
      </c>
      <c r="BO478" t="s">
        <v>510</v>
      </c>
      <c r="BP478" t="s">
        <v>510</v>
      </c>
      <c r="BQ478" t="s">
        <v>510</v>
      </c>
    </row>
    <row r="479" spans="1:69" x14ac:dyDescent="0.3">
      <c r="A479" t="s">
        <v>510</v>
      </c>
      <c r="B479" t="s">
        <v>510</v>
      </c>
      <c r="C479" t="s">
        <v>510</v>
      </c>
      <c r="D479" t="s">
        <v>510</v>
      </c>
      <c r="E479" t="s">
        <v>510</v>
      </c>
      <c r="F479" t="s">
        <v>510</v>
      </c>
      <c r="G479" t="s">
        <v>510</v>
      </c>
      <c r="H479" s="455"/>
      <c r="I479" t="s">
        <v>510</v>
      </c>
      <c r="K479" t="s">
        <v>510</v>
      </c>
      <c r="L479" t="s">
        <v>512</v>
      </c>
      <c r="M479" t="s">
        <v>510</v>
      </c>
      <c r="N479" t="s">
        <v>510</v>
      </c>
      <c r="O479" t="s">
        <v>510</v>
      </c>
      <c r="P479" t="s">
        <v>510</v>
      </c>
      <c r="Q479" t="s">
        <v>510</v>
      </c>
      <c r="R479" t="s">
        <v>510</v>
      </c>
      <c r="S479" t="s">
        <v>510</v>
      </c>
      <c r="T479" t="s">
        <v>510</v>
      </c>
      <c r="U479" t="s">
        <v>510</v>
      </c>
      <c r="V479" t="s">
        <v>510</v>
      </c>
      <c r="W479" t="s">
        <v>510</v>
      </c>
      <c r="Y479" t="s">
        <v>510</v>
      </c>
      <c r="AA479" t="s">
        <v>510</v>
      </c>
      <c r="AB479" t="s">
        <v>510</v>
      </c>
      <c r="AC479" t="s">
        <v>510</v>
      </c>
      <c r="AD479" t="s">
        <v>510</v>
      </c>
      <c r="AE479" t="s">
        <v>510</v>
      </c>
      <c r="AH479" t="s">
        <v>510</v>
      </c>
      <c r="AI479" t="s">
        <v>510</v>
      </c>
      <c r="AJ479" t="s">
        <v>510</v>
      </c>
      <c r="AK479" t="s">
        <v>510</v>
      </c>
      <c r="AL479" t="s">
        <v>510</v>
      </c>
      <c r="AM479" t="s">
        <v>510</v>
      </c>
      <c r="AN479" t="s">
        <v>510</v>
      </c>
      <c r="AO479" t="s">
        <v>510</v>
      </c>
      <c r="AP479" t="s">
        <v>510</v>
      </c>
      <c r="AQ479" t="s">
        <v>510</v>
      </c>
      <c r="AR479" t="s">
        <v>510</v>
      </c>
      <c r="AS479" t="s">
        <v>510</v>
      </c>
      <c r="AT479" t="s">
        <v>510</v>
      </c>
      <c r="AU479" t="s">
        <v>510</v>
      </c>
      <c r="AV479" t="s">
        <v>510</v>
      </c>
      <c r="AW479" t="s">
        <v>510</v>
      </c>
      <c r="AY479" t="s">
        <v>510</v>
      </c>
      <c r="AZ479" t="s">
        <v>510</v>
      </c>
      <c r="BB479" t="s">
        <v>510</v>
      </c>
      <c r="BC479" t="s">
        <v>510</v>
      </c>
      <c r="BD479" t="s">
        <v>510</v>
      </c>
      <c r="BE479" t="s">
        <v>510</v>
      </c>
      <c r="BF479" t="s">
        <v>510</v>
      </c>
      <c r="BG479" t="s">
        <v>510</v>
      </c>
      <c r="BH479" t="s">
        <v>510</v>
      </c>
      <c r="BI479" t="s">
        <v>510</v>
      </c>
      <c r="BJ479" t="s">
        <v>510</v>
      </c>
      <c r="BK479" t="s">
        <v>510</v>
      </c>
      <c r="BL479" t="s">
        <v>510</v>
      </c>
      <c r="BM479" t="s">
        <v>510</v>
      </c>
      <c r="BN479" t="s">
        <v>510</v>
      </c>
      <c r="BO479" t="s">
        <v>510</v>
      </c>
      <c r="BP479" t="s">
        <v>510</v>
      </c>
      <c r="BQ479" t="s">
        <v>510</v>
      </c>
    </row>
    <row r="480" spans="1:69" x14ac:dyDescent="0.3">
      <c r="A480" t="s">
        <v>510</v>
      </c>
      <c r="B480" t="s">
        <v>510</v>
      </c>
      <c r="C480" t="s">
        <v>510</v>
      </c>
      <c r="D480" t="s">
        <v>510</v>
      </c>
      <c r="E480" t="s">
        <v>510</v>
      </c>
      <c r="F480" t="s">
        <v>510</v>
      </c>
      <c r="G480" t="s">
        <v>510</v>
      </c>
      <c r="H480" s="455"/>
      <c r="I480" t="s">
        <v>510</v>
      </c>
      <c r="K480" t="s">
        <v>510</v>
      </c>
      <c r="L480" t="s">
        <v>512</v>
      </c>
      <c r="M480" t="s">
        <v>510</v>
      </c>
      <c r="N480" t="s">
        <v>510</v>
      </c>
      <c r="O480" t="s">
        <v>510</v>
      </c>
      <c r="P480" t="s">
        <v>510</v>
      </c>
      <c r="Q480" t="s">
        <v>510</v>
      </c>
      <c r="R480" t="s">
        <v>510</v>
      </c>
      <c r="S480" t="s">
        <v>510</v>
      </c>
      <c r="T480" t="s">
        <v>510</v>
      </c>
      <c r="U480" t="s">
        <v>510</v>
      </c>
      <c r="V480" t="s">
        <v>510</v>
      </c>
      <c r="W480" t="s">
        <v>510</v>
      </c>
      <c r="Y480" t="s">
        <v>510</v>
      </c>
      <c r="AA480" t="s">
        <v>510</v>
      </c>
      <c r="AB480" t="s">
        <v>510</v>
      </c>
      <c r="AC480" t="s">
        <v>510</v>
      </c>
      <c r="AD480" t="s">
        <v>510</v>
      </c>
      <c r="AE480" t="s">
        <v>510</v>
      </c>
      <c r="AH480" t="s">
        <v>510</v>
      </c>
      <c r="AI480" t="s">
        <v>510</v>
      </c>
      <c r="AJ480" t="s">
        <v>510</v>
      </c>
      <c r="AK480" t="s">
        <v>510</v>
      </c>
      <c r="AL480" t="s">
        <v>510</v>
      </c>
      <c r="AM480" t="s">
        <v>510</v>
      </c>
      <c r="AN480" t="s">
        <v>510</v>
      </c>
      <c r="AO480" t="s">
        <v>510</v>
      </c>
      <c r="AP480" t="s">
        <v>510</v>
      </c>
      <c r="AQ480" t="s">
        <v>510</v>
      </c>
      <c r="AR480" t="s">
        <v>510</v>
      </c>
      <c r="AS480" t="s">
        <v>510</v>
      </c>
      <c r="AT480" t="s">
        <v>510</v>
      </c>
      <c r="AU480" t="s">
        <v>510</v>
      </c>
      <c r="AV480" t="s">
        <v>510</v>
      </c>
      <c r="AW480" t="s">
        <v>510</v>
      </c>
      <c r="AY480" t="s">
        <v>510</v>
      </c>
      <c r="AZ480" t="s">
        <v>510</v>
      </c>
      <c r="BB480" t="s">
        <v>510</v>
      </c>
      <c r="BC480" t="s">
        <v>510</v>
      </c>
      <c r="BD480" t="s">
        <v>510</v>
      </c>
      <c r="BE480" t="s">
        <v>510</v>
      </c>
      <c r="BF480" t="s">
        <v>510</v>
      </c>
      <c r="BG480" t="s">
        <v>510</v>
      </c>
      <c r="BH480" t="s">
        <v>510</v>
      </c>
      <c r="BI480" t="s">
        <v>510</v>
      </c>
      <c r="BJ480" t="s">
        <v>510</v>
      </c>
      <c r="BK480" t="s">
        <v>510</v>
      </c>
      <c r="BL480" t="s">
        <v>510</v>
      </c>
      <c r="BM480" t="s">
        <v>510</v>
      </c>
      <c r="BN480" t="s">
        <v>510</v>
      </c>
      <c r="BO480" t="s">
        <v>510</v>
      </c>
      <c r="BP480" t="s">
        <v>510</v>
      </c>
      <c r="BQ480" t="s">
        <v>510</v>
      </c>
    </row>
    <row r="481" spans="1:69" x14ac:dyDescent="0.3">
      <c r="A481" t="s">
        <v>510</v>
      </c>
      <c r="B481" t="s">
        <v>510</v>
      </c>
      <c r="C481" t="s">
        <v>510</v>
      </c>
      <c r="D481" t="s">
        <v>510</v>
      </c>
      <c r="E481" t="s">
        <v>510</v>
      </c>
      <c r="F481" t="s">
        <v>510</v>
      </c>
      <c r="G481" t="s">
        <v>510</v>
      </c>
      <c r="H481" s="455"/>
      <c r="I481" t="s">
        <v>510</v>
      </c>
      <c r="K481" t="s">
        <v>510</v>
      </c>
      <c r="L481" t="s">
        <v>512</v>
      </c>
      <c r="M481" t="s">
        <v>510</v>
      </c>
      <c r="N481" t="s">
        <v>510</v>
      </c>
      <c r="O481" t="s">
        <v>510</v>
      </c>
      <c r="P481" t="s">
        <v>510</v>
      </c>
      <c r="Q481" t="s">
        <v>510</v>
      </c>
      <c r="R481" t="s">
        <v>510</v>
      </c>
      <c r="S481" t="s">
        <v>510</v>
      </c>
      <c r="T481" t="s">
        <v>510</v>
      </c>
      <c r="U481" t="s">
        <v>510</v>
      </c>
      <c r="V481" t="s">
        <v>510</v>
      </c>
      <c r="W481" t="s">
        <v>510</v>
      </c>
      <c r="Y481" t="s">
        <v>510</v>
      </c>
      <c r="AA481" t="s">
        <v>510</v>
      </c>
      <c r="AB481" t="s">
        <v>510</v>
      </c>
      <c r="AC481" t="s">
        <v>510</v>
      </c>
      <c r="AD481" t="s">
        <v>510</v>
      </c>
      <c r="AE481" t="s">
        <v>510</v>
      </c>
      <c r="AH481" t="s">
        <v>510</v>
      </c>
      <c r="AI481" t="s">
        <v>510</v>
      </c>
      <c r="AJ481" t="s">
        <v>510</v>
      </c>
      <c r="AK481" t="s">
        <v>510</v>
      </c>
      <c r="AL481" t="s">
        <v>510</v>
      </c>
      <c r="AM481" t="s">
        <v>510</v>
      </c>
      <c r="AN481" t="s">
        <v>510</v>
      </c>
      <c r="AO481" t="s">
        <v>510</v>
      </c>
      <c r="AP481" t="s">
        <v>510</v>
      </c>
      <c r="AQ481" t="s">
        <v>510</v>
      </c>
      <c r="AR481" t="s">
        <v>510</v>
      </c>
      <c r="AS481" t="s">
        <v>510</v>
      </c>
      <c r="AT481" t="s">
        <v>510</v>
      </c>
      <c r="AU481" t="s">
        <v>510</v>
      </c>
      <c r="AV481" t="s">
        <v>510</v>
      </c>
      <c r="AW481" t="s">
        <v>510</v>
      </c>
      <c r="AY481" t="s">
        <v>510</v>
      </c>
      <c r="AZ481" t="s">
        <v>510</v>
      </c>
      <c r="BB481" t="s">
        <v>510</v>
      </c>
      <c r="BC481" t="s">
        <v>510</v>
      </c>
      <c r="BD481" t="s">
        <v>510</v>
      </c>
      <c r="BE481" t="s">
        <v>510</v>
      </c>
      <c r="BF481" t="s">
        <v>510</v>
      </c>
      <c r="BG481" t="s">
        <v>510</v>
      </c>
      <c r="BH481" t="s">
        <v>510</v>
      </c>
      <c r="BI481" t="s">
        <v>510</v>
      </c>
      <c r="BJ481" t="s">
        <v>510</v>
      </c>
      <c r="BK481" t="s">
        <v>510</v>
      </c>
      <c r="BL481" t="s">
        <v>510</v>
      </c>
      <c r="BM481" t="s">
        <v>510</v>
      </c>
      <c r="BN481" t="s">
        <v>510</v>
      </c>
      <c r="BO481" t="s">
        <v>510</v>
      </c>
      <c r="BP481" t="s">
        <v>510</v>
      </c>
      <c r="BQ481" t="s">
        <v>510</v>
      </c>
    </row>
    <row r="482" spans="1:69" x14ac:dyDescent="0.3">
      <c r="A482" t="s">
        <v>510</v>
      </c>
      <c r="B482" t="s">
        <v>510</v>
      </c>
      <c r="C482" t="s">
        <v>510</v>
      </c>
      <c r="D482" t="s">
        <v>510</v>
      </c>
      <c r="E482" t="s">
        <v>510</v>
      </c>
      <c r="F482" t="s">
        <v>510</v>
      </c>
      <c r="G482" t="s">
        <v>510</v>
      </c>
      <c r="H482" s="455"/>
      <c r="I482" t="s">
        <v>510</v>
      </c>
      <c r="K482" t="s">
        <v>510</v>
      </c>
      <c r="L482" t="s">
        <v>512</v>
      </c>
      <c r="M482" t="s">
        <v>510</v>
      </c>
      <c r="N482" t="s">
        <v>510</v>
      </c>
      <c r="O482" t="s">
        <v>510</v>
      </c>
      <c r="P482" t="s">
        <v>510</v>
      </c>
      <c r="Q482" t="s">
        <v>510</v>
      </c>
      <c r="R482" t="s">
        <v>510</v>
      </c>
      <c r="S482" t="s">
        <v>510</v>
      </c>
      <c r="T482" t="s">
        <v>510</v>
      </c>
      <c r="U482" t="s">
        <v>510</v>
      </c>
      <c r="V482" t="s">
        <v>510</v>
      </c>
      <c r="W482" t="s">
        <v>510</v>
      </c>
      <c r="Y482" t="s">
        <v>510</v>
      </c>
      <c r="AA482" t="s">
        <v>510</v>
      </c>
      <c r="AB482" t="s">
        <v>510</v>
      </c>
      <c r="AC482" t="s">
        <v>510</v>
      </c>
      <c r="AD482" t="s">
        <v>510</v>
      </c>
      <c r="AE482" t="s">
        <v>510</v>
      </c>
      <c r="AH482" t="s">
        <v>510</v>
      </c>
      <c r="AI482" t="s">
        <v>510</v>
      </c>
      <c r="AJ482" t="s">
        <v>510</v>
      </c>
      <c r="AK482" t="s">
        <v>510</v>
      </c>
      <c r="AL482" t="s">
        <v>510</v>
      </c>
      <c r="AM482" t="s">
        <v>510</v>
      </c>
      <c r="AN482" t="s">
        <v>510</v>
      </c>
      <c r="AO482" t="s">
        <v>510</v>
      </c>
      <c r="AP482" t="s">
        <v>510</v>
      </c>
      <c r="AQ482" t="s">
        <v>510</v>
      </c>
      <c r="AR482" t="s">
        <v>510</v>
      </c>
      <c r="AS482" t="s">
        <v>510</v>
      </c>
      <c r="AT482" t="s">
        <v>510</v>
      </c>
      <c r="AU482" t="s">
        <v>510</v>
      </c>
      <c r="AV482" t="s">
        <v>510</v>
      </c>
      <c r="AW482" t="s">
        <v>510</v>
      </c>
      <c r="AY482" t="s">
        <v>510</v>
      </c>
      <c r="AZ482" t="s">
        <v>510</v>
      </c>
      <c r="BB482" t="s">
        <v>510</v>
      </c>
      <c r="BC482" t="s">
        <v>510</v>
      </c>
      <c r="BD482" t="s">
        <v>510</v>
      </c>
      <c r="BE482" t="s">
        <v>510</v>
      </c>
      <c r="BF482" t="s">
        <v>510</v>
      </c>
      <c r="BG482" t="s">
        <v>510</v>
      </c>
      <c r="BH482" t="s">
        <v>510</v>
      </c>
      <c r="BI482" t="s">
        <v>510</v>
      </c>
      <c r="BJ482" t="s">
        <v>510</v>
      </c>
      <c r="BK482" t="s">
        <v>510</v>
      </c>
      <c r="BL482" t="s">
        <v>510</v>
      </c>
      <c r="BM482" t="s">
        <v>510</v>
      </c>
      <c r="BN482" t="s">
        <v>510</v>
      </c>
      <c r="BO482" t="s">
        <v>510</v>
      </c>
      <c r="BP482" t="s">
        <v>510</v>
      </c>
      <c r="BQ482" t="s">
        <v>510</v>
      </c>
    </row>
    <row r="483" spans="1:69" x14ac:dyDescent="0.3">
      <c r="A483" t="s">
        <v>510</v>
      </c>
      <c r="B483" t="s">
        <v>510</v>
      </c>
      <c r="C483" t="s">
        <v>510</v>
      </c>
      <c r="D483" t="s">
        <v>510</v>
      </c>
      <c r="E483" t="s">
        <v>510</v>
      </c>
      <c r="F483" t="s">
        <v>510</v>
      </c>
      <c r="G483" t="s">
        <v>510</v>
      </c>
      <c r="H483" s="455"/>
      <c r="I483" t="s">
        <v>510</v>
      </c>
      <c r="K483" t="s">
        <v>510</v>
      </c>
      <c r="L483" t="s">
        <v>512</v>
      </c>
      <c r="M483" t="s">
        <v>510</v>
      </c>
      <c r="N483" t="s">
        <v>510</v>
      </c>
      <c r="O483" t="s">
        <v>510</v>
      </c>
      <c r="P483" t="s">
        <v>510</v>
      </c>
      <c r="Q483" t="s">
        <v>510</v>
      </c>
      <c r="R483" t="s">
        <v>510</v>
      </c>
      <c r="S483" t="s">
        <v>510</v>
      </c>
      <c r="T483" t="s">
        <v>510</v>
      </c>
      <c r="U483" t="s">
        <v>510</v>
      </c>
      <c r="V483" t="s">
        <v>510</v>
      </c>
      <c r="W483" t="s">
        <v>510</v>
      </c>
      <c r="Y483" t="s">
        <v>510</v>
      </c>
      <c r="AA483" t="s">
        <v>510</v>
      </c>
      <c r="AB483" t="s">
        <v>510</v>
      </c>
      <c r="AC483" t="s">
        <v>510</v>
      </c>
      <c r="AD483" t="s">
        <v>510</v>
      </c>
      <c r="AE483" t="s">
        <v>510</v>
      </c>
      <c r="AH483" t="s">
        <v>510</v>
      </c>
      <c r="AI483" t="s">
        <v>510</v>
      </c>
      <c r="AJ483" t="s">
        <v>510</v>
      </c>
      <c r="AK483" t="s">
        <v>510</v>
      </c>
      <c r="AL483" t="s">
        <v>510</v>
      </c>
      <c r="AM483" t="s">
        <v>510</v>
      </c>
      <c r="AN483" t="s">
        <v>510</v>
      </c>
      <c r="AO483" t="s">
        <v>510</v>
      </c>
      <c r="AP483" t="s">
        <v>510</v>
      </c>
      <c r="AQ483" t="s">
        <v>510</v>
      </c>
      <c r="AR483" t="s">
        <v>510</v>
      </c>
      <c r="AS483" t="s">
        <v>510</v>
      </c>
      <c r="AT483" t="s">
        <v>510</v>
      </c>
      <c r="AU483" t="s">
        <v>510</v>
      </c>
      <c r="AV483" t="s">
        <v>510</v>
      </c>
      <c r="AW483" t="s">
        <v>510</v>
      </c>
      <c r="AY483" t="s">
        <v>510</v>
      </c>
      <c r="AZ483" t="s">
        <v>510</v>
      </c>
      <c r="BB483" t="s">
        <v>510</v>
      </c>
      <c r="BC483" t="s">
        <v>510</v>
      </c>
      <c r="BD483" t="s">
        <v>510</v>
      </c>
      <c r="BE483" t="s">
        <v>510</v>
      </c>
      <c r="BF483" t="s">
        <v>510</v>
      </c>
      <c r="BG483" t="s">
        <v>510</v>
      </c>
      <c r="BH483" t="s">
        <v>510</v>
      </c>
      <c r="BI483" t="s">
        <v>510</v>
      </c>
      <c r="BJ483" t="s">
        <v>510</v>
      </c>
      <c r="BK483" t="s">
        <v>510</v>
      </c>
      <c r="BL483" t="s">
        <v>510</v>
      </c>
      <c r="BM483" t="s">
        <v>510</v>
      </c>
      <c r="BN483" t="s">
        <v>510</v>
      </c>
      <c r="BO483" t="s">
        <v>510</v>
      </c>
      <c r="BP483" t="s">
        <v>510</v>
      </c>
      <c r="BQ483" t="s">
        <v>510</v>
      </c>
    </row>
    <row r="484" spans="1:69" x14ac:dyDescent="0.3">
      <c r="A484" t="s">
        <v>510</v>
      </c>
      <c r="B484" t="s">
        <v>510</v>
      </c>
      <c r="C484" t="s">
        <v>510</v>
      </c>
      <c r="D484" t="s">
        <v>510</v>
      </c>
      <c r="E484" t="s">
        <v>510</v>
      </c>
      <c r="F484" t="s">
        <v>510</v>
      </c>
      <c r="G484" t="s">
        <v>510</v>
      </c>
      <c r="H484" s="455"/>
      <c r="I484" t="s">
        <v>510</v>
      </c>
      <c r="K484" t="s">
        <v>510</v>
      </c>
      <c r="L484" t="s">
        <v>512</v>
      </c>
      <c r="M484" t="s">
        <v>510</v>
      </c>
      <c r="N484" t="s">
        <v>510</v>
      </c>
      <c r="O484" t="s">
        <v>510</v>
      </c>
      <c r="P484" t="s">
        <v>510</v>
      </c>
      <c r="Q484" t="s">
        <v>510</v>
      </c>
      <c r="R484" t="s">
        <v>510</v>
      </c>
      <c r="S484" t="s">
        <v>510</v>
      </c>
      <c r="T484" t="s">
        <v>510</v>
      </c>
      <c r="U484" t="s">
        <v>510</v>
      </c>
      <c r="V484" t="s">
        <v>510</v>
      </c>
      <c r="W484" t="s">
        <v>510</v>
      </c>
      <c r="Y484" t="s">
        <v>510</v>
      </c>
      <c r="AA484" t="s">
        <v>510</v>
      </c>
      <c r="AB484" t="s">
        <v>510</v>
      </c>
      <c r="AC484" t="s">
        <v>510</v>
      </c>
      <c r="AD484" t="s">
        <v>510</v>
      </c>
      <c r="AE484" t="s">
        <v>510</v>
      </c>
      <c r="AH484" t="s">
        <v>510</v>
      </c>
      <c r="AI484" t="s">
        <v>510</v>
      </c>
      <c r="AJ484" t="s">
        <v>510</v>
      </c>
      <c r="AK484" t="s">
        <v>510</v>
      </c>
      <c r="AL484" t="s">
        <v>510</v>
      </c>
      <c r="AM484" t="s">
        <v>510</v>
      </c>
      <c r="AN484" t="s">
        <v>510</v>
      </c>
      <c r="AO484" t="s">
        <v>510</v>
      </c>
      <c r="AP484" t="s">
        <v>510</v>
      </c>
      <c r="AQ484" t="s">
        <v>510</v>
      </c>
      <c r="AR484" t="s">
        <v>510</v>
      </c>
      <c r="AS484" t="s">
        <v>510</v>
      </c>
      <c r="AT484" t="s">
        <v>510</v>
      </c>
      <c r="AU484" t="s">
        <v>510</v>
      </c>
      <c r="AV484" t="s">
        <v>510</v>
      </c>
      <c r="AW484" t="s">
        <v>510</v>
      </c>
      <c r="AY484" t="s">
        <v>510</v>
      </c>
      <c r="AZ484" t="s">
        <v>510</v>
      </c>
      <c r="BB484" t="s">
        <v>510</v>
      </c>
      <c r="BC484" t="s">
        <v>510</v>
      </c>
      <c r="BD484" t="s">
        <v>510</v>
      </c>
      <c r="BE484" t="s">
        <v>510</v>
      </c>
      <c r="BF484" t="s">
        <v>510</v>
      </c>
      <c r="BG484" t="s">
        <v>510</v>
      </c>
      <c r="BH484" t="s">
        <v>510</v>
      </c>
      <c r="BI484" t="s">
        <v>510</v>
      </c>
      <c r="BJ484" t="s">
        <v>510</v>
      </c>
      <c r="BK484" t="s">
        <v>510</v>
      </c>
      <c r="BL484" t="s">
        <v>510</v>
      </c>
      <c r="BM484" t="s">
        <v>510</v>
      </c>
      <c r="BN484" t="s">
        <v>510</v>
      </c>
      <c r="BO484" t="s">
        <v>510</v>
      </c>
      <c r="BP484" t="s">
        <v>510</v>
      </c>
      <c r="BQ484" t="s">
        <v>510</v>
      </c>
    </row>
    <row r="485" spans="1:69" x14ac:dyDescent="0.3">
      <c r="A485" t="s">
        <v>510</v>
      </c>
      <c r="B485" t="s">
        <v>510</v>
      </c>
      <c r="C485" t="s">
        <v>510</v>
      </c>
      <c r="D485" t="s">
        <v>510</v>
      </c>
      <c r="E485" t="s">
        <v>510</v>
      </c>
      <c r="F485" t="s">
        <v>510</v>
      </c>
      <c r="G485" t="s">
        <v>510</v>
      </c>
      <c r="H485" s="455"/>
      <c r="I485" t="s">
        <v>510</v>
      </c>
      <c r="K485" t="s">
        <v>510</v>
      </c>
      <c r="L485" t="s">
        <v>512</v>
      </c>
      <c r="M485" t="s">
        <v>510</v>
      </c>
      <c r="N485" t="s">
        <v>510</v>
      </c>
      <c r="O485" t="s">
        <v>510</v>
      </c>
      <c r="P485" t="s">
        <v>510</v>
      </c>
      <c r="Q485" t="s">
        <v>510</v>
      </c>
      <c r="R485" t="s">
        <v>510</v>
      </c>
      <c r="S485" t="s">
        <v>510</v>
      </c>
      <c r="T485" t="s">
        <v>510</v>
      </c>
      <c r="U485" t="s">
        <v>510</v>
      </c>
      <c r="V485" t="s">
        <v>510</v>
      </c>
      <c r="W485" t="s">
        <v>510</v>
      </c>
      <c r="Y485" t="s">
        <v>510</v>
      </c>
      <c r="AA485" t="s">
        <v>510</v>
      </c>
      <c r="AB485" t="s">
        <v>510</v>
      </c>
      <c r="AC485" t="s">
        <v>510</v>
      </c>
      <c r="AD485" t="s">
        <v>510</v>
      </c>
      <c r="AE485" t="s">
        <v>510</v>
      </c>
      <c r="AH485" t="s">
        <v>510</v>
      </c>
      <c r="AI485" t="s">
        <v>510</v>
      </c>
      <c r="AJ485" t="s">
        <v>510</v>
      </c>
      <c r="AK485" t="s">
        <v>510</v>
      </c>
      <c r="AL485" t="s">
        <v>510</v>
      </c>
      <c r="AM485" t="s">
        <v>510</v>
      </c>
      <c r="AN485" t="s">
        <v>510</v>
      </c>
      <c r="AO485" t="s">
        <v>510</v>
      </c>
      <c r="AP485" t="s">
        <v>510</v>
      </c>
      <c r="AQ485" t="s">
        <v>510</v>
      </c>
      <c r="AR485" t="s">
        <v>510</v>
      </c>
      <c r="AS485" t="s">
        <v>510</v>
      </c>
      <c r="AT485" t="s">
        <v>510</v>
      </c>
      <c r="AU485" t="s">
        <v>510</v>
      </c>
      <c r="AV485" t="s">
        <v>510</v>
      </c>
      <c r="AW485" t="s">
        <v>510</v>
      </c>
      <c r="AY485" t="s">
        <v>510</v>
      </c>
      <c r="AZ485" t="s">
        <v>510</v>
      </c>
      <c r="BB485" t="s">
        <v>510</v>
      </c>
      <c r="BC485" t="s">
        <v>510</v>
      </c>
      <c r="BD485" t="s">
        <v>510</v>
      </c>
      <c r="BE485" t="s">
        <v>510</v>
      </c>
      <c r="BF485" t="s">
        <v>510</v>
      </c>
      <c r="BG485" t="s">
        <v>510</v>
      </c>
      <c r="BH485" t="s">
        <v>510</v>
      </c>
      <c r="BI485" t="s">
        <v>510</v>
      </c>
      <c r="BJ485" t="s">
        <v>510</v>
      </c>
      <c r="BK485" t="s">
        <v>510</v>
      </c>
      <c r="BL485" t="s">
        <v>510</v>
      </c>
      <c r="BM485" t="s">
        <v>510</v>
      </c>
      <c r="BN485" t="s">
        <v>510</v>
      </c>
      <c r="BO485" t="s">
        <v>510</v>
      </c>
      <c r="BP485" t="s">
        <v>510</v>
      </c>
      <c r="BQ485" t="s">
        <v>510</v>
      </c>
    </row>
    <row r="486" spans="1:69" x14ac:dyDescent="0.3">
      <c r="A486" t="s">
        <v>510</v>
      </c>
      <c r="B486" t="s">
        <v>510</v>
      </c>
      <c r="C486" t="s">
        <v>510</v>
      </c>
      <c r="D486" t="s">
        <v>510</v>
      </c>
      <c r="E486" t="s">
        <v>510</v>
      </c>
      <c r="F486" t="s">
        <v>510</v>
      </c>
      <c r="G486" t="s">
        <v>510</v>
      </c>
      <c r="H486" s="455"/>
      <c r="I486" t="s">
        <v>510</v>
      </c>
      <c r="K486" t="s">
        <v>510</v>
      </c>
      <c r="L486" t="s">
        <v>512</v>
      </c>
      <c r="M486" t="s">
        <v>510</v>
      </c>
      <c r="N486" t="s">
        <v>510</v>
      </c>
      <c r="O486" t="s">
        <v>510</v>
      </c>
      <c r="P486" t="s">
        <v>510</v>
      </c>
      <c r="Q486" t="s">
        <v>510</v>
      </c>
      <c r="R486" t="s">
        <v>510</v>
      </c>
      <c r="S486" t="s">
        <v>510</v>
      </c>
      <c r="T486" t="s">
        <v>510</v>
      </c>
      <c r="U486" t="s">
        <v>510</v>
      </c>
      <c r="V486" t="s">
        <v>510</v>
      </c>
      <c r="W486" t="s">
        <v>510</v>
      </c>
      <c r="Y486" t="s">
        <v>510</v>
      </c>
      <c r="AA486" t="s">
        <v>510</v>
      </c>
      <c r="AB486" t="s">
        <v>510</v>
      </c>
      <c r="AC486" t="s">
        <v>510</v>
      </c>
      <c r="AD486" t="s">
        <v>510</v>
      </c>
      <c r="AE486" t="s">
        <v>510</v>
      </c>
      <c r="AH486" t="s">
        <v>510</v>
      </c>
      <c r="AI486" t="s">
        <v>510</v>
      </c>
      <c r="AJ486" t="s">
        <v>510</v>
      </c>
      <c r="AK486" t="s">
        <v>510</v>
      </c>
      <c r="AL486" t="s">
        <v>510</v>
      </c>
      <c r="AM486" t="s">
        <v>510</v>
      </c>
      <c r="AN486" t="s">
        <v>510</v>
      </c>
      <c r="AO486" t="s">
        <v>510</v>
      </c>
      <c r="AP486" t="s">
        <v>510</v>
      </c>
      <c r="AQ486" t="s">
        <v>510</v>
      </c>
      <c r="AR486" t="s">
        <v>510</v>
      </c>
      <c r="AS486" t="s">
        <v>510</v>
      </c>
      <c r="AT486" t="s">
        <v>510</v>
      </c>
      <c r="AU486" t="s">
        <v>510</v>
      </c>
      <c r="AV486" t="s">
        <v>510</v>
      </c>
      <c r="AW486" t="s">
        <v>510</v>
      </c>
      <c r="AY486" t="s">
        <v>510</v>
      </c>
      <c r="AZ486" t="s">
        <v>510</v>
      </c>
      <c r="BB486" t="s">
        <v>510</v>
      </c>
      <c r="BC486" t="s">
        <v>510</v>
      </c>
      <c r="BD486" t="s">
        <v>510</v>
      </c>
      <c r="BE486" t="s">
        <v>510</v>
      </c>
      <c r="BF486" t="s">
        <v>510</v>
      </c>
      <c r="BG486" t="s">
        <v>510</v>
      </c>
      <c r="BH486" t="s">
        <v>510</v>
      </c>
      <c r="BI486" t="s">
        <v>510</v>
      </c>
      <c r="BJ486" t="s">
        <v>510</v>
      </c>
      <c r="BK486" t="s">
        <v>510</v>
      </c>
      <c r="BL486" t="s">
        <v>510</v>
      </c>
      <c r="BM486" t="s">
        <v>510</v>
      </c>
      <c r="BN486" t="s">
        <v>510</v>
      </c>
      <c r="BO486" t="s">
        <v>510</v>
      </c>
      <c r="BP486" t="s">
        <v>510</v>
      </c>
      <c r="BQ486" t="s">
        <v>510</v>
      </c>
    </row>
    <row r="487" spans="1:69" x14ac:dyDescent="0.3">
      <c r="A487" t="s">
        <v>510</v>
      </c>
      <c r="B487" t="s">
        <v>510</v>
      </c>
      <c r="C487" t="s">
        <v>510</v>
      </c>
      <c r="D487" t="s">
        <v>510</v>
      </c>
      <c r="E487" t="s">
        <v>510</v>
      </c>
      <c r="F487" t="s">
        <v>510</v>
      </c>
      <c r="G487" t="s">
        <v>510</v>
      </c>
      <c r="H487" s="455"/>
      <c r="I487" t="s">
        <v>510</v>
      </c>
      <c r="K487" t="s">
        <v>510</v>
      </c>
      <c r="L487" t="s">
        <v>512</v>
      </c>
      <c r="M487" t="s">
        <v>510</v>
      </c>
      <c r="N487" t="s">
        <v>510</v>
      </c>
      <c r="O487" t="s">
        <v>510</v>
      </c>
      <c r="P487" t="s">
        <v>510</v>
      </c>
      <c r="Q487" t="s">
        <v>510</v>
      </c>
      <c r="R487" t="s">
        <v>510</v>
      </c>
      <c r="S487" t="s">
        <v>510</v>
      </c>
      <c r="T487" t="s">
        <v>510</v>
      </c>
      <c r="U487" t="s">
        <v>510</v>
      </c>
      <c r="V487" t="s">
        <v>510</v>
      </c>
      <c r="W487" t="s">
        <v>510</v>
      </c>
      <c r="Y487" t="s">
        <v>510</v>
      </c>
      <c r="AA487" t="s">
        <v>510</v>
      </c>
      <c r="AB487" t="s">
        <v>510</v>
      </c>
      <c r="AC487" t="s">
        <v>510</v>
      </c>
      <c r="AD487" t="s">
        <v>510</v>
      </c>
      <c r="AE487" t="s">
        <v>510</v>
      </c>
      <c r="AH487" t="s">
        <v>510</v>
      </c>
      <c r="AI487" t="s">
        <v>510</v>
      </c>
      <c r="AJ487" t="s">
        <v>510</v>
      </c>
      <c r="AK487" t="s">
        <v>510</v>
      </c>
      <c r="AL487" t="s">
        <v>510</v>
      </c>
      <c r="AM487" t="s">
        <v>510</v>
      </c>
      <c r="AN487" t="s">
        <v>510</v>
      </c>
      <c r="AO487" t="s">
        <v>510</v>
      </c>
      <c r="AP487" t="s">
        <v>510</v>
      </c>
      <c r="AQ487" t="s">
        <v>510</v>
      </c>
      <c r="AR487" t="s">
        <v>510</v>
      </c>
      <c r="AS487" t="s">
        <v>510</v>
      </c>
      <c r="AT487" t="s">
        <v>510</v>
      </c>
      <c r="AU487" t="s">
        <v>510</v>
      </c>
      <c r="AV487" t="s">
        <v>510</v>
      </c>
      <c r="AW487" t="s">
        <v>510</v>
      </c>
      <c r="AY487" t="s">
        <v>510</v>
      </c>
      <c r="AZ487" t="s">
        <v>510</v>
      </c>
      <c r="BB487" t="s">
        <v>510</v>
      </c>
      <c r="BC487" t="s">
        <v>510</v>
      </c>
      <c r="BD487" t="s">
        <v>510</v>
      </c>
      <c r="BE487" t="s">
        <v>510</v>
      </c>
      <c r="BF487" t="s">
        <v>510</v>
      </c>
      <c r="BG487" t="s">
        <v>510</v>
      </c>
      <c r="BH487" t="s">
        <v>510</v>
      </c>
      <c r="BI487" t="s">
        <v>510</v>
      </c>
      <c r="BJ487" t="s">
        <v>510</v>
      </c>
      <c r="BK487" t="s">
        <v>510</v>
      </c>
      <c r="BL487" t="s">
        <v>510</v>
      </c>
      <c r="BM487" t="s">
        <v>510</v>
      </c>
      <c r="BN487" t="s">
        <v>510</v>
      </c>
      <c r="BO487" t="s">
        <v>510</v>
      </c>
      <c r="BP487" t="s">
        <v>510</v>
      </c>
      <c r="BQ487" t="s">
        <v>510</v>
      </c>
    </row>
    <row r="488" spans="1:69" x14ac:dyDescent="0.3">
      <c r="A488" t="s">
        <v>510</v>
      </c>
      <c r="B488" t="s">
        <v>510</v>
      </c>
      <c r="C488" t="s">
        <v>510</v>
      </c>
      <c r="D488" t="s">
        <v>510</v>
      </c>
      <c r="E488" t="s">
        <v>510</v>
      </c>
      <c r="F488" t="s">
        <v>510</v>
      </c>
      <c r="G488" t="s">
        <v>510</v>
      </c>
      <c r="H488" s="455"/>
      <c r="I488" t="s">
        <v>510</v>
      </c>
      <c r="K488" t="s">
        <v>510</v>
      </c>
      <c r="L488" t="s">
        <v>512</v>
      </c>
      <c r="M488" t="s">
        <v>510</v>
      </c>
      <c r="N488" t="s">
        <v>510</v>
      </c>
      <c r="O488" t="s">
        <v>510</v>
      </c>
      <c r="P488" t="s">
        <v>510</v>
      </c>
      <c r="Q488" t="s">
        <v>510</v>
      </c>
      <c r="R488" t="s">
        <v>510</v>
      </c>
      <c r="S488" t="s">
        <v>510</v>
      </c>
      <c r="T488" t="s">
        <v>510</v>
      </c>
      <c r="U488" t="s">
        <v>510</v>
      </c>
      <c r="V488" t="s">
        <v>510</v>
      </c>
      <c r="W488" t="s">
        <v>510</v>
      </c>
      <c r="Y488" t="s">
        <v>510</v>
      </c>
      <c r="AA488" t="s">
        <v>510</v>
      </c>
      <c r="AB488" t="s">
        <v>510</v>
      </c>
      <c r="AC488" t="s">
        <v>510</v>
      </c>
      <c r="AD488" t="s">
        <v>510</v>
      </c>
      <c r="AE488" t="s">
        <v>510</v>
      </c>
      <c r="AH488" t="s">
        <v>510</v>
      </c>
      <c r="AI488" t="s">
        <v>510</v>
      </c>
      <c r="AJ488" t="s">
        <v>510</v>
      </c>
      <c r="AK488" t="s">
        <v>510</v>
      </c>
      <c r="AL488" t="s">
        <v>510</v>
      </c>
      <c r="AM488" t="s">
        <v>510</v>
      </c>
      <c r="AN488" t="s">
        <v>510</v>
      </c>
      <c r="AO488" t="s">
        <v>510</v>
      </c>
      <c r="AP488" t="s">
        <v>510</v>
      </c>
      <c r="AQ488" t="s">
        <v>510</v>
      </c>
      <c r="AR488" t="s">
        <v>510</v>
      </c>
      <c r="AS488" t="s">
        <v>510</v>
      </c>
      <c r="AT488" t="s">
        <v>510</v>
      </c>
      <c r="AU488" t="s">
        <v>510</v>
      </c>
      <c r="AV488" t="s">
        <v>510</v>
      </c>
      <c r="AW488" t="s">
        <v>510</v>
      </c>
      <c r="AY488" t="s">
        <v>510</v>
      </c>
      <c r="AZ488" t="s">
        <v>510</v>
      </c>
      <c r="BB488" t="s">
        <v>510</v>
      </c>
      <c r="BC488" t="s">
        <v>510</v>
      </c>
      <c r="BD488" t="s">
        <v>510</v>
      </c>
      <c r="BE488" t="s">
        <v>510</v>
      </c>
      <c r="BF488" t="s">
        <v>510</v>
      </c>
      <c r="BG488" t="s">
        <v>510</v>
      </c>
      <c r="BH488" t="s">
        <v>510</v>
      </c>
      <c r="BI488" t="s">
        <v>510</v>
      </c>
      <c r="BJ488" t="s">
        <v>510</v>
      </c>
      <c r="BK488" t="s">
        <v>510</v>
      </c>
      <c r="BL488" t="s">
        <v>510</v>
      </c>
      <c r="BM488" t="s">
        <v>510</v>
      </c>
      <c r="BN488" t="s">
        <v>510</v>
      </c>
      <c r="BO488" t="s">
        <v>510</v>
      </c>
      <c r="BP488" t="s">
        <v>510</v>
      </c>
      <c r="BQ488" t="s">
        <v>510</v>
      </c>
    </row>
    <row r="489" spans="1:69" x14ac:dyDescent="0.3">
      <c r="A489" t="s">
        <v>510</v>
      </c>
      <c r="B489" t="s">
        <v>510</v>
      </c>
      <c r="C489" t="s">
        <v>510</v>
      </c>
      <c r="D489" t="s">
        <v>510</v>
      </c>
      <c r="E489" t="s">
        <v>510</v>
      </c>
      <c r="F489" t="s">
        <v>510</v>
      </c>
      <c r="G489" t="s">
        <v>510</v>
      </c>
      <c r="H489" s="455"/>
      <c r="I489" t="s">
        <v>510</v>
      </c>
      <c r="K489" t="s">
        <v>510</v>
      </c>
      <c r="L489" t="s">
        <v>512</v>
      </c>
      <c r="M489" t="s">
        <v>510</v>
      </c>
      <c r="N489" t="s">
        <v>510</v>
      </c>
      <c r="O489" t="s">
        <v>510</v>
      </c>
      <c r="P489" t="s">
        <v>510</v>
      </c>
      <c r="Q489" t="s">
        <v>510</v>
      </c>
      <c r="R489" t="s">
        <v>510</v>
      </c>
      <c r="S489" t="s">
        <v>510</v>
      </c>
      <c r="T489" t="s">
        <v>510</v>
      </c>
      <c r="U489" t="s">
        <v>510</v>
      </c>
      <c r="V489" t="s">
        <v>510</v>
      </c>
      <c r="W489" t="s">
        <v>510</v>
      </c>
      <c r="Y489" t="s">
        <v>510</v>
      </c>
      <c r="AA489" t="s">
        <v>510</v>
      </c>
      <c r="AB489" t="s">
        <v>510</v>
      </c>
      <c r="AC489" t="s">
        <v>510</v>
      </c>
      <c r="AD489" t="s">
        <v>510</v>
      </c>
      <c r="AE489" t="s">
        <v>510</v>
      </c>
      <c r="AH489" t="s">
        <v>510</v>
      </c>
      <c r="AI489" t="s">
        <v>510</v>
      </c>
      <c r="AJ489" t="s">
        <v>510</v>
      </c>
      <c r="AK489" t="s">
        <v>510</v>
      </c>
      <c r="AL489" t="s">
        <v>510</v>
      </c>
      <c r="AM489" t="s">
        <v>510</v>
      </c>
      <c r="AN489" t="s">
        <v>510</v>
      </c>
      <c r="AO489" t="s">
        <v>510</v>
      </c>
      <c r="AP489" t="s">
        <v>510</v>
      </c>
      <c r="AQ489" t="s">
        <v>510</v>
      </c>
      <c r="AR489" t="s">
        <v>510</v>
      </c>
      <c r="AS489" t="s">
        <v>510</v>
      </c>
      <c r="AT489" t="s">
        <v>510</v>
      </c>
      <c r="AU489" t="s">
        <v>510</v>
      </c>
      <c r="AV489" t="s">
        <v>510</v>
      </c>
      <c r="AW489" t="s">
        <v>510</v>
      </c>
      <c r="AY489" t="s">
        <v>510</v>
      </c>
      <c r="AZ489" t="s">
        <v>510</v>
      </c>
      <c r="BB489" t="s">
        <v>510</v>
      </c>
      <c r="BC489" t="s">
        <v>510</v>
      </c>
      <c r="BD489" t="s">
        <v>510</v>
      </c>
      <c r="BE489" t="s">
        <v>510</v>
      </c>
      <c r="BF489" t="s">
        <v>510</v>
      </c>
      <c r="BG489" t="s">
        <v>510</v>
      </c>
      <c r="BH489" t="s">
        <v>510</v>
      </c>
      <c r="BI489" t="s">
        <v>510</v>
      </c>
      <c r="BJ489" t="s">
        <v>510</v>
      </c>
      <c r="BK489" t="s">
        <v>510</v>
      </c>
      <c r="BL489" t="s">
        <v>510</v>
      </c>
      <c r="BM489" t="s">
        <v>510</v>
      </c>
      <c r="BN489" t="s">
        <v>510</v>
      </c>
      <c r="BO489" t="s">
        <v>510</v>
      </c>
      <c r="BP489" t="s">
        <v>510</v>
      </c>
      <c r="BQ489" t="s">
        <v>510</v>
      </c>
    </row>
    <row r="490" spans="1:69" x14ac:dyDescent="0.3">
      <c r="A490" t="s">
        <v>510</v>
      </c>
      <c r="B490" t="s">
        <v>510</v>
      </c>
      <c r="C490" t="s">
        <v>510</v>
      </c>
      <c r="D490" t="s">
        <v>510</v>
      </c>
      <c r="E490" t="s">
        <v>510</v>
      </c>
      <c r="F490" t="s">
        <v>510</v>
      </c>
      <c r="G490" t="s">
        <v>510</v>
      </c>
      <c r="H490" s="455"/>
      <c r="I490" t="s">
        <v>510</v>
      </c>
      <c r="K490" t="s">
        <v>510</v>
      </c>
      <c r="L490" t="s">
        <v>512</v>
      </c>
      <c r="M490" t="s">
        <v>510</v>
      </c>
      <c r="N490" t="s">
        <v>510</v>
      </c>
      <c r="O490" t="s">
        <v>510</v>
      </c>
      <c r="P490" t="s">
        <v>510</v>
      </c>
      <c r="Q490" t="s">
        <v>510</v>
      </c>
      <c r="R490" t="s">
        <v>510</v>
      </c>
      <c r="S490" t="s">
        <v>510</v>
      </c>
      <c r="T490" t="s">
        <v>510</v>
      </c>
      <c r="U490" t="s">
        <v>510</v>
      </c>
      <c r="V490" t="s">
        <v>510</v>
      </c>
      <c r="W490" t="s">
        <v>510</v>
      </c>
      <c r="Y490" t="s">
        <v>510</v>
      </c>
      <c r="AA490" t="s">
        <v>510</v>
      </c>
      <c r="AB490" t="s">
        <v>510</v>
      </c>
      <c r="AC490" t="s">
        <v>510</v>
      </c>
      <c r="AD490" t="s">
        <v>510</v>
      </c>
      <c r="AE490" t="s">
        <v>510</v>
      </c>
      <c r="AH490" t="s">
        <v>510</v>
      </c>
      <c r="AI490" t="s">
        <v>510</v>
      </c>
      <c r="AJ490" t="s">
        <v>510</v>
      </c>
      <c r="AK490" t="s">
        <v>510</v>
      </c>
      <c r="AL490" t="s">
        <v>510</v>
      </c>
      <c r="AM490" t="s">
        <v>510</v>
      </c>
      <c r="AN490" t="s">
        <v>510</v>
      </c>
      <c r="AO490" t="s">
        <v>510</v>
      </c>
      <c r="AP490" t="s">
        <v>510</v>
      </c>
      <c r="AQ490" t="s">
        <v>510</v>
      </c>
      <c r="AR490" t="s">
        <v>510</v>
      </c>
      <c r="AS490" t="s">
        <v>510</v>
      </c>
      <c r="AT490" t="s">
        <v>510</v>
      </c>
      <c r="AU490" t="s">
        <v>510</v>
      </c>
      <c r="AV490" t="s">
        <v>510</v>
      </c>
      <c r="AW490" t="s">
        <v>510</v>
      </c>
      <c r="AY490" t="s">
        <v>510</v>
      </c>
      <c r="AZ490" t="s">
        <v>510</v>
      </c>
      <c r="BB490" t="s">
        <v>510</v>
      </c>
      <c r="BC490" t="s">
        <v>510</v>
      </c>
      <c r="BD490" t="s">
        <v>510</v>
      </c>
      <c r="BE490" t="s">
        <v>510</v>
      </c>
      <c r="BF490" t="s">
        <v>510</v>
      </c>
      <c r="BG490" t="s">
        <v>510</v>
      </c>
      <c r="BH490" t="s">
        <v>510</v>
      </c>
      <c r="BI490" t="s">
        <v>510</v>
      </c>
      <c r="BJ490" t="s">
        <v>510</v>
      </c>
      <c r="BK490" t="s">
        <v>510</v>
      </c>
      <c r="BL490" t="s">
        <v>510</v>
      </c>
      <c r="BM490" t="s">
        <v>510</v>
      </c>
      <c r="BN490" t="s">
        <v>510</v>
      </c>
      <c r="BO490" t="s">
        <v>510</v>
      </c>
      <c r="BP490" t="s">
        <v>510</v>
      </c>
      <c r="BQ490" t="s">
        <v>510</v>
      </c>
    </row>
    <row r="491" spans="1:69" x14ac:dyDescent="0.3">
      <c r="A491" t="s">
        <v>510</v>
      </c>
      <c r="B491" t="s">
        <v>510</v>
      </c>
      <c r="C491" t="s">
        <v>510</v>
      </c>
      <c r="D491" t="s">
        <v>510</v>
      </c>
      <c r="E491" t="s">
        <v>510</v>
      </c>
      <c r="F491" t="s">
        <v>510</v>
      </c>
      <c r="G491" t="s">
        <v>510</v>
      </c>
      <c r="H491" s="455"/>
      <c r="I491" t="s">
        <v>510</v>
      </c>
      <c r="K491" t="s">
        <v>510</v>
      </c>
      <c r="L491" t="s">
        <v>512</v>
      </c>
      <c r="M491" t="s">
        <v>510</v>
      </c>
      <c r="N491" t="s">
        <v>510</v>
      </c>
      <c r="O491" t="s">
        <v>510</v>
      </c>
      <c r="P491" t="s">
        <v>510</v>
      </c>
      <c r="Q491" t="s">
        <v>510</v>
      </c>
      <c r="R491" t="s">
        <v>510</v>
      </c>
      <c r="S491" t="s">
        <v>510</v>
      </c>
      <c r="T491" t="s">
        <v>510</v>
      </c>
      <c r="U491" t="s">
        <v>510</v>
      </c>
      <c r="V491" t="s">
        <v>510</v>
      </c>
      <c r="W491" t="s">
        <v>510</v>
      </c>
      <c r="Y491" t="s">
        <v>510</v>
      </c>
      <c r="AA491" t="s">
        <v>510</v>
      </c>
      <c r="AB491" t="s">
        <v>510</v>
      </c>
      <c r="AC491" t="s">
        <v>510</v>
      </c>
      <c r="AD491" t="s">
        <v>510</v>
      </c>
      <c r="AE491" t="s">
        <v>510</v>
      </c>
      <c r="AH491" t="s">
        <v>510</v>
      </c>
      <c r="AI491" t="s">
        <v>510</v>
      </c>
      <c r="AJ491" t="s">
        <v>510</v>
      </c>
      <c r="AK491" t="s">
        <v>510</v>
      </c>
      <c r="AL491" t="s">
        <v>510</v>
      </c>
      <c r="AM491" t="s">
        <v>510</v>
      </c>
      <c r="AN491" t="s">
        <v>510</v>
      </c>
      <c r="AO491" t="s">
        <v>510</v>
      </c>
      <c r="AP491" t="s">
        <v>510</v>
      </c>
      <c r="AQ491" t="s">
        <v>510</v>
      </c>
      <c r="AR491" t="s">
        <v>510</v>
      </c>
      <c r="AS491" t="s">
        <v>510</v>
      </c>
      <c r="AT491" t="s">
        <v>510</v>
      </c>
      <c r="AU491" t="s">
        <v>510</v>
      </c>
      <c r="AV491" t="s">
        <v>510</v>
      </c>
      <c r="AW491" t="s">
        <v>510</v>
      </c>
      <c r="AY491" t="s">
        <v>510</v>
      </c>
      <c r="AZ491" t="s">
        <v>510</v>
      </c>
      <c r="BB491" t="s">
        <v>510</v>
      </c>
      <c r="BC491" t="s">
        <v>510</v>
      </c>
      <c r="BD491" t="s">
        <v>510</v>
      </c>
      <c r="BE491" t="s">
        <v>510</v>
      </c>
      <c r="BF491" t="s">
        <v>510</v>
      </c>
      <c r="BG491" t="s">
        <v>510</v>
      </c>
      <c r="BH491" t="s">
        <v>510</v>
      </c>
      <c r="BI491" t="s">
        <v>510</v>
      </c>
      <c r="BJ491" t="s">
        <v>510</v>
      </c>
      <c r="BK491" t="s">
        <v>510</v>
      </c>
      <c r="BL491" t="s">
        <v>510</v>
      </c>
      <c r="BM491" t="s">
        <v>510</v>
      </c>
      <c r="BN491" t="s">
        <v>510</v>
      </c>
      <c r="BO491" t="s">
        <v>510</v>
      </c>
      <c r="BP491" t="s">
        <v>510</v>
      </c>
      <c r="BQ491" t="s">
        <v>510</v>
      </c>
    </row>
    <row r="492" spans="1:69" x14ac:dyDescent="0.3">
      <c r="A492" t="s">
        <v>510</v>
      </c>
      <c r="B492" t="s">
        <v>510</v>
      </c>
      <c r="C492" t="s">
        <v>510</v>
      </c>
      <c r="D492" t="s">
        <v>510</v>
      </c>
      <c r="E492" t="s">
        <v>510</v>
      </c>
      <c r="F492" t="s">
        <v>510</v>
      </c>
      <c r="G492" t="s">
        <v>510</v>
      </c>
      <c r="H492" s="455"/>
      <c r="I492" t="s">
        <v>510</v>
      </c>
      <c r="K492" t="s">
        <v>510</v>
      </c>
      <c r="L492" t="s">
        <v>512</v>
      </c>
      <c r="M492" t="s">
        <v>510</v>
      </c>
      <c r="N492" t="s">
        <v>510</v>
      </c>
      <c r="O492" t="s">
        <v>510</v>
      </c>
      <c r="P492" t="s">
        <v>510</v>
      </c>
      <c r="Q492" t="s">
        <v>510</v>
      </c>
      <c r="R492" t="s">
        <v>510</v>
      </c>
      <c r="S492" t="s">
        <v>510</v>
      </c>
      <c r="T492" t="s">
        <v>510</v>
      </c>
      <c r="U492" t="s">
        <v>510</v>
      </c>
      <c r="V492" t="s">
        <v>510</v>
      </c>
      <c r="W492" t="s">
        <v>510</v>
      </c>
      <c r="Y492" t="s">
        <v>510</v>
      </c>
      <c r="AA492" t="s">
        <v>510</v>
      </c>
      <c r="AB492" t="s">
        <v>510</v>
      </c>
      <c r="AC492" t="s">
        <v>510</v>
      </c>
      <c r="AD492" t="s">
        <v>510</v>
      </c>
      <c r="AE492" t="s">
        <v>510</v>
      </c>
      <c r="AH492" t="s">
        <v>510</v>
      </c>
      <c r="AI492" t="s">
        <v>510</v>
      </c>
      <c r="AJ492" t="s">
        <v>510</v>
      </c>
      <c r="AK492" t="s">
        <v>510</v>
      </c>
      <c r="AL492" t="s">
        <v>510</v>
      </c>
      <c r="AM492" t="s">
        <v>510</v>
      </c>
      <c r="AN492" t="s">
        <v>510</v>
      </c>
      <c r="AO492" t="s">
        <v>510</v>
      </c>
      <c r="AP492" t="s">
        <v>510</v>
      </c>
      <c r="AQ492" t="s">
        <v>510</v>
      </c>
      <c r="AR492" t="s">
        <v>510</v>
      </c>
      <c r="AS492" t="s">
        <v>510</v>
      </c>
      <c r="AT492" t="s">
        <v>510</v>
      </c>
      <c r="AU492" t="s">
        <v>510</v>
      </c>
      <c r="AV492" t="s">
        <v>510</v>
      </c>
      <c r="AW492" t="s">
        <v>510</v>
      </c>
      <c r="AY492" t="s">
        <v>510</v>
      </c>
      <c r="AZ492" t="s">
        <v>510</v>
      </c>
      <c r="BB492" t="s">
        <v>510</v>
      </c>
      <c r="BC492" t="s">
        <v>510</v>
      </c>
      <c r="BD492" t="s">
        <v>510</v>
      </c>
      <c r="BE492" t="s">
        <v>510</v>
      </c>
      <c r="BF492" t="s">
        <v>510</v>
      </c>
      <c r="BG492" t="s">
        <v>510</v>
      </c>
      <c r="BH492" t="s">
        <v>510</v>
      </c>
      <c r="BI492" t="s">
        <v>510</v>
      </c>
      <c r="BJ492" t="s">
        <v>510</v>
      </c>
      <c r="BK492" t="s">
        <v>510</v>
      </c>
      <c r="BL492" t="s">
        <v>510</v>
      </c>
      <c r="BM492" t="s">
        <v>510</v>
      </c>
      <c r="BN492" t="s">
        <v>510</v>
      </c>
      <c r="BO492" t="s">
        <v>510</v>
      </c>
      <c r="BP492" t="s">
        <v>510</v>
      </c>
      <c r="BQ492" t="s">
        <v>510</v>
      </c>
    </row>
    <row r="493" spans="1:69" x14ac:dyDescent="0.3">
      <c r="A493" t="s">
        <v>510</v>
      </c>
      <c r="B493" t="s">
        <v>510</v>
      </c>
      <c r="C493" t="s">
        <v>510</v>
      </c>
      <c r="D493" t="s">
        <v>510</v>
      </c>
      <c r="E493" t="s">
        <v>510</v>
      </c>
      <c r="F493" t="s">
        <v>510</v>
      </c>
      <c r="G493" t="s">
        <v>510</v>
      </c>
      <c r="H493" s="455"/>
      <c r="I493" t="s">
        <v>510</v>
      </c>
      <c r="K493" t="s">
        <v>510</v>
      </c>
      <c r="L493" t="s">
        <v>512</v>
      </c>
      <c r="M493" t="s">
        <v>510</v>
      </c>
      <c r="N493" t="s">
        <v>510</v>
      </c>
      <c r="O493" t="s">
        <v>510</v>
      </c>
      <c r="P493" t="s">
        <v>510</v>
      </c>
      <c r="Q493" t="s">
        <v>510</v>
      </c>
      <c r="R493" t="s">
        <v>510</v>
      </c>
      <c r="S493" t="s">
        <v>510</v>
      </c>
      <c r="T493" t="s">
        <v>510</v>
      </c>
      <c r="U493" t="s">
        <v>510</v>
      </c>
      <c r="V493" t="s">
        <v>510</v>
      </c>
      <c r="W493" t="s">
        <v>510</v>
      </c>
      <c r="Y493" t="s">
        <v>510</v>
      </c>
      <c r="AA493" t="s">
        <v>510</v>
      </c>
      <c r="AB493" t="s">
        <v>510</v>
      </c>
      <c r="AC493" t="s">
        <v>510</v>
      </c>
      <c r="AD493" t="s">
        <v>510</v>
      </c>
      <c r="AE493" t="s">
        <v>510</v>
      </c>
      <c r="AH493" t="s">
        <v>510</v>
      </c>
      <c r="AI493" t="s">
        <v>510</v>
      </c>
      <c r="AJ493" t="s">
        <v>510</v>
      </c>
      <c r="AK493" t="s">
        <v>510</v>
      </c>
      <c r="AL493" t="s">
        <v>510</v>
      </c>
      <c r="AM493" t="s">
        <v>510</v>
      </c>
      <c r="AN493" t="s">
        <v>510</v>
      </c>
      <c r="AO493" t="s">
        <v>510</v>
      </c>
      <c r="AP493" t="s">
        <v>510</v>
      </c>
      <c r="AQ493" t="s">
        <v>510</v>
      </c>
      <c r="AR493" t="s">
        <v>510</v>
      </c>
      <c r="AS493" t="s">
        <v>510</v>
      </c>
      <c r="AT493" t="s">
        <v>510</v>
      </c>
      <c r="AU493" t="s">
        <v>510</v>
      </c>
      <c r="AV493" t="s">
        <v>510</v>
      </c>
      <c r="AW493" t="s">
        <v>510</v>
      </c>
      <c r="AY493" t="s">
        <v>510</v>
      </c>
      <c r="AZ493" t="s">
        <v>510</v>
      </c>
      <c r="BB493" t="s">
        <v>510</v>
      </c>
      <c r="BC493" t="s">
        <v>510</v>
      </c>
      <c r="BD493" t="s">
        <v>510</v>
      </c>
      <c r="BE493" t="s">
        <v>510</v>
      </c>
      <c r="BF493" t="s">
        <v>510</v>
      </c>
      <c r="BG493" t="s">
        <v>510</v>
      </c>
      <c r="BH493" t="s">
        <v>510</v>
      </c>
      <c r="BI493" t="s">
        <v>510</v>
      </c>
      <c r="BJ493" t="s">
        <v>510</v>
      </c>
      <c r="BK493" t="s">
        <v>510</v>
      </c>
      <c r="BL493" t="s">
        <v>510</v>
      </c>
      <c r="BM493" t="s">
        <v>510</v>
      </c>
      <c r="BN493" t="s">
        <v>510</v>
      </c>
      <c r="BO493" t="s">
        <v>510</v>
      </c>
      <c r="BP493" t="s">
        <v>510</v>
      </c>
      <c r="BQ493" t="s">
        <v>510</v>
      </c>
    </row>
    <row r="494" spans="1:69" x14ac:dyDescent="0.3">
      <c r="A494" t="s">
        <v>510</v>
      </c>
      <c r="B494" t="s">
        <v>510</v>
      </c>
      <c r="C494" t="s">
        <v>510</v>
      </c>
      <c r="D494" t="s">
        <v>510</v>
      </c>
      <c r="E494" t="s">
        <v>510</v>
      </c>
      <c r="F494" t="s">
        <v>510</v>
      </c>
      <c r="G494" t="s">
        <v>510</v>
      </c>
      <c r="H494" s="455"/>
      <c r="I494" t="s">
        <v>510</v>
      </c>
      <c r="K494" t="s">
        <v>510</v>
      </c>
      <c r="L494" t="s">
        <v>512</v>
      </c>
      <c r="M494" t="s">
        <v>510</v>
      </c>
      <c r="N494" t="s">
        <v>510</v>
      </c>
      <c r="O494" t="s">
        <v>510</v>
      </c>
      <c r="P494" t="s">
        <v>510</v>
      </c>
      <c r="Q494" t="s">
        <v>510</v>
      </c>
      <c r="R494" t="s">
        <v>510</v>
      </c>
      <c r="S494" t="s">
        <v>510</v>
      </c>
      <c r="T494" t="s">
        <v>510</v>
      </c>
      <c r="U494" t="s">
        <v>510</v>
      </c>
      <c r="V494" t="s">
        <v>510</v>
      </c>
      <c r="W494" t="s">
        <v>510</v>
      </c>
      <c r="Y494" t="s">
        <v>510</v>
      </c>
      <c r="AA494" t="s">
        <v>510</v>
      </c>
      <c r="AB494" t="s">
        <v>510</v>
      </c>
      <c r="AC494" t="s">
        <v>510</v>
      </c>
      <c r="AD494" t="s">
        <v>510</v>
      </c>
      <c r="AE494" t="s">
        <v>510</v>
      </c>
      <c r="AH494" t="s">
        <v>510</v>
      </c>
      <c r="AI494" t="s">
        <v>510</v>
      </c>
      <c r="AJ494" t="s">
        <v>510</v>
      </c>
      <c r="AK494" t="s">
        <v>510</v>
      </c>
      <c r="AL494" t="s">
        <v>510</v>
      </c>
      <c r="AM494" t="s">
        <v>510</v>
      </c>
      <c r="AN494" t="s">
        <v>510</v>
      </c>
      <c r="AO494" t="s">
        <v>510</v>
      </c>
      <c r="AP494" t="s">
        <v>510</v>
      </c>
      <c r="AQ494" t="s">
        <v>510</v>
      </c>
      <c r="AR494" t="s">
        <v>510</v>
      </c>
      <c r="AS494" t="s">
        <v>510</v>
      </c>
      <c r="AT494" t="s">
        <v>510</v>
      </c>
      <c r="AU494" t="s">
        <v>510</v>
      </c>
      <c r="AV494" t="s">
        <v>510</v>
      </c>
      <c r="AW494" t="s">
        <v>510</v>
      </c>
      <c r="AY494" t="s">
        <v>510</v>
      </c>
      <c r="AZ494" t="s">
        <v>510</v>
      </c>
      <c r="BB494" t="s">
        <v>510</v>
      </c>
      <c r="BC494" t="s">
        <v>510</v>
      </c>
      <c r="BD494" t="s">
        <v>510</v>
      </c>
      <c r="BE494" t="s">
        <v>510</v>
      </c>
      <c r="BF494" t="s">
        <v>510</v>
      </c>
      <c r="BG494" t="s">
        <v>510</v>
      </c>
      <c r="BH494" t="s">
        <v>510</v>
      </c>
      <c r="BI494" t="s">
        <v>510</v>
      </c>
      <c r="BJ494" t="s">
        <v>510</v>
      </c>
      <c r="BK494" t="s">
        <v>510</v>
      </c>
      <c r="BL494" t="s">
        <v>510</v>
      </c>
      <c r="BM494" t="s">
        <v>510</v>
      </c>
      <c r="BN494" t="s">
        <v>510</v>
      </c>
      <c r="BO494" t="s">
        <v>510</v>
      </c>
      <c r="BP494" t="s">
        <v>510</v>
      </c>
      <c r="BQ494" t="s">
        <v>510</v>
      </c>
    </row>
    <row r="495" spans="1:69" x14ac:dyDescent="0.3">
      <c r="A495" t="s">
        <v>510</v>
      </c>
      <c r="B495" t="s">
        <v>510</v>
      </c>
      <c r="C495" t="s">
        <v>510</v>
      </c>
      <c r="D495" t="s">
        <v>510</v>
      </c>
      <c r="E495" t="s">
        <v>510</v>
      </c>
      <c r="F495" t="s">
        <v>510</v>
      </c>
      <c r="G495" t="s">
        <v>510</v>
      </c>
      <c r="H495" s="455"/>
      <c r="I495" t="s">
        <v>510</v>
      </c>
      <c r="K495" t="s">
        <v>510</v>
      </c>
      <c r="L495" t="s">
        <v>512</v>
      </c>
      <c r="M495" t="s">
        <v>510</v>
      </c>
      <c r="N495" t="s">
        <v>510</v>
      </c>
      <c r="O495" t="s">
        <v>510</v>
      </c>
      <c r="P495" t="s">
        <v>510</v>
      </c>
      <c r="Q495" t="s">
        <v>510</v>
      </c>
      <c r="R495" t="s">
        <v>510</v>
      </c>
      <c r="S495" t="s">
        <v>510</v>
      </c>
      <c r="T495" t="s">
        <v>510</v>
      </c>
      <c r="U495" t="s">
        <v>510</v>
      </c>
      <c r="V495" t="s">
        <v>510</v>
      </c>
      <c r="W495" t="s">
        <v>510</v>
      </c>
      <c r="Y495" t="s">
        <v>510</v>
      </c>
      <c r="AA495" t="s">
        <v>510</v>
      </c>
      <c r="AB495" t="s">
        <v>510</v>
      </c>
      <c r="AC495" t="s">
        <v>510</v>
      </c>
      <c r="AD495" t="s">
        <v>510</v>
      </c>
      <c r="AE495" t="s">
        <v>510</v>
      </c>
      <c r="AH495" t="s">
        <v>510</v>
      </c>
      <c r="AI495" t="s">
        <v>510</v>
      </c>
      <c r="AJ495" t="s">
        <v>510</v>
      </c>
      <c r="AK495" t="s">
        <v>510</v>
      </c>
      <c r="AL495" t="s">
        <v>510</v>
      </c>
      <c r="AM495" t="s">
        <v>510</v>
      </c>
      <c r="AN495" t="s">
        <v>510</v>
      </c>
      <c r="AO495" t="s">
        <v>510</v>
      </c>
      <c r="AP495" t="s">
        <v>510</v>
      </c>
      <c r="AQ495" t="s">
        <v>510</v>
      </c>
      <c r="AR495" t="s">
        <v>510</v>
      </c>
      <c r="AS495" t="s">
        <v>510</v>
      </c>
      <c r="AT495" t="s">
        <v>510</v>
      </c>
      <c r="AU495" t="s">
        <v>510</v>
      </c>
      <c r="AV495" t="s">
        <v>510</v>
      </c>
      <c r="AW495" t="s">
        <v>510</v>
      </c>
      <c r="AY495" t="s">
        <v>510</v>
      </c>
      <c r="AZ495" t="s">
        <v>510</v>
      </c>
      <c r="BB495" t="s">
        <v>510</v>
      </c>
      <c r="BC495" t="s">
        <v>510</v>
      </c>
      <c r="BD495" t="s">
        <v>510</v>
      </c>
      <c r="BE495" t="s">
        <v>510</v>
      </c>
      <c r="BF495" t="s">
        <v>510</v>
      </c>
      <c r="BG495" t="s">
        <v>510</v>
      </c>
      <c r="BH495" t="s">
        <v>510</v>
      </c>
      <c r="BI495" t="s">
        <v>510</v>
      </c>
      <c r="BJ495" t="s">
        <v>510</v>
      </c>
      <c r="BK495" t="s">
        <v>510</v>
      </c>
      <c r="BL495" t="s">
        <v>510</v>
      </c>
      <c r="BM495" t="s">
        <v>510</v>
      </c>
      <c r="BN495" t="s">
        <v>510</v>
      </c>
      <c r="BO495" t="s">
        <v>510</v>
      </c>
      <c r="BP495" t="s">
        <v>510</v>
      </c>
      <c r="BQ495" t="s">
        <v>510</v>
      </c>
    </row>
    <row r="496" spans="1:69" x14ac:dyDescent="0.3">
      <c r="A496" t="s">
        <v>510</v>
      </c>
      <c r="B496" t="s">
        <v>510</v>
      </c>
      <c r="C496" t="s">
        <v>510</v>
      </c>
      <c r="D496" t="s">
        <v>510</v>
      </c>
      <c r="E496" t="s">
        <v>510</v>
      </c>
      <c r="F496" t="s">
        <v>510</v>
      </c>
      <c r="G496" t="s">
        <v>510</v>
      </c>
      <c r="H496" s="455"/>
      <c r="I496" t="s">
        <v>510</v>
      </c>
      <c r="K496" t="s">
        <v>510</v>
      </c>
      <c r="L496" t="s">
        <v>512</v>
      </c>
      <c r="M496" t="s">
        <v>510</v>
      </c>
      <c r="N496" t="s">
        <v>510</v>
      </c>
      <c r="O496" t="s">
        <v>510</v>
      </c>
      <c r="P496" t="s">
        <v>510</v>
      </c>
      <c r="Q496" t="s">
        <v>510</v>
      </c>
      <c r="R496" t="s">
        <v>510</v>
      </c>
      <c r="S496" t="s">
        <v>510</v>
      </c>
      <c r="T496" t="s">
        <v>510</v>
      </c>
      <c r="U496" t="s">
        <v>510</v>
      </c>
      <c r="V496" t="s">
        <v>510</v>
      </c>
      <c r="W496" t="s">
        <v>510</v>
      </c>
      <c r="Y496" t="s">
        <v>510</v>
      </c>
      <c r="AA496" t="s">
        <v>510</v>
      </c>
      <c r="AB496" t="s">
        <v>510</v>
      </c>
      <c r="AC496" t="s">
        <v>510</v>
      </c>
      <c r="AD496" t="s">
        <v>510</v>
      </c>
      <c r="AE496" t="s">
        <v>510</v>
      </c>
      <c r="AH496" t="s">
        <v>510</v>
      </c>
      <c r="AI496" t="s">
        <v>510</v>
      </c>
      <c r="AJ496" t="s">
        <v>510</v>
      </c>
      <c r="AK496" t="s">
        <v>510</v>
      </c>
      <c r="AL496" t="s">
        <v>510</v>
      </c>
      <c r="AM496" t="s">
        <v>510</v>
      </c>
      <c r="AN496" t="s">
        <v>510</v>
      </c>
      <c r="AO496" t="s">
        <v>510</v>
      </c>
      <c r="AP496" t="s">
        <v>510</v>
      </c>
      <c r="AQ496" t="s">
        <v>510</v>
      </c>
      <c r="AR496" t="s">
        <v>510</v>
      </c>
      <c r="AS496" t="s">
        <v>510</v>
      </c>
      <c r="AT496" t="s">
        <v>510</v>
      </c>
      <c r="AU496" t="s">
        <v>510</v>
      </c>
      <c r="AV496" t="s">
        <v>510</v>
      </c>
      <c r="AW496" t="s">
        <v>510</v>
      </c>
      <c r="AY496" t="s">
        <v>510</v>
      </c>
      <c r="AZ496" t="s">
        <v>510</v>
      </c>
      <c r="BB496" t="s">
        <v>510</v>
      </c>
      <c r="BC496" t="s">
        <v>510</v>
      </c>
      <c r="BD496" t="s">
        <v>510</v>
      </c>
      <c r="BE496" t="s">
        <v>510</v>
      </c>
      <c r="BF496" t="s">
        <v>510</v>
      </c>
      <c r="BG496" t="s">
        <v>510</v>
      </c>
      <c r="BH496" t="s">
        <v>510</v>
      </c>
      <c r="BI496" t="s">
        <v>510</v>
      </c>
      <c r="BJ496" t="s">
        <v>510</v>
      </c>
      <c r="BK496" t="s">
        <v>510</v>
      </c>
      <c r="BL496" t="s">
        <v>510</v>
      </c>
      <c r="BM496" t="s">
        <v>510</v>
      </c>
      <c r="BN496" t="s">
        <v>510</v>
      </c>
      <c r="BO496" t="s">
        <v>510</v>
      </c>
      <c r="BP496" t="s">
        <v>510</v>
      </c>
      <c r="BQ496" t="s">
        <v>510</v>
      </c>
    </row>
    <row r="497" spans="1:69" x14ac:dyDescent="0.3">
      <c r="A497" t="s">
        <v>510</v>
      </c>
      <c r="B497" t="s">
        <v>510</v>
      </c>
      <c r="C497" t="s">
        <v>510</v>
      </c>
      <c r="D497" t="s">
        <v>510</v>
      </c>
      <c r="E497" t="s">
        <v>510</v>
      </c>
      <c r="F497" t="s">
        <v>510</v>
      </c>
      <c r="G497" t="s">
        <v>510</v>
      </c>
      <c r="H497" s="455"/>
      <c r="I497" t="s">
        <v>510</v>
      </c>
      <c r="K497" t="s">
        <v>510</v>
      </c>
      <c r="L497" t="s">
        <v>512</v>
      </c>
      <c r="M497" t="s">
        <v>510</v>
      </c>
      <c r="N497" t="s">
        <v>510</v>
      </c>
      <c r="O497" t="s">
        <v>510</v>
      </c>
      <c r="P497" t="s">
        <v>510</v>
      </c>
      <c r="Q497" t="s">
        <v>510</v>
      </c>
      <c r="R497" t="s">
        <v>510</v>
      </c>
      <c r="S497" t="s">
        <v>510</v>
      </c>
      <c r="T497" t="s">
        <v>510</v>
      </c>
      <c r="U497" t="s">
        <v>510</v>
      </c>
      <c r="V497" t="s">
        <v>510</v>
      </c>
      <c r="W497" t="s">
        <v>510</v>
      </c>
      <c r="Y497" t="s">
        <v>510</v>
      </c>
      <c r="AA497" t="s">
        <v>510</v>
      </c>
      <c r="AB497" t="s">
        <v>510</v>
      </c>
      <c r="AC497" t="s">
        <v>510</v>
      </c>
      <c r="AD497" t="s">
        <v>510</v>
      </c>
      <c r="AE497" t="s">
        <v>510</v>
      </c>
      <c r="AH497" t="s">
        <v>510</v>
      </c>
      <c r="AI497" t="s">
        <v>510</v>
      </c>
      <c r="AJ497" t="s">
        <v>510</v>
      </c>
      <c r="AK497" t="s">
        <v>510</v>
      </c>
      <c r="AL497" t="s">
        <v>510</v>
      </c>
      <c r="AM497" t="s">
        <v>510</v>
      </c>
      <c r="AN497" t="s">
        <v>510</v>
      </c>
      <c r="AO497" t="s">
        <v>510</v>
      </c>
      <c r="AP497" t="s">
        <v>510</v>
      </c>
      <c r="AQ497" t="s">
        <v>510</v>
      </c>
      <c r="AR497" t="s">
        <v>510</v>
      </c>
      <c r="AS497" t="s">
        <v>510</v>
      </c>
      <c r="AT497" t="s">
        <v>510</v>
      </c>
      <c r="AU497" t="s">
        <v>510</v>
      </c>
      <c r="AV497" t="s">
        <v>510</v>
      </c>
      <c r="AW497" t="s">
        <v>510</v>
      </c>
      <c r="AY497" t="s">
        <v>510</v>
      </c>
      <c r="AZ497" t="s">
        <v>510</v>
      </c>
      <c r="BB497" t="s">
        <v>510</v>
      </c>
      <c r="BC497" t="s">
        <v>510</v>
      </c>
      <c r="BD497" t="s">
        <v>510</v>
      </c>
      <c r="BE497" t="s">
        <v>510</v>
      </c>
      <c r="BF497" t="s">
        <v>510</v>
      </c>
      <c r="BG497" t="s">
        <v>510</v>
      </c>
      <c r="BH497" t="s">
        <v>510</v>
      </c>
      <c r="BI497" t="s">
        <v>510</v>
      </c>
      <c r="BJ497" t="s">
        <v>510</v>
      </c>
      <c r="BK497" t="s">
        <v>510</v>
      </c>
      <c r="BL497" t="s">
        <v>510</v>
      </c>
      <c r="BM497" t="s">
        <v>510</v>
      </c>
      <c r="BN497" t="s">
        <v>510</v>
      </c>
      <c r="BO497" t="s">
        <v>510</v>
      </c>
      <c r="BP497" t="s">
        <v>510</v>
      </c>
      <c r="BQ497" t="s">
        <v>510</v>
      </c>
    </row>
    <row r="498" spans="1:69" x14ac:dyDescent="0.3">
      <c r="A498" t="s">
        <v>510</v>
      </c>
      <c r="B498" t="s">
        <v>510</v>
      </c>
      <c r="C498" t="s">
        <v>510</v>
      </c>
      <c r="D498" t="s">
        <v>510</v>
      </c>
      <c r="E498" t="s">
        <v>510</v>
      </c>
      <c r="F498" t="s">
        <v>510</v>
      </c>
      <c r="G498" t="s">
        <v>510</v>
      </c>
      <c r="H498" s="455"/>
      <c r="I498" t="s">
        <v>510</v>
      </c>
      <c r="K498" t="s">
        <v>510</v>
      </c>
      <c r="L498" t="s">
        <v>512</v>
      </c>
      <c r="M498" t="s">
        <v>510</v>
      </c>
      <c r="N498" t="s">
        <v>510</v>
      </c>
      <c r="O498" t="s">
        <v>510</v>
      </c>
      <c r="P498" t="s">
        <v>510</v>
      </c>
      <c r="Q498" t="s">
        <v>510</v>
      </c>
      <c r="R498" t="s">
        <v>510</v>
      </c>
      <c r="S498" t="s">
        <v>510</v>
      </c>
      <c r="T498" t="s">
        <v>510</v>
      </c>
      <c r="U498" t="s">
        <v>510</v>
      </c>
      <c r="V498" t="s">
        <v>510</v>
      </c>
      <c r="W498" t="s">
        <v>510</v>
      </c>
      <c r="Y498" t="s">
        <v>510</v>
      </c>
      <c r="AA498" t="s">
        <v>510</v>
      </c>
      <c r="AB498" t="s">
        <v>510</v>
      </c>
      <c r="AC498" t="s">
        <v>510</v>
      </c>
      <c r="AD498" t="s">
        <v>510</v>
      </c>
      <c r="AE498" t="s">
        <v>510</v>
      </c>
      <c r="AH498" t="s">
        <v>510</v>
      </c>
      <c r="AI498" t="s">
        <v>510</v>
      </c>
      <c r="AJ498" t="s">
        <v>510</v>
      </c>
      <c r="AK498" t="s">
        <v>510</v>
      </c>
      <c r="AL498" t="s">
        <v>510</v>
      </c>
      <c r="AM498" t="s">
        <v>510</v>
      </c>
      <c r="AN498" t="s">
        <v>510</v>
      </c>
      <c r="AO498" t="s">
        <v>510</v>
      </c>
      <c r="AP498" t="s">
        <v>510</v>
      </c>
      <c r="AQ498" t="s">
        <v>510</v>
      </c>
      <c r="AR498" t="s">
        <v>510</v>
      </c>
      <c r="AS498" t="s">
        <v>510</v>
      </c>
      <c r="AT498" t="s">
        <v>510</v>
      </c>
      <c r="AU498" t="s">
        <v>510</v>
      </c>
      <c r="AV498" t="s">
        <v>510</v>
      </c>
      <c r="AW498" t="s">
        <v>510</v>
      </c>
      <c r="AY498" t="s">
        <v>510</v>
      </c>
      <c r="AZ498" t="s">
        <v>510</v>
      </c>
      <c r="BB498" t="s">
        <v>510</v>
      </c>
      <c r="BC498" t="s">
        <v>510</v>
      </c>
      <c r="BD498" t="s">
        <v>510</v>
      </c>
      <c r="BE498" t="s">
        <v>510</v>
      </c>
      <c r="BF498" t="s">
        <v>510</v>
      </c>
      <c r="BG498" t="s">
        <v>510</v>
      </c>
      <c r="BH498" t="s">
        <v>510</v>
      </c>
      <c r="BI498" t="s">
        <v>510</v>
      </c>
      <c r="BJ498" t="s">
        <v>510</v>
      </c>
      <c r="BK498" t="s">
        <v>510</v>
      </c>
      <c r="BL498" t="s">
        <v>510</v>
      </c>
      <c r="BM498" t="s">
        <v>510</v>
      </c>
      <c r="BN498" t="s">
        <v>510</v>
      </c>
      <c r="BO498" t="s">
        <v>510</v>
      </c>
      <c r="BP498" t="s">
        <v>510</v>
      </c>
      <c r="BQ498" t="s">
        <v>510</v>
      </c>
    </row>
    <row r="499" spans="1:69" x14ac:dyDescent="0.3">
      <c r="A499" t="s">
        <v>510</v>
      </c>
      <c r="B499" t="s">
        <v>510</v>
      </c>
      <c r="C499" t="s">
        <v>510</v>
      </c>
      <c r="D499" t="s">
        <v>510</v>
      </c>
      <c r="E499" t="s">
        <v>510</v>
      </c>
      <c r="F499" t="s">
        <v>510</v>
      </c>
      <c r="G499" t="s">
        <v>510</v>
      </c>
      <c r="H499" s="455"/>
      <c r="I499" t="s">
        <v>510</v>
      </c>
      <c r="K499" t="s">
        <v>510</v>
      </c>
      <c r="L499" t="s">
        <v>512</v>
      </c>
      <c r="M499" t="s">
        <v>510</v>
      </c>
      <c r="N499" t="s">
        <v>510</v>
      </c>
      <c r="O499" t="s">
        <v>510</v>
      </c>
      <c r="P499" t="s">
        <v>510</v>
      </c>
      <c r="Q499" t="s">
        <v>510</v>
      </c>
      <c r="R499" t="s">
        <v>510</v>
      </c>
      <c r="S499" t="s">
        <v>510</v>
      </c>
      <c r="T499" t="s">
        <v>510</v>
      </c>
      <c r="U499" t="s">
        <v>510</v>
      </c>
      <c r="V499" t="s">
        <v>510</v>
      </c>
      <c r="W499" t="s">
        <v>510</v>
      </c>
      <c r="Y499" t="s">
        <v>510</v>
      </c>
      <c r="AA499" t="s">
        <v>510</v>
      </c>
      <c r="AB499" t="s">
        <v>510</v>
      </c>
      <c r="AC499" t="s">
        <v>510</v>
      </c>
      <c r="AD499" t="s">
        <v>510</v>
      </c>
      <c r="AE499" t="s">
        <v>510</v>
      </c>
      <c r="AH499" t="s">
        <v>510</v>
      </c>
      <c r="AI499" t="s">
        <v>510</v>
      </c>
      <c r="AJ499" t="s">
        <v>510</v>
      </c>
      <c r="AK499" t="s">
        <v>510</v>
      </c>
      <c r="AL499" t="s">
        <v>510</v>
      </c>
      <c r="AM499" t="s">
        <v>510</v>
      </c>
      <c r="AN499" t="s">
        <v>510</v>
      </c>
      <c r="AO499" t="s">
        <v>510</v>
      </c>
      <c r="AP499" t="s">
        <v>510</v>
      </c>
      <c r="AQ499" t="s">
        <v>510</v>
      </c>
      <c r="AR499" t="s">
        <v>510</v>
      </c>
      <c r="AS499" t="s">
        <v>510</v>
      </c>
      <c r="AT499" t="s">
        <v>510</v>
      </c>
      <c r="AU499" t="s">
        <v>510</v>
      </c>
      <c r="AV499" t="s">
        <v>510</v>
      </c>
      <c r="AW499" t="s">
        <v>510</v>
      </c>
      <c r="AY499" t="s">
        <v>510</v>
      </c>
      <c r="AZ499" t="s">
        <v>510</v>
      </c>
      <c r="BB499" t="s">
        <v>510</v>
      </c>
      <c r="BC499" t="s">
        <v>510</v>
      </c>
      <c r="BD499" t="s">
        <v>510</v>
      </c>
      <c r="BE499" t="s">
        <v>510</v>
      </c>
      <c r="BF499" t="s">
        <v>510</v>
      </c>
      <c r="BG499" t="s">
        <v>510</v>
      </c>
      <c r="BH499" t="s">
        <v>510</v>
      </c>
      <c r="BI499" t="s">
        <v>510</v>
      </c>
      <c r="BJ499" t="s">
        <v>510</v>
      </c>
      <c r="BK499" t="s">
        <v>510</v>
      </c>
      <c r="BL499" t="s">
        <v>510</v>
      </c>
      <c r="BM499" t="s">
        <v>510</v>
      </c>
      <c r="BN499" t="s">
        <v>510</v>
      </c>
      <c r="BO499" t="s">
        <v>510</v>
      </c>
      <c r="BP499" t="s">
        <v>510</v>
      </c>
      <c r="BQ499" t="s">
        <v>510</v>
      </c>
    </row>
    <row r="500" spans="1:69" x14ac:dyDescent="0.3">
      <c r="A500" t="s">
        <v>510</v>
      </c>
      <c r="B500" t="s">
        <v>510</v>
      </c>
      <c r="C500" t="s">
        <v>510</v>
      </c>
      <c r="D500" t="s">
        <v>510</v>
      </c>
      <c r="E500" t="s">
        <v>510</v>
      </c>
      <c r="F500" t="s">
        <v>510</v>
      </c>
      <c r="G500" t="s">
        <v>510</v>
      </c>
      <c r="H500" s="455"/>
      <c r="I500" t="s">
        <v>510</v>
      </c>
      <c r="K500" t="s">
        <v>510</v>
      </c>
      <c r="L500" t="s">
        <v>512</v>
      </c>
      <c r="M500" t="s">
        <v>510</v>
      </c>
      <c r="N500" t="s">
        <v>510</v>
      </c>
      <c r="O500" t="s">
        <v>510</v>
      </c>
      <c r="P500" t="s">
        <v>510</v>
      </c>
      <c r="Q500" t="s">
        <v>510</v>
      </c>
      <c r="R500" t="s">
        <v>510</v>
      </c>
      <c r="S500" t="s">
        <v>510</v>
      </c>
      <c r="T500" t="s">
        <v>510</v>
      </c>
      <c r="U500" t="s">
        <v>510</v>
      </c>
      <c r="V500" t="s">
        <v>510</v>
      </c>
      <c r="W500" t="s">
        <v>510</v>
      </c>
      <c r="Y500" t="s">
        <v>510</v>
      </c>
      <c r="AA500" t="s">
        <v>510</v>
      </c>
      <c r="AB500" t="s">
        <v>510</v>
      </c>
      <c r="AC500" t="s">
        <v>510</v>
      </c>
      <c r="AD500" t="s">
        <v>510</v>
      </c>
      <c r="AE500" t="s">
        <v>510</v>
      </c>
      <c r="AH500" t="s">
        <v>510</v>
      </c>
      <c r="AI500" t="s">
        <v>510</v>
      </c>
      <c r="AJ500" t="s">
        <v>510</v>
      </c>
      <c r="AK500" t="s">
        <v>510</v>
      </c>
      <c r="AL500" t="s">
        <v>510</v>
      </c>
      <c r="AM500" t="s">
        <v>510</v>
      </c>
      <c r="AN500" t="s">
        <v>510</v>
      </c>
      <c r="AO500" t="s">
        <v>510</v>
      </c>
      <c r="AP500" t="s">
        <v>510</v>
      </c>
      <c r="AQ500" t="s">
        <v>510</v>
      </c>
      <c r="AR500" t="s">
        <v>510</v>
      </c>
      <c r="AS500" t="s">
        <v>510</v>
      </c>
      <c r="AT500" t="s">
        <v>510</v>
      </c>
      <c r="AU500" t="s">
        <v>510</v>
      </c>
      <c r="AV500" t="s">
        <v>510</v>
      </c>
      <c r="AW500" t="s">
        <v>510</v>
      </c>
      <c r="AY500" t="s">
        <v>510</v>
      </c>
      <c r="AZ500" t="s">
        <v>510</v>
      </c>
      <c r="BB500" t="s">
        <v>510</v>
      </c>
      <c r="BC500" t="s">
        <v>510</v>
      </c>
      <c r="BD500" t="s">
        <v>510</v>
      </c>
      <c r="BE500" t="s">
        <v>510</v>
      </c>
      <c r="BF500" t="s">
        <v>510</v>
      </c>
      <c r="BG500" t="s">
        <v>510</v>
      </c>
      <c r="BH500" t="s">
        <v>510</v>
      </c>
      <c r="BI500" t="s">
        <v>510</v>
      </c>
      <c r="BJ500" t="s">
        <v>510</v>
      </c>
      <c r="BK500" t="s">
        <v>510</v>
      </c>
      <c r="BL500" t="s">
        <v>510</v>
      </c>
      <c r="BM500" t="s">
        <v>510</v>
      </c>
      <c r="BN500" t="s">
        <v>510</v>
      </c>
      <c r="BO500" t="s">
        <v>510</v>
      </c>
      <c r="BP500" t="s">
        <v>510</v>
      </c>
      <c r="BQ500" t="s">
        <v>510</v>
      </c>
    </row>
    <row r="501" spans="1:69" x14ac:dyDescent="0.3">
      <c r="A501" t="s">
        <v>510</v>
      </c>
      <c r="B501" t="s">
        <v>510</v>
      </c>
      <c r="C501" t="s">
        <v>510</v>
      </c>
      <c r="D501" t="s">
        <v>510</v>
      </c>
      <c r="E501" t="s">
        <v>510</v>
      </c>
      <c r="F501" t="s">
        <v>510</v>
      </c>
      <c r="G501" t="s">
        <v>510</v>
      </c>
      <c r="H501" s="455"/>
      <c r="I501" t="s">
        <v>510</v>
      </c>
      <c r="K501" t="s">
        <v>510</v>
      </c>
      <c r="L501" t="s">
        <v>512</v>
      </c>
      <c r="M501" t="s">
        <v>510</v>
      </c>
      <c r="N501" t="s">
        <v>510</v>
      </c>
      <c r="O501" t="s">
        <v>510</v>
      </c>
      <c r="P501" t="s">
        <v>510</v>
      </c>
      <c r="Q501" t="s">
        <v>510</v>
      </c>
      <c r="R501" t="s">
        <v>510</v>
      </c>
      <c r="S501" t="s">
        <v>510</v>
      </c>
      <c r="T501" t="s">
        <v>510</v>
      </c>
      <c r="U501" t="s">
        <v>510</v>
      </c>
      <c r="V501" t="s">
        <v>510</v>
      </c>
      <c r="W501" t="s">
        <v>510</v>
      </c>
      <c r="Y501" t="s">
        <v>510</v>
      </c>
      <c r="AA501" t="s">
        <v>510</v>
      </c>
      <c r="AB501" t="s">
        <v>510</v>
      </c>
      <c r="AC501" t="s">
        <v>510</v>
      </c>
      <c r="AD501" t="s">
        <v>510</v>
      </c>
      <c r="AE501" t="s">
        <v>510</v>
      </c>
      <c r="AH501" t="s">
        <v>510</v>
      </c>
      <c r="AI501" t="s">
        <v>510</v>
      </c>
      <c r="AJ501" t="s">
        <v>510</v>
      </c>
      <c r="AK501" t="s">
        <v>510</v>
      </c>
      <c r="AL501" t="s">
        <v>510</v>
      </c>
      <c r="AM501" t="s">
        <v>510</v>
      </c>
      <c r="AN501" t="s">
        <v>510</v>
      </c>
      <c r="AO501" t="s">
        <v>510</v>
      </c>
      <c r="AP501" t="s">
        <v>510</v>
      </c>
      <c r="AQ501" t="s">
        <v>510</v>
      </c>
      <c r="AR501" t="s">
        <v>510</v>
      </c>
      <c r="AS501" t="s">
        <v>510</v>
      </c>
      <c r="AT501" t="s">
        <v>510</v>
      </c>
      <c r="AU501" t="s">
        <v>510</v>
      </c>
      <c r="AV501" t="s">
        <v>510</v>
      </c>
      <c r="AW501" t="s">
        <v>510</v>
      </c>
      <c r="AY501" t="s">
        <v>510</v>
      </c>
      <c r="AZ501" t="s">
        <v>510</v>
      </c>
      <c r="BB501" t="s">
        <v>510</v>
      </c>
      <c r="BC501" t="s">
        <v>510</v>
      </c>
      <c r="BD501" t="s">
        <v>510</v>
      </c>
      <c r="BE501" t="s">
        <v>510</v>
      </c>
      <c r="BF501" t="s">
        <v>510</v>
      </c>
      <c r="BG501" t="s">
        <v>510</v>
      </c>
      <c r="BH501" t="s">
        <v>510</v>
      </c>
      <c r="BI501" t="s">
        <v>510</v>
      </c>
      <c r="BJ501" t="s">
        <v>510</v>
      </c>
      <c r="BK501" t="s">
        <v>510</v>
      </c>
      <c r="BL501" t="s">
        <v>510</v>
      </c>
      <c r="BM501" t="s">
        <v>510</v>
      </c>
      <c r="BN501" t="s">
        <v>510</v>
      </c>
      <c r="BO501" t="s">
        <v>510</v>
      </c>
      <c r="BP501" t="s">
        <v>510</v>
      </c>
      <c r="BQ501" t="s">
        <v>510</v>
      </c>
    </row>
    <row r="502" spans="1:69" x14ac:dyDescent="0.3">
      <c r="A502" t="s">
        <v>510</v>
      </c>
      <c r="B502" t="s">
        <v>510</v>
      </c>
      <c r="C502" t="s">
        <v>510</v>
      </c>
      <c r="D502" t="s">
        <v>510</v>
      </c>
      <c r="E502" t="s">
        <v>510</v>
      </c>
      <c r="F502" t="s">
        <v>510</v>
      </c>
      <c r="G502" t="s">
        <v>510</v>
      </c>
      <c r="H502" s="455"/>
      <c r="I502" t="s">
        <v>510</v>
      </c>
      <c r="K502" t="s">
        <v>510</v>
      </c>
      <c r="L502" t="s">
        <v>512</v>
      </c>
      <c r="M502" t="s">
        <v>510</v>
      </c>
      <c r="N502" t="s">
        <v>510</v>
      </c>
      <c r="O502" t="s">
        <v>510</v>
      </c>
      <c r="P502" t="s">
        <v>510</v>
      </c>
      <c r="Q502" t="s">
        <v>510</v>
      </c>
      <c r="R502" t="s">
        <v>510</v>
      </c>
      <c r="S502" t="s">
        <v>510</v>
      </c>
      <c r="T502" t="s">
        <v>510</v>
      </c>
      <c r="U502" t="s">
        <v>510</v>
      </c>
      <c r="V502" t="s">
        <v>510</v>
      </c>
      <c r="W502" t="s">
        <v>510</v>
      </c>
      <c r="Y502" t="s">
        <v>510</v>
      </c>
      <c r="AA502" t="s">
        <v>510</v>
      </c>
      <c r="AB502" t="s">
        <v>510</v>
      </c>
      <c r="AC502" t="s">
        <v>510</v>
      </c>
      <c r="AD502" t="s">
        <v>510</v>
      </c>
      <c r="AE502" t="s">
        <v>510</v>
      </c>
      <c r="AH502" t="s">
        <v>510</v>
      </c>
      <c r="AI502" t="s">
        <v>510</v>
      </c>
      <c r="AJ502" t="s">
        <v>510</v>
      </c>
      <c r="AK502" t="s">
        <v>510</v>
      </c>
      <c r="AL502" t="s">
        <v>510</v>
      </c>
      <c r="AM502" t="s">
        <v>510</v>
      </c>
      <c r="AN502" t="s">
        <v>510</v>
      </c>
      <c r="AO502" t="s">
        <v>510</v>
      </c>
      <c r="AP502" t="s">
        <v>510</v>
      </c>
      <c r="AQ502" t="s">
        <v>510</v>
      </c>
      <c r="AR502" t="s">
        <v>510</v>
      </c>
      <c r="AS502" t="s">
        <v>510</v>
      </c>
      <c r="AT502" t="s">
        <v>510</v>
      </c>
      <c r="AU502" t="s">
        <v>510</v>
      </c>
      <c r="AV502" t="s">
        <v>510</v>
      </c>
      <c r="AW502" t="s">
        <v>510</v>
      </c>
      <c r="AY502" t="s">
        <v>510</v>
      </c>
      <c r="AZ502" t="s">
        <v>510</v>
      </c>
      <c r="BB502" t="s">
        <v>510</v>
      </c>
      <c r="BC502" t="s">
        <v>510</v>
      </c>
      <c r="BD502" t="s">
        <v>510</v>
      </c>
      <c r="BE502" t="s">
        <v>510</v>
      </c>
      <c r="BF502" t="s">
        <v>510</v>
      </c>
      <c r="BG502" t="s">
        <v>510</v>
      </c>
      <c r="BH502" t="s">
        <v>510</v>
      </c>
      <c r="BI502" t="s">
        <v>510</v>
      </c>
      <c r="BJ502" t="s">
        <v>510</v>
      </c>
      <c r="BK502" t="s">
        <v>510</v>
      </c>
      <c r="BL502" t="s">
        <v>510</v>
      </c>
      <c r="BM502" t="s">
        <v>510</v>
      </c>
      <c r="BN502" t="s">
        <v>510</v>
      </c>
      <c r="BO502" t="s">
        <v>510</v>
      </c>
      <c r="BP502" t="s">
        <v>510</v>
      </c>
      <c r="BQ502" t="s">
        <v>510</v>
      </c>
    </row>
    <row r="503" spans="1:69" x14ac:dyDescent="0.3">
      <c r="A503" t="s">
        <v>510</v>
      </c>
      <c r="B503" t="s">
        <v>510</v>
      </c>
      <c r="C503" t="s">
        <v>510</v>
      </c>
      <c r="D503" t="s">
        <v>510</v>
      </c>
      <c r="E503" t="s">
        <v>510</v>
      </c>
      <c r="F503" t="s">
        <v>510</v>
      </c>
      <c r="G503" t="s">
        <v>510</v>
      </c>
      <c r="H503" s="455"/>
      <c r="I503" t="s">
        <v>510</v>
      </c>
      <c r="K503" t="s">
        <v>510</v>
      </c>
      <c r="L503" t="s">
        <v>512</v>
      </c>
      <c r="M503" t="s">
        <v>510</v>
      </c>
      <c r="N503" t="s">
        <v>510</v>
      </c>
      <c r="O503" t="s">
        <v>510</v>
      </c>
      <c r="P503" t="s">
        <v>510</v>
      </c>
      <c r="Q503" t="s">
        <v>510</v>
      </c>
      <c r="R503" t="s">
        <v>510</v>
      </c>
      <c r="S503" t="s">
        <v>510</v>
      </c>
      <c r="T503" t="s">
        <v>510</v>
      </c>
      <c r="U503" t="s">
        <v>510</v>
      </c>
      <c r="V503" t="s">
        <v>510</v>
      </c>
      <c r="W503" t="s">
        <v>510</v>
      </c>
      <c r="Y503" t="s">
        <v>510</v>
      </c>
      <c r="AA503" t="s">
        <v>510</v>
      </c>
      <c r="AB503" t="s">
        <v>510</v>
      </c>
      <c r="AC503" t="s">
        <v>510</v>
      </c>
      <c r="AD503" t="s">
        <v>510</v>
      </c>
      <c r="AE503" t="s">
        <v>510</v>
      </c>
      <c r="AH503" t="s">
        <v>510</v>
      </c>
      <c r="AI503" t="s">
        <v>510</v>
      </c>
      <c r="AJ503" t="s">
        <v>510</v>
      </c>
      <c r="AK503" t="s">
        <v>510</v>
      </c>
      <c r="AL503" t="s">
        <v>510</v>
      </c>
      <c r="AM503" t="s">
        <v>510</v>
      </c>
      <c r="AN503" t="s">
        <v>510</v>
      </c>
      <c r="AO503" t="s">
        <v>510</v>
      </c>
      <c r="AP503" t="s">
        <v>510</v>
      </c>
      <c r="AQ503" t="s">
        <v>510</v>
      </c>
      <c r="AR503" t="s">
        <v>510</v>
      </c>
      <c r="AS503" t="s">
        <v>510</v>
      </c>
      <c r="AT503" t="s">
        <v>510</v>
      </c>
      <c r="AU503" t="s">
        <v>510</v>
      </c>
      <c r="AV503" t="s">
        <v>510</v>
      </c>
      <c r="AW503" t="s">
        <v>510</v>
      </c>
      <c r="AY503" t="s">
        <v>510</v>
      </c>
      <c r="AZ503" t="s">
        <v>510</v>
      </c>
      <c r="BB503" t="s">
        <v>510</v>
      </c>
      <c r="BC503" t="s">
        <v>510</v>
      </c>
      <c r="BD503" t="s">
        <v>510</v>
      </c>
      <c r="BE503" t="s">
        <v>510</v>
      </c>
      <c r="BF503" t="s">
        <v>510</v>
      </c>
      <c r="BG503" t="s">
        <v>510</v>
      </c>
      <c r="BH503" t="s">
        <v>510</v>
      </c>
      <c r="BI503" t="s">
        <v>510</v>
      </c>
      <c r="BJ503" t="s">
        <v>510</v>
      </c>
      <c r="BK503" t="s">
        <v>510</v>
      </c>
      <c r="BL503" t="s">
        <v>510</v>
      </c>
      <c r="BM503" t="s">
        <v>510</v>
      </c>
      <c r="BN503" t="s">
        <v>510</v>
      </c>
      <c r="BO503" t="s">
        <v>510</v>
      </c>
      <c r="BP503" t="s">
        <v>510</v>
      </c>
      <c r="BQ503" t="s">
        <v>510</v>
      </c>
    </row>
    <row r="504" spans="1:69" x14ac:dyDescent="0.3">
      <c r="A504" t="s">
        <v>510</v>
      </c>
      <c r="B504" t="s">
        <v>510</v>
      </c>
      <c r="C504" t="s">
        <v>510</v>
      </c>
      <c r="D504" t="s">
        <v>510</v>
      </c>
      <c r="E504" t="s">
        <v>510</v>
      </c>
      <c r="F504" t="s">
        <v>510</v>
      </c>
      <c r="G504" t="s">
        <v>510</v>
      </c>
      <c r="H504" s="455"/>
      <c r="I504" t="s">
        <v>510</v>
      </c>
      <c r="K504" t="s">
        <v>510</v>
      </c>
      <c r="L504" t="s">
        <v>512</v>
      </c>
      <c r="M504" t="s">
        <v>510</v>
      </c>
      <c r="N504" t="s">
        <v>510</v>
      </c>
      <c r="O504" t="s">
        <v>510</v>
      </c>
      <c r="P504" t="s">
        <v>510</v>
      </c>
      <c r="Q504" t="s">
        <v>510</v>
      </c>
      <c r="R504" t="s">
        <v>510</v>
      </c>
      <c r="S504" t="s">
        <v>510</v>
      </c>
      <c r="T504" t="s">
        <v>510</v>
      </c>
      <c r="U504" t="s">
        <v>510</v>
      </c>
      <c r="V504" t="s">
        <v>510</v>
      </c>
      <c r="W504" t="s">
        <v>510</v>
      </c>
      <c r="Y504" t="s">
        <v>510</v>
      </c>
      <c r="AA504" t="s">
        <v>510</v>
      </c>
      <c r="AB504" t="s">
        <v>510</v>
      </c>
      <c r="AC504" t="s">
        <v>510</v>
      </c>
      <c r="AD504" t="s">
        <v>510</v>
      </c>
      <c r="AE504" t="s">
        <v>510</v>
      </c>
      <c r="AH504" t="s">
        <v>510</v>
      </c>
      <c r="AI504" t="s">
        <v>510</v>
      </c>
      <c r="AJ504" t="s">
        <v>510</v>
      </c>
      <c r="AK504" t="s">
        <v>510</v>
      </c>
      <c r="AL504" t="s">
        <v>510</v>
      </c>
      <c r="AM504" t="s">
        <v>510</v>
      </c>
      <c r="AN504" t="s">
        <v>510</v>
      </c>
      <c r="AO504" t="s">
        <v>510</v>
      </c>
      <c r="AP504" t="s">
        <v>510</v>
      </c>
      <c r="AQ504" t="s">
        <v>510</v>
      </c>
      <c r="AR504" t="s">
        <v>510</v>
      </c>
      <c r="AS504" t="s">
        <v>510</v>
      </c>
      <c r="AT504" t="s">
        <v>510</v>
      </c>
      <c r="AU504" t="s">
        <v>510</v>
      </c>
      <c r="AV504" t="s">
        <v>510</v>
      </c>
      <c r="AW504" t="s">
        <v>510</v>
      </c>
      <c r="AY504" t="s">
        <v>510</v>
      </c>
      <c r="AZ504" t="s">
        <v>510</v>
      </c>
      <c r="BB504" t="s">
        <v>510</v>
      </c>
      <c r="BC504" t="s">
        <v>510</v>
      </c>
      <c r="BD504" t="s">
        <v>510</v>
      </c>
      <c r="BE504" t="s">
        <v>510</v>
      </c>
      <c r="BF504" t="s">
        <v>510</v>
      </c>
      <c r="BG504" t="s">
        <v>510</v>
      </c>
      <c r="BH504" t="s">
        <v>510</v>
      </c>
      <c r="BI504" t="s">
        <v>510</v>
      </c>
      <c r="BJ504" t="s">
        <v>510</v>
      </c>
      <c r="BK504" t="s">
        <v>510</v>
      </c>
      <c r="BL504" t="s">
        <v>510</v>
      </c>
      <c r="BM504" t="s">
        <v>510</v>
      </c>
      <c r="BN504" t="s">
        <v>510</v>
      </c>
      <c r="BO504" t="s">
        <v>510</v>
      </c>
      <c r="BP504" t="s">
        <v>510</v>
      </c>
      <c r="BQ504" t="s">
        <v>510</v>
      </c>
    </row>
    <row r="505" spans="1:69" x14ac:dyDescent="0.3">
      <c r="A505" t="s">
        <v>510</v>
      </c>
      <c r="B505" t="s">
        <v>510</v>
      </c>
      <c r="C505" t="s">
        <v>510</v>
      </c>
      <c r="D505" t="s">
        <v>510</v>
      </c>
      <c r="E505" t="s">
        <v>510</v>
      </c>
      <c r="F505" t="s">
        <v>510</v>
      </c>
      <c r="G505" t="s">
        <v>510</v>
      </c>
      <c r="H505" s="455"/>
      <c r="I505" t="s">
        <v>510</v>
      </c>
      <c r="K505" t="s">
        <v>510</v>
      </c>
      <c r="L505" t="s">
        <v>512</v>
      </c>
      <c r="M505" t="s">
        <v>510</v>
      </c>
      <c r="N505" t="s">
        <v>510</v>
      </c>
      <c r="O505" t="s">
        <v>510</v>
      </c>
      <c r="P505" t="s">
        <v>510</v>
      </c>
      <c r="Q505" t="s">
        <v>510</v>
      </c>
      <c r="R505" t="s">
        <v>510</v>
      </c>
      <c r="S505" t="s">
        <v>510</v>
      </c>
      <c r="T505" t="s">
        <v>510</v>
      </c>
      <c r="U505" t="s">
        <v>510</v>
      </c>
      <c r="V505" t="s">
        <v>510</v>
      </c>
      <c r="W505" t="s">
        <v>510</v>
      </c>
      <c r="Y505" t="s">
        <v>510</v>
      </c>
      <c r="AA505" t="s">
        <v>510</v>
      </c>
      <c r="AB505" t="s">
        <v>510</v>
      </c>
      <c r="AC505" t="s">
        <v>510</v>
      </c>
      <c r="AD505" t="s">
        <v>510</v>
      </c>
      <c r="AE505" t="s">
        <v>510</v>
      </c>
      <c r="AH505" t="s">
        <v>510</v>
      </c>
      <c r="AI505" t="s">
        <v>510</v>
      </c>
      <c r="AJ505" t="s">
        <v>510</v>
      </c>
      <c r="AK505" t="s">
        <v>510</v>
      </c>
      <c r="AL505" t="s">
        <v>510</v>
      </c>
      <c r="AM505" t="s">
        <v>510</v>
      </c>
      <c r="AN505" t="s">
        <v>510</v>
      </c>
      <c r="AO505" t="s">
        <v>510</v>
      </c>
      <c r="AP505" t="s">
        <v>510</v>
      </c>
      <c r="AQ505" t="s">
        <v>510</v>
      </c>
      <c r="AR505" t="s">
        <v>510</v>
      </c>
      <c r="AS505" t="s">
        <v>510</v>
      </c>
      <c r="AT505" t="s">
        <v>510</v>
      </c>
      <c r="AU505" t="s">
        <v>510</v>
      </c>
      <c r="AV505" t="s">
        <v>510</v>
      </c>
      <c r="AW505" t="s">
        <v>510</v>
      </c>
      <c r="AY505" t="s">
        <v>510</v>
      </c>
      <c r="AZ505" t="s">
        <v>510</v>
      </c>
      <c r="BB505" t="s">
        <v>510</v>
      </c>
      <c r="BC505" t="s">
        <v>510</v>
      </c>
      <c r="BD505" t="s">
        <v>510</v>
      </c>
      <c r="BE505" t="s">
        <v>510</v>
      </c>
      <c r="BF505" t="s">
        <v>510</v>
      </c>
      <c r="BG505" t="s">
        <v>510</v>
      </c>
      <c r="BH505" t="s">
        <v>510</v>
      </c>
      <c r="BI505" t="s">
        <v>510</v>
      </c>
      <c r="BJ505" t="s">
        <v>510</v>
      </c>
      <c r="BK505" t="s">
        <v>510</v>
      </c>
      <c r="BL505" t="s">
        <v>510</v>
      </c>
      <c r="BM505" t="s">
        <v>510</v>
      </c>
      <c r="BN505" t="s">
        <v>510</v>
      </c>
      <c r="BO505" t="s">
        <v>510</v>
      </c>
      <c r="BP505" t="s">
        <v>510</v>
      </c>
      <c r="BQ505" t="s">
        <v>510</v>
      </c>
    </row>
    <row r="506" spans="1:69" x14ac:dyDescent="0.3">
      <c r="A506" t="s">
        <v>510</v>
      </c>
      <c r="B506" t="s">
        <v>510</v>
      </c>
      <c r="C506" t="s">
        <v>510</v>
      </c>
      <c r="D506" t="s">
        <v>510</v>
      </c>
      <c r="E506" t="s">
        <v>510</v>
      </c>
      <c r="F506" t="s">
        <v>510</v>
      </c>
      <c r="G506" t="s">
        <v>510</v>
      </c>
      <c r="H506" s="455"/>
      <c r="I506" t="s">
        <v>510</v>
      </c>
      <c r="K506" t="s">
        <v>510</v>
      </c>
      <c r="L506" t="s">
        <v>512</v>
      </c>
      <c r="M506" t="s">
        <v>510</v>
      </c>
      <c r="N506" t="s">
        <v>510</v>
      </c>
      <c r="O506" t="s">
        <v>510</v>
      </c>
      <c r="P506" t="s">
        <v>510</v>
      </c>
      <c r="Q506" t="s">
        <v>510</v>
      </c>
      <c r="R506" t="s">
        <v>510</v>
      </c>
      <c r="S506" t="s">
        <v>510</v>
      </c>
      <c r="T506" t="s">
        <v>510</v>
      </c>
      <c r="U506" t="s">
        <v>510</v>
      </c>
      <c r="V506" t="s">
        <v>510</v>
      </c>
      <c r="W506" t="s">
        <v>510</v>
      </c>
      <c r="Y506" t="s">
        <v>510</v>
      </c>
      <c r="AA506" t="s">
        <v>510</v>
      </c>
      <c r="AB506" t="s">
        <v>510</v>
      </c>
      <c r="AC506" t="s">
        <v>510</v>
      </c>
      <c r="AD506" t="s">
        <v>510</v>
      </c>
      <c r="AE506" t="s">
        <v>510</v>
      </c>
      <c r="AH506" t="s">
        <v>510</v>
      </c>
      <c r="AI506" t="s">
        <v>510</v>
      </c>
      <c r="AJ506" t="s">
        <v>510</v>
      </c>
      <c r="AK506" t="s">
        <v>510</v>
      </c>
      <c r="AL506" t="s">
        <v>510</v>
      </c>
      <c r="AM506" t="s">
        <v>510</v>
      </c>
      <c r="AN506" t="s">
        <v>510</v>
      </c>
      <c r="AO506" t="s">
        <v>510</v>
      </c>
      <c r="AP506" t="s">
        <v>510</v>
      </c>
      <c r="AQ506" t="s">
        <v>510</v>
      </c>
      <c r="AR506" t="s">
        <v>510</v>
      </c>
      <c r="AS506" t="s">
        <v>510</v>
      </c>
      <c r="AT506" t="s">
        <v>510</v>
      </c>
      <c r="AU506" t="s">
        <v>510</v>
      </c>
      <c r="AV506" t="s">
        <v>510</v>
      </c>
      <c r="AW506" t="s">
        <v>510</v>
      </c>
      <c r="AY506" t="s">
        <v>510</v>
      </c>
      <c r="AZ506" t="s">
        <v>510</v>
      </c>
      <c r="BB506" t="s">
        <v>510</v>
      </c>
      <c r="BC506" t="s">
        <v>510</v>
      </c>
      <c r="BD506" t="s">
        <v>510</v>
      </c>
      <c r="BE506" t="s">
        <v>510</v>
      </c>
      <c r="BF506" t="s">
        <v>510</v>
      </c>
      <c r="BG506" t="s">
        <v>510</v>
      </c>
      <c r="BH506" t="s">
        <v>510</v>
      </c>
      <c r="BI506" t="s">
        <v>510</v>
      </c>
      <c r="BJ506" t="s">
        <v>510</v>
      </c>
      <c r="BK506" t="s">
        <v>510</v>
      </c>
      <c r="BL506" t="s">
        <v>510</v>
      </c>
      <c r="BM506" t="s">
        <v>510</v>
      </c>
      <c r="BN506" t="s">
        <v>510</v>
      </c>
      <c r="BO506" t="s">
        <v>510</v>
      </c>
      <c r="BP506" t="s">
        <v>510</v>
      </c>
      <c r="BQ506" t="s">
        <v>510</v>
      </c>
    </row>
    <row r="507" spans="1:69" x14ac:dyDescent="0.3">
      <c r="A507" t="s">
        <v>510</v>
      </c>
      <c r="B507" t="s">
        <v>510</v>
      </c>
      <c r="C507" t="s">
        <v>510</v>
      </c>
      <c r="D507" t="s">
        <v>510</v>
      </c>
      <c r="E507" t="s">
        <v>510</v>
      </c>
      <c r="F507" t="s">
        <v>510</v>
      </c>
      <c r="G507" t="s">
        <v>510</v>
      </c>
      <c r="H507" s="455"/>
      <c r="I507" t="s">
        <v>510</v>
      </c>
      <c r="K507" t="s">
        <v>510</v>
      </c>
      <c r="L507" t="s">
        <v>512</v>
      </c>
      <c r="M507" t="s">
        <v>510</v>
      </c>
      <c r="N507" t="s">
        <v>510</v>
      </c>
      <c r="O507" t="s">
        <v>510</v>
      </c>
      <c r="P507" t="s">
        <v>510</v>
      </c>
      <c r="Q507" t="s">
        <v>510</v>
      </c>
      <c r="R507" t="s">
        <v>510</v>
      </c>
      <c r="S507" t="s">
        <v>510</v>
      </c>
      <c r="T507" t="s">
        <v>510</v>
      </c>
      <c r="U507" t="s">
        <v>510</v>
      </c>
      <c r="V507" t="s">
        <v>510</v>
      </c>
      <c r="W507" t="s">
        <v>510</v>
      </c>
      <c r="Y507" t="s">
        <v>510</v>
      </c>
      <c r="AA507" t="s">
        <v>510</v>
      </c>
      <c r="AB507" t="s">
        <v>510</v>
      </c>
      <c r="AC507" t="s">
        <v>510</v>
      </c>
      <c r="AD507" t="s">
        <v>510</v>
      </c>
      <c r="AE507" t="s">
        <v>510</v>
      </c>
      <c r="AH507" t="s">
        <v>510</v>
      </c>
      <c r="AI507" t="s">
        <v>510</v>
      </c>
      <c r="AJ507" t="s">
        <v>510</v>
      </c>
      <c r="AK507" t="s">
        <v>510</v>
      </c>
      <c r="AL507" t="s">
        <v>510</v>
      </c>
      <c r="AM507" t="s">
        <v>510</v>
      </c>
      <c r="AN507" t="s">
        <v>510</v>
      </c>
      <c r="AO507" t="s">
        <v>510</v>
      </c>
      <c r="AP507" t="s">
        <v>510</v>
      </c>
      <c r="AQ507" t="s">
        <v>510</v>
      </c>
      <c r="AR507" t="s">
        <v>510</v>
      </c>
      <c r="AS507" t="s">
        <v>510</v>
      </c>
      <c r="AT507" t="s">
        <v>510</v>
      </c>
      <c r="AU507" t="s">
        <v>510</v>
      </c>
      <c r="AV507" t="s">
        <v>510</v>
      </c>
      <c r="AW507" t="s">
        <v>510</v>
      </c>
      <c r="AY507" t="s">
        <v>510</v>
      </c>
      <c r="AZ507" t="s">
        <v>510</v>
      </c>
      <c r="BB507" t="s">
        <v>510</v>
      </c>
      <c r="BC507" t="s">
        <v>510</v>
      </c>
      <c r="BD507" t="s">
        <v>510</v>
      </c>
      <c r="BE507" t="s">
        <v>510</v>
      </c>
      <c r="BF507" t="s">
        <v>510</v>
      </c>
      <c r="BG507" t="s">
        <v>510</v>
      </c>
      <c r="BH507" t="s">
        <v>510</v>
      </c>
      <c r="BI507" t="s">
        <v>510</v>
      </c>
      <c r="BJ507" t="s">
        <v>510</v>
      </c>
      <c r="BK507" t="s">
        <v>510</v>
      </c>
      <c r="BL507" t="s">
        <v>510</v>
      </c>
      <c r="BM507" t="s">
        <v>510</v>
      </c>
      <c r="BN507" t="s">
        <v>510</v>
      </c>
      <c r="BO507" t="s">
        <v>510</v>
      </c>
      <c r="BP507" t="s">
        <v>510</v>
      </c>
      <c r="BQ507" t="s">
        <v>510</v>
      </c>
    </row>
    <row r="508" spans="1:69" x14ac:dyDescent="0.3">
      <c r="A508" t="s">
        <v>510</v>
      </c>
      <c r="B508" t="s">
        <v>510</v>
      </c>
      <c r="C508" t="s">
        <v>510</v>
      </c>
      <c r="D508" t="s">
        <v>510</v>
      </c>
      <c r="E508" t="s">
        <v>510</v>
      </c>
      <c r="F508" t="s">
        <v>510</v>
      </c>
      <c r="G508" t="s">
        <v>510</v>
      </c>
      <c r="H508" s="455"/>
      <c r="I508" t="s">
        <v>510</v>
      </c>
      <c r="K508" t="s">
        <v>510</v>
      </c>
      <c r="L508" t="s">
        <v>512</v>
      </c>
      <c r="M508" t="s">
        <v>510</v>
      </c>
      <c r="N508" t="s">
        <v>510</v>
      </c>
      <c r="O508" t="s">
        <v>510</v>
      </c>
      <c r="P508" t="s">
        <v>510</v>
      </c>
      <c r="Q508" t="s">
        <v>510</v>
      </c>
      <c r="R508" t="s">
        <v>510</v>
      </c>
      <c r="S508" t="s">
        <v>510</v>
      </c>
      <c r="T508" t="s">
        <v>510</v>
      </c>
      <c r="U508" t="s">
        <v>510</v>
      </c>
      <c r="V508" t="s">
        <v>510</v>
      </c>
      <c r="W508" t="s">
        <v>510</v>
      </c>
      <c r="Y508" t="s">
        <v>510</v>
      </c>
      <c r="AA508" t="s">
        <v>510</v>
      </c>
      <c r="AB508" t="s">
        <v>510</v>
      </c>
      <c r="AC508" t="s">
        <v>510</v>
      </c>
      <c r="AD508" t="s">
        <v>510</v>
      </c>
      <c r="AE508" t="s">
        <v>510</v>
      </c>
      <c r="AH508" t="s">
        <v>510</v>
      </c>
      <c r="AI508" t="s">
        <v>510</v>
      </c>
      <c r="AJ508" t="s">
        <v>510</v>
      </c>
      <c r="AK508" t="s">
        <v>510</v>
      </c>
      <c r="AL508" t="s">
        <v>510</v>
      </c>
      <c r="AM508" t="s">
        <v>510</v>
      </c>
      <c r="AN508" t="s">
        <v>510</v>
      </c>
      <c r="AO508" t="s">
        <v>510</v>
      </c>
      <c r="AP508" t="s">
        <v>510</v>
      </c>
      <c r="AQ508" t="s">
        <v>510</v>
      </c>
      <c r="AR508" t="s">
        <v>510</v>
      </c>
      <c r="AS508" t="s">
        <v>510</v>
      </c>
      <c r="AT508" t="s">
        <v>510</v>
      </c>
      <c r="AU508" t="s">
        <v>510</v>
      </c>
      <c r="AV508" t="s">
        <v>510</v>
      </c>
      <c r="AW508" t="s">
        <v>510</v>
      </c>
      <c r="AY508" t="s">
        <v>510</v>
      </c>
      <c r="AZ508" t="s">
        <v>510</v>
      </c>
      <c r="BB508" t="s">
        <v>510</v>
      </c>
      <c r="BC508" t="s">
        <v>510</v>
      </c>
      <c r="BD508" t="s">
        <v>510</v>
      </c>
      <c r="BE508" t="s">
        <v>510</v>
      </c>
      <c r="BF508" t="s">
        <v>510</v>
      </c>
      <c r="BG508" t="s">
        <v>510</v>
      </c>
      <c r="BH508" t="s">
        <v>510</v>
      </c>
      <c r="BI508" t="s">
        <v>510</v>
      </c>
      <c r="BJ508" t="s">
        <v>510</v>
      </c>
      <c r="BK508" t="s">
        <v>510</v>
      </c>
      <c r="BL508" t="s">
        <v>510</v>
      </c>
      <c r="BM508" t="s">
        <v>510</v>
      </c>
      <c r="BN508" t="s">
        <v>510</v>
      </c>
      <c r="BO508" t="s">
        <v>510</v>
      </c>
      <c r="BP508" t="s">
        <v>510</v>
      </c>
      <c r="BQ508" t="s">
        <v>510</v>
      </c>
    </row>
    <row r="509" spans="1:69" x14ac:dyDescent="0.3">
      <c r="A509" t="s">
        <v>510</v>
      </c>
      <c r="B509" t="s">
        <v>510</v>
      </c>
      <c r="C509" t="s">
        <v>510</v>
      </c>
      <c r="D509" t="s">
        <v>510</v>
      </c>
      <c r="E509" t="s">
        <v>510</v>
      </c>
      <c r="F509" t="s">
        <v>510</v>
      </c>
      <c r="G509" t="s">
        <v>510</v>
      </c>
      <c r="H509" s="455"/>
      <c r="I509" t="s">
        <v>510</v>
      </c>
      <c r="K509" t="s">
        <v>510</v>
      </c>
      <c r="L509" t="s">
        <v>512</v>
      </c>
      <c r="M509" t="s">
        <v>510</v>
      </c>
      <c r="N509" t="s">
        <v>510</v>
      </c>
      <c r="O509" t="s">
        <v>510</v>
      </c>
      <c r="P509" t="s">
        <v>510</v>
      </c>
      <c r="Q509" t="s">
        <v>510</v>
      </c>
      <c r="R509" t="s">
        <v>510</v>
      </c>
      <c r="S509" t="s">
        <v>510</v>
      </c>
      <c r="T509" t="s">
        <v>510</v>
      </c>
      <c r="U509" t="s">
        <v>510</v>
      </c>
      <c r="V509" t="s">
        <v>510</v>
      </c>
      <c r="W509" t="s">
        <v>510</v>
      </c>
      <c r="Y509" t="s">
        <v>510</v>
      </c>
      <c r="AA509" t="s">
        <v>510</v>
      </c>
      <c r="AB509" t="s">
        <v>510</v>
      </c>
      <c r="AC509" t="s">
        <v>510</v>
      </c>
      <c r="AD509" t="s">
        <v>510</v>
      </c>
      <c r="AE509" t="s">
        <v>510</v>
      </c>
      <c r="AH509" t="s">
        <v>510</v>
      </c>
      <c r="AI509" t="s">
        <v>510</v>
      </c>
      <c r="AJ509" t="s">
        <v>510</v>
      </c>
      <c r="AK509" t="s">
        <v>510</v>
      </c>
      <c r="AL509" t="s">
        <v>510</v>
      </c>
      <c r="AM509" t="s">
        <v>510</v>
      </c>
      <c r="AN509" t="s">
        <v>510</v>
      </c>
      <c r="AO509" t="s">
        <v>510</v>
      </c>
      <c r="AP509" t="s">
        <v>510</v>
      </c>
      <c r="AQ509" t="s">
        <v>510</v>
      </c>
      <c r="AR509" t="s">
        <v>510</v>
      </c>
      <c r="AS509" t="s">
        <v>510</v>
      </c>
      <c r="AT509" t="s">
        <v>510</v>
      </c>
      <c r="AU509" t="s">
        <v>510</v>
      </c>
      <c r="AV509" t="s">
        <v>510</v>
      </c>
      <c r="AW509" t="s">
        <v>510</v>
      </c>
      <c r="AY509" t="s">
        <v>510</v>
      </c>
      <c r="AZ509" t="s">
        <v>510</v>
      </c>
      <c r="BB509" t="s">
        <v>510</v>
      </c>
      <c r="BC509" t="s">
        <v>510</v>
      </c>
      <c r="BD509" t="s">
        <v>510</v>
      </c>
      <c r="BE509" t="s">
        <v>510</v>
      </c>
      <c r="BF509" t="s">
        <v>510</v>
      </c>
      <c r="BG509" t="s">
        <v>510</v>
      </c>
      <c r="BH509" t="s">
        <v>510</v>
      </c>
      <c r="BI509" t="s">
        <v>510</v>
      </c>
      <c r="BJ509" t="s">
        <v>510</v>
      </c>
      <c r="BK509" t="s">
        <v>510</v>
      </c>
      <c r="BL509" t="s">
        <v>510</v>
      </c>
      <c r="BM509" t="s">
        <v>510</v>
      </c>
      <c r="BN509" t="s">
        <v>510</v>
      </c>
      <c r="BO509" t="s">
        <v>510</v>
      </c>
      <c r="BP509" t="s">
        <v>510</v>
      </c>
      <c r="BQ509" t="s">
        <v>510</v>
      </c>
    </row>
    <row r="510" spans="1:69" x14ac:dyDescent="0.3">
      <c r="A510" t="s">
        <v>510</v>
      </c>
      <c r="B510" t="s">
        <v>510</v>
      </c>
      <c r="C510" t="s">
        <v>510</v>
      </c>
      <c r="D510" t="s">
        <v>510</v>
      </c>
      <c r="E510" t="s">
        <v>510</v>
      </c>
      <c r="F510" t="s">
        <v>510</v>
      </c>
      <c r="G510" t="s">
        <v>510</v>
      </c>
      <c r="H510" s="455"/>
      <c r="I510" t="s">
        <v>510</v>
      </c>
      <c r="K510" t="s">
        <v>510</v>
      </c>
      <c r="L510" t="s">
        <v>512</v>
      </c>
      <c r="M510" t="s">
        <v>510</v>
      </c>
      <c r="N510" t="s">
        <v>510</v>
      </c>
      <c r="O510" t="s">
        <v>510</v>
      </c>
      <c r="P510" t="s">
        <v>510</v>
      </c>
      <c r="Q510" t="s">
        <v>510</v>
      </c>
      <c r="R510" t="s">
        <v>510</v>
      </c>
      <c r="S510" t="s">
        <v>510</v>
      </c>
      <c r="T510" t="s">
        <v>510</v>
      </c>
      <c r="U510" t="s">
        <v>510</v>
      </c>
      <c r="V510" t="s">
        <v>510</v>
      </c>
      <c r="W510" t="s">
        <v>510</v>
      </c>
      <c r="Y510" t="s">
        <v>510</v>
      </c>
      <c r="AA510" t="s">
        <v>510</v>
      </c>
      <c r="AB510" t="s">
        <v>510</v>
      </c>
      <c r="AC510" t="s">
        <v>510</v>
      </c>
      <c r="AD510" t="s">
        <v>510</v>
      </c>
      <c r="AE510" t="s">
        <v>510</v>
      </c>
      <c r="AH510" t="s">
        <v>510</v>
      </c>
      <c r="AI510" t="s">
        <v>510</v>
      </c>
      <c r="AJ510" t="s">
        <v>510</v>
      </c>
      <c r="AK510" t="s">
        <v>510</v>
      </c>
      <c r="AL510" t="s">
        <v>510</v>
      </c>
      <c r="AM510" t="s">
        <v>510</v>
      </c>
      <c r="AN510" t="s">
        <v>510</v>
      </c>
      <c r="AO510" t="s">
        <v>510</v>
      </c>
      <c r="AP510" t="s">
        <v>510</v>
      </c>
      <c r="AQ510" t="s">
        <v>510</v>
      </c>
      <c r="AR510" t="s">
        <v>510</v>
      </c>
      <c r="AS510" t="s">
        <v>510</v>
      </c>
      <c r="AT510" t="s">
        <v>510</v>
      </c>
      <c r="AU510" t="s">
        <v>510</v>
      </c>
      <c r="AV510" t="s">
        <v>510</v>
      </c>
      <c r="AW510" t="s">
        <v>510</v>
      </c>
      <c r="AY510" t="s">
        <v>510</v>
      </c>
      <c r="AZ510" t="s">
        <v>510</v>
      </c>
      <c r="BB510" t="s">
        <v>510</v>
      </c>
      <c r="BC510" t="s">
        <v>510</v>
      </c>
      <c r="BD510" t="s">
        <v>510</v>
      </c>
      <c r="BE510" t="s">
        <v>510</v>
      </c>
      <c r="BF510" t="s">
        <v>510</v>
      </c>
      <c r="BG510" t="s">
        <v>510</v>
      </c>
      <c r="BH510" t="s">
        <v>510</v>
      </c>
      <c r="BI510" t="s">
        <v>510</v>
      </c>
      <c r="BJ510" t="s">
        <v>510</v>
      </c>
      <c r="BK510" t="s">
        <v>510</v>
      </c>
      <c r="BL510" t="s">
        <v>510</v>
      </c>
      <c r="BM510" t="s">
        <v>510</v>
      </c>
      <c r="BN510" t="s">
        <v>510</v>
      </c>
      <c r="BO510" t="s">
        <v>510</v>
      </c>
      <c r="BP510" t="s">
        <v>510</v>
      </c>
      <c r="BQ510" t="s">
        <v>510</v>
      </c>
    </row>
    <row r="511" spans="1:69" x14ac:dyDescent="0.3">
      <c r="A511" t="s">
        <v>510</v>
      </c>
      <c r="B511" t="s">
        <v>510</v>
      </c>
      <c r="C511" t="s">
        <v>510</v>
      </c>
      <c r="D511" t="s">
        <v>510</v>
      </c>
      <c r="E511" t="s">
        <v>510</v>
      </c>
      <c r="F511" t="s">
        <v>510</v>
      </c>
      <c r="G511" t="s">
        <v>510</v>
      </c>
      <c r="H511" s="455"/>
      <c r="I511" t="s">
        <v>510</v>
      </c>
      <c r="K511" t="s">
        <v>510</v>
      </c>
      <c r="L511" t="s">
        <v>512</v>
      </c>
      <c r="M511" t="s">
        <v>510</v>
      </c>
      <c r="N511" t="s">
        <v>510</v>
      </c>
      <c r="O511" t="s">
        <v>510</v>
      </c>
      <c r="P511" t="s">
        <v>510</v>
      </c>
      <c r="Q511" t="s">
        <v>510</v>
      </c>
      <c r="R511" t="s">
        <v>510</v>
      </c>
      <c r="S511" t="s">
        <v>510</v>
      </c>
      <c r="T511" t="s">
        <v>510</v>
      </c>
      <c r="U511" t="s">
        <v>510</v>
      </c>
      <c r="V511" t="s">
        <v>510</v>
      </c>
      <c r="W511" t="s">
        <v>510</v>
      </c>
      <c r="Y511" t="s">
        <v>510</v>
      </c>
      <c r="AA511" t="s">
        <v>510</v>
      </c>
      <c r="AB511" t="s">
        <v>510</v>
      </c>
      <c r="AC511" t="s">
        <v>510</v>
      </c>
      <c r="AD511" t="s">
        <v>510</v>
      </c>
      <c r="AE511" t="s">
        <v>510</v>
      </c>
      <c r="AH511" t="s">
        <v>510</v>
      </c>
      <c r="AI511" t="s">
        <v>510</v>
      </c>
      <c r="AJ511" t="s">
        <v>510</v>
      </c>
      <c r="AK511" t="s">
        <v>510</v>
      </c>
      <c r="AL511" t="s">
        <v>510</v>
      </c>
      <c r="AM511" t="s">
        <v>510</v>
      </c>
      <c r="AN511" t="s">
        <v>510</v>
      </c>
      <c r="AO511" t="s">
        <v>510</v>
      </c>
      <c r="AP511" t="s">
        <v>510</v>
      </c>
      <c r="AQ511" t="s">
        <v>510</v>
      </c>
      <c r="AR511" t="s">
        <v>510</v>
      </c>
      <c r="AS511" t="s">
        <v>510</v>
      </c>
      <c r="AT511" t="s">
        <v>510</v>
      </c>
      <c r="AU511" t="s">
        <v>510</v>
      </c>
      <c r="AV511" t="s">
        <v>510</v>
      </c>
      <c r="AW511" t="s">
        <v>510</v>
      </c>
      <c r="AY511" t="s">
        <v>510</v>
      </c>
      <c r="AZ511" t="s">
        <v>510</v>
      </c>
      <c r="BB511" t="s">
        <v>510</v>
      </c>
      <c r="BC511" t="s">
        <v>510</v>
      </c>
      <c r="BD511" t="s">
        <v>510</v>
      </c>
      <c r="BE511" t="s">
        <v>510</v>
      </c>
      <c r="BF511" t="s">
        <v>510</v>
      </c>
      <c r="BG511" t="s">
        <v>510</v>
      </c>
      <c r="BH511" t="s">
        <v>510</v>
      </c>
      <c r="BI511" t="s">
        <v>510</v>
      </c>
      <c r="BJ511" t="s">
        <v>510</v>
      </c>
      <c r="BK511" t="s">
        <v>510</v>
      </c>
      <c r="BL511" t="s">
        <v>510</v>
      </c>
      <c r="BM511" t="s">
        <v>510</v>
      </c>
      <c r="BN511" t="s">
        <v>510</v>
      </c>
      <c r="BO511" t="s">
        <v>510</v>
      </c>
      <c r="BP511" t="s">
        <v>510</v>
      </c>
      <c r="BQ511" t="s">
        <v>510</v>
      </c>
    </row>
    <row r="512" spans="1:69" x14ac:dyDescent="0.3">
      <c r="A512" t="s">
        <v>510</v>
      </c>
      <c r="B512" t="s">
        <v>510</v>
      </c>
      <c r="C512" t="s">
        <v>510</v>
      </c>
      <c r="D512" t="s">
        <v>510</v>
      </c>
      <c r="E512" t="s">
        <v>510</v>
      </c>
      <c r="F512" t="s">
        <v>510</v>
      </c>
      <c r="G512" t="s">
        <v>510</v>
      </c>
      <c r="H512" s="455"/>
      <c r="I512" t="s">
        <v>510</v>
      </c>
      <c r="K512" t="s">
        <v>510</v>
      </c>
      <c r="L512" t="s">
        <v>512</v>
      </c>
      <c r="M512" t="s">
        <v>510</v>
      </c>
      <c r="N512" t="s">
        <v>510</v>
      </c>
      <c r="O512" t="s">
        <v>510</v>
      </c>
      <c r="P512" t="s">
        <v>510</v>
      </c>
      <c r="Q512" t="s">
        <v>510</v>
      </c>
      <c r="R512" t="s">
        <v>510</v>
      </c>
      <c r="S512" t="s">
        <v>510</v>
      </c>
      <c r="T512" t="s">
        <v>510</v>
      </c>
      <c r="U512" t="s">
        <v>510</v>
      </c>
      <c r="V512" t="s">
        <v>510</v>
      </c>
      <c r="W512" t="s">
        <v>510</v>
      </c>
      <c r="Y512" t="s">
        <v>510</v>
      </c>
      <c r="AA512" t="s">
        <v>510</v>
      </c>
      <c r="AB512" t="s">
        <v>510</v>
      </c>
      <c r="AC512" t="s">
        <v>510</v>
      </c>
      <c r="AD512" t="s">
        <v>510</v>
      </c>
      <c r="AE512" t="s">
        <v>510</v>
      </c>
      <c r="AH512" t="s">
        <v>510</v>
      </c>
      <c r="AI512" t="s">
        <v>510</v>
      </c>
      <c r="AJ512" t="s">
        <v>510</v>
      </c>
      <c r="AK512" t="s">
        <v>510</v>
      </c>
      <c r="AL512" t="s">
        <v>510</v>
      </c>
      <c r="AM512" t="s">
        <v>510</v>
      </c>
      <c r="AN512" t="s">
        <v>510</v>
      </c>
      <c r="AO512" t="s">
        <v>510</v>
      </c>
      <c r="AP512" t="s">
        <v>510</v>
      </c>
      <c r="AQ512" t="s">
        <v>510</v>
      </c>
      <c r="AR512" t="s">
        <v>510</v>
      </c>
      <c r="AS512" t="s">
        <v>510</v>
      </c>
      <c r="AT512" t="s">
        <v>510</v>
      </c>
      <c r="AU512" t="s">
        <v>510</v>
      </c>
      <c r="AV512" t="s">
        <v>510</v>
      </c>
      <c r="AW512" t="s">
        <v>510</v>
      </c>
      <c r="AY512" t="s">
        <v>510</v>
      </c>
      <c r="AZ512" t="s">
        <v>510</v>
      </c>
      <c r="BB512" t="s">
        <v>510</v>
      </c>
      <c r="BC512" t="s">
        <v>510</v>
      </c>
      <c r="BD512" t="s">
        <v>510</v>
      </c>
      <c r="BE512" t="s">
        <v>510</v>
      </c>
      <c r="BF512" t="s">
        <v>510</v>
      </c>
      <c r="BG512" t="s">
        <v>510</v>
      </c>
      <c r="BH512" t="s">
        <v>510</v>
      </c>
      <c r="BI512" t="s">
        <v>510</v>
      </c>
      <c r="BJ512" t="s">
        <v>510</v>
      </c>
      <c r="BK512" t="s">
        <v>510</v>
      </c>
      <c r="BL512" t="s">
        <v>510</v>
      </c>
      <c r="BM512" t="s">
        <v>510</v>
      </c>
      <c r="BN512" t="s">
        <v>510</v>
      </c>
      <c r="BO512" t="s">
        <v>510</v>
      </c>
      <c r="BP512" t="s">
        <v>510</v>
      </c>
      <c r="BQ512" t="s">
        <v>510</v>
      </c>
    </row>
    <row r="513" spans="1:69" x14ac:dyDescent="0.3">
      <c r="A513" t="s">
        <v>510</v>
      </c>
      <c r="B513" t="s">
        <v>510</v>
      </c>
      <c r="C513" t="s">
        <v>510</v>
      </c>
      <c r="D513" t="s">
        <v>510</v>
      </c>
      <c r="E513" t="s">
        <v>510</v>
      </c>
      <c r="F513" t="s">
        <v>510</v>
      </c>
      <c r="G513" t="s">
        <v>510</v>
      </c>
      <c r="H513" s="455"/>
      <c r="I513" t="s">
        <v>510</v>
      </c>
      <c r="K513" t="s">
        <v>510</v>
      </c>
      <c r="L513" t="s">
        <v>512</v>
      </c>
      <c r="M513" t="s">
        <v>510</v>
      </c>
      <c r="N513" t="s">
        <v>510</v>
      </c>
      <c r="O513" t="s">
        <v>510</v>
      </c>
      <c r="P513" t="s">
        <v>510</v>
      </c>
      <c r="Q513" t="s">
        <v>510</v>
      </c>
      <c r="R513" t="s">
        <v>510</v>
      </c>
      <c r="S513" t="s">
        <v>510</v>
      </c>
      <c r="T513" t="s">
        <v>510</v>
      </c>
      <c r="U513" t="s">
        <v>510</v>
      </c>
      <c r="V513" t="s">
        <v>510</v>
      </c>
      <c r="W513" t="s">
        <v>510</v>
      </c>
      <c r="Y513" t="s">
        <v>510</v>
      </c>
      <c r="AA513" t="s">
        <v>510</v>
      </c>
      <c r="AB513" t="s">
        <v>510</v>
      </c>
      <c r="AC513" t="s">
        <v>510</v>
      </c>
      <c r="AD513" t="s">
        <v>510</v>
      </c>
      <c r="AE513" t="s">
        <v>510</v>
      </c>
      <c r="AH513" t="s">
        <v>510</v>
      </c>
      <c r="AI513" t="s">
        <v>510</v>
      </c>
      <c r="AJ513" t="s">
        <v>510</v>
      </c>
      <c r="AK513" t="s">
        <v>510</v>
      </c>
      <c r="AL513" t="s">
        <v>510</v>
      </c>
      <c r="AM513" t="s">
        <v>510</v>
      </c>
      <c r="AN513" t="s">
        <v>510</v>
      </c>
      <c r="AO513" t="s">
        <v>510</v>
      </c>
      <c r="AP513" t="s">
        <v>510</v>
      </c>
      <c r="AQ513" t="s">
        <v>510</v>
      </c>
      <c r="AR513" t="s">
        <v>510</v>
      </c>
      <c r="AS513" t="s">
        <v>510</v>
      </c>
      <c r="AT513" t="s">
        <v>510</v>
      </c>
      <c r="AU513" t="s">
        <v>510</v>
      </c>
      <c r="AV513" t="s">
        <v>510</v>
      </c>
      <c r="AW513" t="s">
        <v>510</v>
      </c>
      <c r="AY513" t="s">
        <v>510</v>
      </c>
      <c r="AZ513" t="s">
        <v>510</v>
      </c>
      <c r="BB513" t="s">
        <v>510</v>
      </c>
      <c r="BC513" t="s">
        <v>510</v>
      </c>
      <c r="BD513" t="s">
        <v>510</v>
      </c>
      <c r="BE513" t="s">
        <v>510</v>
      </c>
      <c r="BF513" t="s">
        <v>510</v>
      </c>
      <c r="BG513" t="s">
        <v>510</v>
      </c>
      <c r="BH513" t="s">
        <v>510</v>
      </c>
      <c r="BI513" t="s">
        <v>510</v>
      </c>
      <c r="BJ513" t="s">
        <v>510</v>
      </c>
      <c r="BK513" t="s">
        <v>510</v>
      </c>
      <c r="BL513" t="s">
        <v>510</v>
      </c>
      <c r="BM513" t="s">
        <v>510</v>
      </c>
      <c r="BN513" t="s">
        <v>510</v>
      </c>
      <c r="BO513" t="s">
        <v>510</v>
      </c>
      <c r="BP513" t="s">
        <v>510</v>
      </c>
      <c r="BQ513" t="s">
        <v>510</v>
      </c>
    </row>
    <row r="514" spans="1:69" x14ac:dyDescent="0.3">
      <c r="A514" t="s">
        <v>510</v>
      </c>
      <c r="B514" t="s">
        <v>510</v>
      </c>
      <c r="C514" t="s">
        <v>510</v>
      </c>
      <c r="D514" t="s">
        <v>510</v>
      </c>
      <c r="E514" t="s">
        <v>510</v>
      </c>
      <c r="F514" t="s">
        <v>510</v>
      </c>
      <c r="G514" t="s">
        <v>510</v>
      </c>
      <c r="H514" s="455"/>
      <c r="I514" t="s">
        <v>510</v>
      </c>
      <c r="K514" t="s">
        <v>510</v>
      </c>
      <c r="L514" t="s">
        <v>512</v>
      </c>
      <c r="M514" t="s">
        <v>510</v>
      </c>
      <c r="N514" t="s">
        <v>510</v>
      </c>
      <c r="O514" t="s">
        <v>510</v>
      </c>
      <c r="P514" t="s">
        <v>510</v>
      </c>
      <c r="Q514" t="s">
        <v>510</v>
      </c>
      <c r="R514" t="s">
        <v>510</v>
      </c>
      <c r="S514" t="s">
        <v>510</v>
      </c>
      <c r="T514" t="s">
        <v>510</v>
      </c>
      <c r="U514" t="s">
        <v>510</v>
      </c>
      <c r="V514" t="s">
        <v>510</v>
      </c>
      <c r="W514" t="s">
        <v>510</v>
      </c>
      <c r="Y514" t="s">
        <v>510</v>
      </c>
      <c r="AA514" t="s">
        <v>510</v>
      </c>
      <c r="AB514" t="s">
        <v>510</v>
      </c>
      <c r="AC514" t="s">
        <v>510</v>
      </c>
      <c r="AD514" t="s">
        <v>510</v>
      </c>
      <c r="AE514" t="s">
        <v>510</v>
      </c>
      <c r="AH514" t="s">
        <v>510</v>
      </c>
      <c r="AI514" t="s">
        <v>510</v>
      </c>
      <c r="AJ514" t="s">
        <v>510</v>
      </c>
      <c r="AK514" t="s">
        <v>510</v>
      </c>
      <c r="AL514" t="s">
        <v>510</v>
      </c>
      <c r="AM514" t="s">
        <v>510</v>
      </c>
      <c r="AN514" t="s">
        <v>510</v>
      </c>
      <c r="AO514" t="s">
        <v>510</v>
      </c>
      <c r="AP514" t="s">
        <v>510</v>
      </c>
      <c r="AQ514" t="s">
        <v>510</v>
      </c>
      <c r="AR514" t="s">
        <v>510</v>
      </c>
      <c r="AS514" t="s">
        <v>510</v>
      </c>
      <c r="AT514" t="s">
        <v>510</v>
      </c>
      <c r="AU514" t="s">
        <v>510</v>
      </c>
      <c r="AV514" t="s">
        <v>510</v>
      </c>
      <c r="AW514" t="s">
        <v>510</v>
      </c>
      <c r="AY514" t="s">
        <v>510</v>
      </c>
      <c r="AZ514" t="s">
        <v>510</v>
      </c>
      <c r="BB514" t="s">
        <v>510</v>
      </c>
      <c r="BC514" t="s">
        <v>510</v>
      </c>
      <c r="BD514" t="s">
        <v>510</v>
      </c>
      <c r="BE514" t="s">
        <v>510</v>
      </c>
      <c r="BF514" t="s">
        <v>510</v>
      </c>
      <c r="BG514" t="s">
        <v>510</v>
      </c>
      <c r="BH514" t="s">
        <v>510</v>
      </c>
      <c r="BI514" t="s">
        <v>510</v>
      </c>
      <c r="BJ514" t="s">
        <v>510</v>
      </c>
      <c r="BK514" t="s">
        <v>510</v>
      </c>
      <c r="BL514" t="s">
        <v>510</v>
      </c>
      <c r="BM514" t="s">
        <v>510</v>
      </c>
      <c r="BN514" t="s">
        <v>510</v>
      </c>
      <c r="BO514" t="s">
        <v>510</v>
      </c>
      <c r="BP514" t="s">
        <v>510</v>
      </c>
      <c r="BQ514" t="s">
        <v>510</v>
      </c>
    </row>
    <row r="515" spans="1:69" x14ac:dyDescent="0.3">
      <c r="A515" t="s">
        <v>510</v>
      </c>
      <c r="B515" t="s">
        <v>510</v>
      </c>
      <c r="C515" t="s">
        <v>510</v>
      </c>
      <c r="D515" t="s">
        <v>510</v>
      </c>
      <c r="E515" t="s">
        <v>510</v>
      </c>
      <c r="F515" t="s">
        <v>510</v>
      </c>
      <c r="G515" t="s">
        <v>510</v>
      </c>
      <c r="H515" s="455"/>
      <c r="I515" t="s">
        <v>510</v>
      </c>
      <c r="K515" t="s">
        <v>510</v>
      </c>
      <c r="L515" t="s">
        <v>512</v>
      </c>
      <c r="M515" t="s">
        <v>510</v>
      </c>
      <c r="N515" t="s">
        <v>510</v>
      </c>
      <c r="O515" t="s">
        <v>510</v>
      </c>
      <c r="P515" t="s">
        <v>510</v>
      </c>
      <c r="Q515" t="s">
        <v>510</v>
      </c>
      <c r="R515" t="s">
        <v>510</v>
      </c>
      <c r="S515" t="s">
        <v>510</v>
      </c>
      <c r="T515" t="s">
        <v>510</v>
      </c>
      <c r="U515" t="s">
        <v>510</v>
      </c>
      <c r="V515" t="s">
        <v>510</v>
      </c>
      <c r="W515" t="s">
        <v>510</v>
      </c>
      <c r="Y515" t="s">
        <v>510</v>
      </c>
      <c r="AA515" t="s">
        <v>510</v>
      </c>
      <c r="AB515" t="s">
        <v>510</v>
      </c>
      <c r="AC515" t="s">
        <v>510</v>
      </c>
      <c r="AD515" t="s">
        <v>510</v>
      </c>
      <c r="AE515" t="s">
        <v>510</v>
      </c>
      <c r="AH515" t="s">
        <v>510</v>
      </c>
      <c r="AI515" t="s">
        <v>510</v>
      </c>
      <c r="AJ515" t="s">
        <v>510</v>
      </c>
      <c r="AK515" t="s">
        <v>510</v>
      </c>
      <c r="AL515" t="s">
        <v>510</v>
      </c>
      <c r="AM515" t="s">
        <v>510</v>
      </c>
      <c r="AN515" t="s">
        <v>510</v>
      </c>
      <c r="AO515" t="s">
        <v>510</v>
      </c>
      <c r="AP515" t="s">
        <v>510</v>
      </c>
      <c r="AQ515" t="s">
        <v>510</v>
      </c>
      <c r="AR515" t="s">
        <v>510</v>
      </c>
      <c r="AS515" t="s">
        <v>510</v>
      </c>
      <c r="AT515" t="s">
        <v>510</v>
      </c>
      <c r="AU515" t="s">
        <v>510</v>
      </c>
      <c r="AV515" t="s">
        <v>510</v>
      </c>
      <c r="AW515" t="s">
        <v>510</v>
      </c>
      <c r="AY515" t="s">
        <v>510</v>
      </c>
      <c r="AZ515" t="s">
        <v>510</v>
      </c>
      <c r="BB515" t="s">
        <v>510</v>
      </c>
      <c r="BC515" t="s">
        <v>510</v>
      </c>
      <c r="BD515" t="s">
        <v>510</v>
      </c>
      <c r="BE515" t="s">
        <v>510</v>
      </c>
      <c r="BF515" t="s">
        <v>510</v>
      </c>
      <c r="BG515" t="s">
        <v>510</v>
      </c>
      <c r="BH515" t="s">
        <v>510</v>
      </c>
      <c r="BI515" t="s">
        <v>510</v>
      </c>
      <c r="BJ515" t="s">
        <v>510</v>
      </c>
      <c r="BK515" t="s">
        <v>510</v>
      </c>
      <c r="BL515" t="s">
        <v>510</v>
      </c>
      <c r="BM515" t="s">
        <v>510</v>
      </c>
      <c r="BN515" t="s">
        <v>510</v>
      </c>
      <c r="BO515" t="s">
        <v>510</v>
      </c>
      <c r="BP515" t="s">
        <v>510</v>
      </c>
      <c r="BQ515" t="s">
        <v>510</v>
      </c>
    </row>
    <row r="516" spans="1:69" x14ac:dyDescent="0.3">
      <c r="A516" t="s">
        <v>510</v>
      </c>
      <c r="B516" t="s">
        <v>510</v>
      </c>
      <c r="C516" t="s">
        <v>510</v>
      </c>
      <c r="D516" t="s">
        <v>510</v>
      </c>
      <c r="E516" t="s">
        <v>510</v>
      </c>
      <c r="F516" t="s">
        <v>510</v>
      </c>
      <c r="G516" t="s">
        <v>510</v>
      </c>
      <c r="H516" s="455"/>
      <c r="I516" t="s">
        <v>510</v>
      </c>
      <c r="K516" t="s">
        <v>510</v>
      </c>
      <c r="L516" t="s">
        <v>512</v>
      </c>
      <c r="M516" t="s">
        <v>510</v>
      </c>
      <c r="N516" t="s">
        <v>510</v>
      </c>
      <c r="O516" t="s">
        <v>510</v>
      </c>
      <c r="P516" t="s">
        <v>510</v>
      </c>
      <c r="Q516" t="s">
        <v>510</v>
      </c>
      <c r="R516" t="s">
        <v>510</v>
      </c>
      <c r="S516" t="s">
        <v>510</v>
      </c>
      <c r="T516" t="s">
        <v>510</v>
      </c>
      <c r="U516" t="s">
        <v>510</v>
      </c>
      <c r="V516" t="s">
        <v>510</v>
      </c>
      <c r="W516" t="s">
        <v>510</v>
      </c>
      <c r="Y516" t="s">
        <v>510</v>
      </c>
      <c r="AA516" t="s">
        <v>510</v>
      </c>
      <c r="AB516" t="s">
        <v>510</v>
      </c>
      <c r="AC516" t="s">
        <v>510</v>
      </c>
      <c r="AD516" t="s">
        <v>510</v>
      </c>
      <c r="AE516" t="s">
        <v>510</v>
      </c>
      <c r="AH516" t="s">
        <v>510</v>
      </c>
      <c r="AI516" t="s">
        <v>510</v>
      </c>
      <c r="AJ516" t="s">
        <v>510</v>
      </c>
      <c r="AK516" t="s">
        <v>510</v>
      </c>
      <c r="AL516" t="s">
        <v>510</v>
      </c>
      <c r="AM516" t="s">
        <v>510</v>
      </c>
      <c r="AN516" t="s">
        <v>510</v>
      </c>
      <c r="AO516" t="s">
        <v>510</v>
      </c>
      <c r="AP516" t="s">
        <v>510</v>
      </c>
      <c r="AQ516" t="s">
        <v>510</v>
      </c>
      <c r="AR516" t="s">
        <v>510</v>
      </c>
      <c r="AS516" t="s">
        <v>510</v>
      </c>
      <c r="AT516" t="s">
        <v>510</v>
      </c>
      <c r="AU516" t="s">
        <v>510</v>
      </c>
      <c r="AV516" t="s">
        <v>510</v>
      </c>
      <c r="AW516" t="s">
        <v>510</v>
      </c>
      <c r="AY516" t="s">
        <v>510</v>
      </c>
      <c r="AZ516" t="s">
        <v>510</v>
      </c>
      <c r="BB516" t="s">
        <v>510</v>
      </c>
      <c r="BC516" t="s">
        <v>510</v>
      </c>
      <c r="BD516" t="s">
        <v>510</v>
      </c>
      <c r="BE516" t="s">
        <v>510</v>
      </c>
      <c r="BF516" t="s">
        <v>510</v>
      </c>
      <c r="BG516" t="s">
        <v>510</v>
      </c>
      <c r="BH516" t="s">
        <v>510</v>
      </c>
      <c r="BI516" t="s">
        <v>510</v>
      </c>
      <c r="BJ516" t="s">
        <v>510</v>
      </c>
      <c r="BK516" t="s">
        <v>510</v>
      </c>
      <c r="BL516" t="s">
        <v>510</v>
      </c>
      <c r="BM516" t="s">
        <v>510</v>
      </c>
      <c r="BN516" t="s">
        <v>510</v>
      </c>
      <c r="BO516" t="s">
        <v>510</v>
      </c>
      <c r="BP516" t="s">
        <v>510</v>
      </c>
      <c r="BQ516" t="s">
        <v>510</v>
      </c>
    </row>
    <row r="517" spans="1:69" x14ac:dyDescent="0.3">
      <c r="A517" t="s">
        <v>510</v>
      </c>
      <c r="B517" t="s">
        <v>510</v>
      </c>
      <c r="C517" t="s">
        <v>510</v>
      </c>
      <c r="D517" t="s">
        <v>510</v>
      </c>
      <c r="E517" t="s">
        <v>510</v>
      </c>
      <c r="F517" t="s">
        <v>510</v>
      </c>
      <c r="G517" t="s">
        <v>510</v>
      </c>
      <c r="H517" s="455"/>
      <c r="I517" t="s">
        <v>510</v>
      </c>
      <c r="K517" t="s">
        <v>510</v>
      </c>
      <c r="L517" t="s">
        <v>512</v>
      </c>
      <c r="M517" t="s">
        <v>510</v>
      </c>
      <c r="N517" t="s">
        <v>510</v>
      </c>
      <c r="O517" t="s">
        <v>510</v>
      </c>
      <c r="P517" t="s">
        <v>510</v>
      </c>
      <c r="Q517" t="s">
        <v>510</v>
      </c>
      <c r="R517" t="s">
        <v>510</v>
      </c>
      <c r="S517" t="s">
        <v>510</v>
      </c>
      <c r="T517" t="s">
        <v>510</v>
      </c>
      <c r="U517" t="s">
        <v>510</v>
      </c>
      <c r="V517" t="s">
        <v>510</v>
      </c>
      <c r="W517" t="s">
        <v>510</v>
      </c>
      <c r="Y517" t="s">
        <v>510</v>
      </c>
      <c r="AA517" t="s">
        <v>510</v>
      </c>
      <c r="AB517" t="s">
        <v>510</v>
      </c>
      <c r="AC517" t="s">
        <v>510</v>
      </c>
      <c r="AD517" t="s">
        <v>510</v>
      </c>
      <c r="AE517" t="s">
        <v>510</v>
      </c>
      <c r="AH517" t="s">
        <v>510</v>
      </c>
      <c r="AI517" t="s">
        <v>510</v>
      </c>
      <c r="AJ517" t="s">
        <v>510</v>
      </c>
      <c r="AK517" t="s">
        <v>510</v>
      </c>
      <c r="AL517" t="s">
        <v>510</v>
      </c>
      <c r="AM517" t="s">
        <v>510</v>
      </c>
      <c r="AN517" t="s">
        <v>510</v>
      </c>
      <c r="AO517" t="s">
        <v>510</v>
      </c>
      <c r="AP517" t="s">
        <v>510</v>
      </c>
      <c r="AQ517" t="s">
        <v>510</v>
      </c>
      <c r="AR517" t="s">
        <v>510</v>
      </c>
      <c r="AS517" t="s">
        <v>510</v>
      </c>
      <c r="AT517" t="s">
        <v>510</v>
      </c>
      <c r="AU517" t="s">
        <v>510</v>
      </c>
      <c r="AV517" t="s">
        <v>510</v>
      </c>
      <c r="AW517" t="s">
        <v>510</v>
      </c>
      <c r="AY517" t="s">
        <v>510</v>
      </c>
      <c r="AZ517" t="s">
        <v>510</v>
      </c>
      <c r="BB517" t="s">
        <v>510</v>
      </c>
      <c r="BC517" t="s">
        <v>510</v>
      </c>
      <c r="BD517" t="s">
        <v>510</v>
      </c>
      <c r="BE517" t="s">
        <v>510</v>
      </c>
      <c r="BF517" t="s">
        <v>510</v>
      </c>
      <c r="BG517" t="s">
        <v>510</v>
      </c>
      <c r="BH517" t="s">
        <v>510</v>
      </c>
      <c r="BI517" t="s">
        <v>510</v>
      </c>
      <c r="BJ517" t="s">
        <v>510</v>
      </c>
      <c r="BK517" t="s">
        <v>510</v>
      </c>
      <c r="BL517" t="s">
        <v>510</v>
      </c>
      <c r="BM517" t="s">
        <v>510</v>
      </c>
      <c r="BN517" t="s">
        <v>510</v>
      </c>
      <c r="BO517" t="s">
        <v>510</v>
      </c>
      <c r="BP517" t="s">
        <v>510</v>
      </c>
      <c r="BQ517" t="s">
        <v>510</v>
      </c>
    </row>
    <row r="518" spans="1:69" x14ac:dyDescent="0.3">
      <c r="A518" t="s">
        <v>510</v>
      </c>
      <c r="B518" t="s">
        <v>510</v>
      </c>
      <c r="C518" t="s">
        <v>510</v>
      </c>
      <c r="D518" t="s">
        <v>510</v>
      </c>
      <c r="E518" t="s">
        <v>510</v>
      </c>
      <c r="F518" t="s">
        <v>510</v>
      </c>
      <c r="G518" t="s">
        <v>510</v>
      </c>
      <c r="H518" s="455"/>
      <c r="I518" t="s">
        <v>510</v>
      </c>
      <c r="K518" t="s">
        <v>510</v>
      </c>
      <c r="L518" t="s">
        <v>512</v>
      </c>
      <c r="M518" t="s">
        <v>510</v>
      </c>
      <c r="N518" t="s">
        <v>510</v>
      </c>
      <c r="O518" t="s">
        <v>510</v>
      </c>
      <c r="P518" t="s">
        <v>510</v>
      </c>
      <c r="Q518" t="s">
        <v>510</v>
      </c>
      <c r="R518" t="s">
        <v>510</v>
      </c>
      <c r="S518" t="s">
        <v>510</v>
      </c>
      <c r="T518" t="s">
        <v>510</v>
      </c>
      <c r="U518" t="s">
        <v>510</v>
      </c>
      <c r="V518" t="s">
        <v>510</v>
      </c>
      <c r="W518" t="s">
        <v>510</v>
      </c>
      <c r="Y518" t="s">
        <v>510</v>
      </c>
      <c r="AA518" t="s">
        <v>510</v>
      </c>
      <c r="AB518" t="s">
        <v>510</v>
      </c>
      <c r="AC518" t="s">
        <v>510</v>
      </c>
      <c r="AD518" t="s">
        <v>510</v>
      </c>
      <c r="AE518" t="s">
        <v>510</v>
      </c>
      <c r="AH518" t="s">
        <v>510</v>
      </c>
      <c r="AI518" t="s">
        <v>510</v>
      </c>
      <c r="AJ518" t="s">
        <v>510</v>
      </c>
      <c r="AK518" t="s">
        <v>510</v>
      </c>
      <c r="AL518" t="s">
        <v>510</v>
      </c>
      <c r="AM518" t="s">
        <v>510</v>
      </c>
      <c r="AN518" t="s">
        <v>510</v>
      </c>
      <c r="AO518" t="s">
        <v>510</v>
      </c>
      <c r="AP518" t="s">
        <v>510</v>
      </c>
      <c r="AQ518" t="s">
        <v>510</v>
      </c>
      <c r="AR518" t="s">
        <v>510</v>
      </c>
      <c r="AS518" t="s">
        <v>510</v>
      </c>
      <c r="AT518" t="s">
        <v>510</v>
      </c>
      <c r="AU518" t="s">
        <v>510</v>
      </c>
      <c r="AV518" t="s">
        <v>510</v>
      </c>
      <c r="AW518" t="s">
        <v>510</v>
      </c>
      <c r="AY518" t="s">
        <v>510</v>
      </c>
      <c r="AZ518" t="s">
        <v>510</v>
      </c>
      <c r="BB518" t="s">
        <v>510</v>
      </c>
      <c r="BC518" t="s">
        <v>510</v>
      </c>
      <c r="BD518" t="s">
        <v>510</v>
      </c>
      <c r="BE518" t="s">
        <v>510</v>
      </c>
      <c r="BF518" t="s">
        <v>510</v>
      </c>
      <c r="BG518" t="s">
        <v>510</v>
      </c>
      <c r="BH518" t="s">
        <v>510</v>
      </c>
      <c r="BI518" t="s">
        <v>510</v>
      </c>
      <c r="BJ518" t="s">
        <v>510</v>
      </c>
      <c r="BK518" t="s">
        <v>510</v>
      </c>
      <c r="BL518" t="s">
        <v>510</v>
      </c>
      <c r="BM518" t="s">
        <v>510</v>
      </c>
      <c r="BN518" t="s">
        <v>510</v>
      </c>
      <c r="BO518" t="s">
        <v>510</v>
      </c>
      <c r="BP518" t="s">
        <v>510</v>
      </c>
      <c r="BQ518" t="s">
        <v>510</v>
      </c>
    </row>
    <row r="519" spans="1:69" x14ac:dyDescent="0.3">
      <c r="A519" t="s">
        <v>510</v>
      </c>
      <c r="B519" t="s">
        <v>510</v>
      </c>
      <c r="C519" t="s">
        <v>510</v>
      </c>
      <c r="D519" t="s">
        <v>510</v>
      </c>
      <c r="E519" t="s">
        <v>510</v>
      </c>
      <c r="F519" t="s">
        <v>510</v>
      </c>
      <c r="G519" t="s">
        <v>510</v>
      </c>
      <c r="H519" s="455"/>
      <c r="I519" t="s">
        <v>510</v>
      </c>
      <c r="K519" t="s">
        <v>510</v>
      </c>
      <c r="L519" t="s">
        <v>512</v>
      </c>
      <c r="M519" t="s">
        <v>510</v>
      </c>
      <c r="N519" t="s">
        <v>510</v>
      </c>
      <c r="O519" t="s">
        <v>510</v>
      </c>
      <c r="P519" t="s">
        <v>510</v>
      </c>
      <c r="Q519" t="s">
        <v>510</v>
      </c>
      <c r="R519" t="s">
        <v>510</v>
      </c>
      <c r="S519" t="s">
        <v>510</v>
      </c>
      <c r="T519" t="s">
        <v>510</v>
      </c>
      <c r="U519" t="s">
        <v>510</v>
      </c>
      <c r="V519" t="s">
        <v>510</v>
      </c>
      <c r="W519" t="s">
        <v>510</v>
      </c>
      <c r="Y519" t="s">
        <v>510</v>
      </c>
      <c r="AA519" t="s">
        <v>510</v>
      </c>
      <c r="AB519" t="s">
        <v>510</v>
      </c>
      <c r="AC519" t="s">
        <v>510</v>
      </c>
      <c r="AD519" t="s">
        <v>510</v>
      </c>
      <c r="AE519" t="s">
        <v>510</v>
      </c>
      <c r="AH519" t="s">
        <v>510</v>
      </c>
      <c r="AI519" t="s">
        <v>510</v>
      </c>
      <c r="AJ519" t="s">
        <v>510</v>
      </c>
      <c r="AK519" t="s">
        <v>510</v>
      </c>
      <c r="AL519" t="s">
        <v>510</v>
      </c>
      <c r="AM519" t="s">
        <v>510</v>
      </c>
      <c r="AN519" t="s">
        <v>510</v>
      </c>
      <c r="AO519" t="s">
        <v>510</v>
      </c>
      <c r="AP519" t="s">
        <v>510</v>
      </c>
      <c r="AQ519" t="s">
        <v>510</v>
      </c>
      <c r="AR519" t="s">
        <v>510</v>
      </c>
      <c r="AS519" t="s">
        <v>510</v>
      </c>
      <c r="AT519" t="s">
        <v>510</v>
      </c>
      <c r="AU519" t="s">
        <v>510</v>
      </c>
      <c r="AV519" t="s">
        <v>510</v>
      </c>
      <c r="AW519" t="s">
        <v>510</v>
      </c>
      <c r="AY519" t="s">
        <v>510</v>
      </c>
      <c r="AZ519" t="s">
        <v>510</v>
      </c>
      <c r="BB519" t="s">
        <v>510</v>
      </c>
      <c r="BC519" t="s">
        <v>510</v>
      </c>
      <c r="BD519" t="s">
        <v>510</v>
      </c>
      <c r="BE519" t="s">
        <v>510</v>
      </c>
      <c r="BF519" t="s">
        <v>510</v>
      </c>
      <c r="BG519" t="s">
        <v>510</v>
      </c>
      <c r="BH519" t="s">
        <v>510</v>
      </c>
      <c r="BI519" t="s">
        <v>510</v>
      </c>
      <c r="BJ519" t="s">
        <v>510</v>
      </c>
      <c r="BK519" t="s">
        <v>510</v>
      </c>
      <c r="BL519" t="s">
        <v>510</v>
      </c>
      <c r="BM519" t="s">
        <v>510</v>
      </c>
      <c r="BN519" t="s">
        <v>510</v>
      </c>
      <c r="BO519" t="s">
        <v>510</v>
      </c>
      <c r="BP519" t="s">
        <v>510</v>
      </c>
      <c r="BQ519" t="s">
        <v>510</v>
      </c>
    </row>
    <row r="520" spans="1:69" x14ac:dyDescent="0.3">
      <c r="A520" t="s">
        <v>510</v>
      </c>
      <c r="B520" t="s">
        <v>510</v>
      </c>
      <c r="C520" t="s">
        <v>510</v>
      </c>
      <c r="D520" t="s">
        <v>510</v>
      </c>
      <c r="E520" t="s">
        <v>510</v>
      </c>
      <c r="F520" t="s">
        <v>510</v>
      </c>
      <c r="G520" t="s">
        <v>510</v>
      </c>
      <c r="H520" s="455"/>
      <c r="I520" t="s">
        <v>510</v>
      </c>
      <c r="K520" t="s">
        <v>510</v>
      </c>
      <c r="L520" t="s">
        <v>512</v>
      </c>
      <c r="M520" t="s">
        <v>510</v>
      </c>
      <c r="N520" t="s">
        <v>510</v>
      </c>
      <c r="O520" t="s">
        <v>510</v>
      </c>
      <c r="P520" t="s">
        <v>510</v>
      </c>
      <c r="Q520" t="s">
        <v>510</v>
      </c>
      <c r="R520" t="s">
        <v>510</v>
      </c>
      <c r="S520" t="s">
        <v>510</v>
      </c>
      <c r="T520" t="s">
        <v>510</v>
      </c>
      <c r="U520" t="s">
        <v>510</v>
      </c>
      <c r="V520" t="s">
        <v>510</v>
      </c>
      <c r="W520" t="s">
        <v>510</v>
      </c>
      <c r="Y520" t="s">
        <v>510</v>
      </c>
      <c r="AA520" t="s">
        <v>510</v>
      </c>
      <c r="AB520" t="s">
        <v>510</v>
      </c>
      <c r="AC520" t="s">
        <v>510</v>
      </c>
      <c r="AD520" t="s">
        <v>510</v>
      </c>
      <c r="AE520" t="s">
        <v>510</v>
      </c>
      <c r="AH520" t="s">
        <v>510</v>
      </c>
      <c r="AI520" t="s">
        <v>510</v>
      </c>
      <c r="AJ520" t="s">
        <v>510</v>
      </c>
      <c r="AK520" t="s">
        <v>510</v>
      </c>
      <c r="AL520" t="s">
        <v>510</v>
      </c>
      <c r="AM520" t="s">
        <v>510</v>
      </c>
      <c r="AN520" t="s">
        <v>510</v>
      </c>
      <c r="AO520" t="s">
        <v>510</v>
      </c>
      <c r="AP520" t="s">
        <v>510</v>
      </c>
      <c r="AQ520" t="s">
        <v>510</v>
      </c>
      <c r="AR520" t="s">
        <v>510</v>
      </c>
      <c r="AS520" t="s">
        <v>510</v>
      </c>
      <c r="AT520" t="s">
        <v>510</v>
      </c>
      <c r="AU520" t="s">
        <v>510</v>
      </c>
      <c r="AV520" t="s">
        <v>510</v>
      </c>
      <c r="AW520" t="s">
        <v>510</v>
      </c>
      <c r="AY520" t="s">
        <v>510</v>
      </c>
      <c r="AZ520" t="s">
        <v>510</v>
      </c>
      <c r="BB520" t="s">
        <v>510</v>
      </c>
      <c r="BC520" t="s">
        <v>510</v>
      </c>
      <c r="BD520" t="s">
        <v>510</v>
      </c>
      <c r="BE520" t="s">
        <v>510</v>
      </c>
      <c r="BF520" t="s">
        <v>510</v>
      </c>
      <c r="BG520" t="s">
        <v>510</v>
      </c>
      <c r="BH520" t="s">
        <v>510</v>
      </c>
      <c r="BI520" t="s">
        <v>510</v>
      </c>
      <c r="BJ520" t="s">
        <v>510</v>
      </c>
      <c r="BK520" t="s">
        <v>510</v>
      </c>
      <c r="BL520" t="s">
        <v>510</v>
      </c>
      <c r="BM520" t="s">
        <v>510</v>
      </c>
      <c r="BN520" t="s">
        <v>510</v>
      </c>
      <c r="BO520" t="s">
        <v>510</v>
      </c>
      <c r="BP520" t="s">
        <v>510</v>
      </c>
      <c r="BQ520" t="s">
        <v>510</v>
      </c>
    </row>
    <row r="521" spans="1:69" x14ac:dyDescent="0.3">
      <c r="A521" t="s">
        <v>510</v>
      </c>
      <c r="B521" t="s">
        <v>510</v>
      </c>
      <c r="C521" t="s">
        <v>510</v>
      </c>
      <c r="D521" t="s">
        <v>510</v>
      </c>
      <c r="E521" t="s">
        <v>510</v>
      </c>
      <c r="F521" t="s">
        <v>510</v>
      </c>
      <c r="G521" t="s">
        <v>510</v>
      </c>
      <c r="H521" s="455"/>
      <c r="I521" t="s">
        <v>510</v>
      </c>
      <c r="K521" t="s">
        <v>510</v>
      </c>
      <c r="L521" t="s">
        <v>512</v>
      </c>
      <c r="M521" t="s">
        <v>510</v>
      </c>
      <c r="N521" t="s">
        <v>510</v>
      </c>
      <c r="O521" t="s">
        <v>510</v>
      </c>
      <c r="P521" t="s">
        <v>510</v>
      </c>
      <c r="Q521" t="s">
        <v>510</v>
      </c>
      <c r="R521" t="s">
        <v>510</v>
      </c>
      <c r="S521" t="s">
        <v>510</v>
      </c>
      <c r="T521" t="s">
        <v>510</v>
      </c>
      <c r="U521" t="s">
        <v>510</v>
      </c>
      <c r="V521" t="s">
        <v>510</v>
      </c>
      <c r="W521" t="s">
        <v>510</v>
      </c>
      <c r="Y521" t="s">
        <v>510</v>
      </c>
      <c r="AA521" t="s">
        <v>510</v>
      </c>
      <c r="AB521" t="s">
        <v>510</v>
      </c>
      <c r="AC521" t="s">
        <v>510</v>
      </c>
      <c r="AD521" t="s">
        <v>510</v>
      </c>
      <c r="AE521" t="s">
        <v>510</v>
      </c>
      <c r="AH521" t="s">
        <v>510</v>
      </c>
      <c r="AI521" t="s">
        <v>510</v>
      </c>
      <c r="AJ521" t="s">
        <v>510</v>
      </c>
      <c r="AK521" t="s">
        <v>510</v>
      </c>
      <c r="AL521" t="s">
        <v>510</v>
      </c>
      <c r="AM521" t="s">
        <v>510</v>
      </c>
      <c r="AN521" t="s">
        <v>510</v>
      </c>
      <c r="AO521" t="s">
        <v>510</v>
      </c>
      <c r="AP521" t="s">
        <v>510</v>
      </c>
      <c r="AQ521" t="s">
        <v>510</v>
      </c>
      <c r="AR521" t="s">
        <v>510</v>
      </c>
      <c r="AS521" t="s">
        <v>510</v>
      </c>
      <c r="AT521" t="s">
        <v>510</v>
      </c>
      <c r="AU521" t="s">
        <v>510</v>
      </c>
      <c r="AV521" t="s">
        <v>510</v>
      </c>
      <c r="AW521" t="s">
        <v>510</v>
      </c>
      <c r="AY521" t="s">
        <v>510</v>
      </c>
      <c r="AZ521" t="s">
        <v>510</v>
      </c>
      <c r="BB521" t="s">
        <v>510</v>
      </c>
      <c r="BC521" t="s">
        <v>510</v>
      </c>
      <c r="BD521" t="s">
        <v>510</v>
      </c>
      <c r="BE521" t="s">
        <v>510</v>
      </c>
      <c r="BF521" t="s">
        <v>510</v>
      </c>
      <c r="BG521" t="s">
        <v>510</v>
      </c>
      <c r="BH521" t="s">
        <v>510</v>
      </c>
      <c r="BI521" t="s">
        <v>510</v>
      </c>
      <c r="BJ521" t="s">
        <v>510</v>
      </c>
      <c r="BK521" t="s">
        <v>510</v>
      </c>
      <c r="BL521" t="s">
        <v>510</v>
      </c>
      <c r="BM521" t="s">
        <v>510</v>
      </c>
      <c r="BN521" t="s">
        <v>510</v>
      </c>
      <c r="BO521" t="s">
        <v>510</v>
      </c>
      <c r="BP521" t="s">
        <v>510</v>
      </c>
      <c r="BQ521" t="s">
        <v>510</v>
      </c>
    </row>
    <row r="522" spans="1:69" x14ac:dyDescent="0.3">
      <c r="A522" t="s">
        <v>510</v>
      </c>
      <c r="B522" t="s">
        <v>510</v>
      </c>
      <c r="C522" t="s">
        <v>510</v>
      </c>
      <c r="D522" t="s">
        <v>510</v>
      </c>
      <c r="E522" t="s">
        <v>510</v>
      </c>
      <c r="F522" t="s">
        <v>510</v>
      </c>
      <c r="G522" t="s">
        <v>510</v>
      </c>
      <c r="H522" s="455"/>
      <c r="I522" t="s">
        <v>510</v>
      </c>
      <c r="K522" t="s">
        <v>510</v>
      </c>
      <c r="L522" t="s">
        <v>512</v>
      </c>
      <c r="M522" t="s">
        <v>510</v>
      </c>
      <c r="N522" t="s">
        <v>510</v>
      </c>
      <c r="O522" t="s">
        <v>510</v>
      </c>
      <c r="P522" t="s">
        <v>510</v>
      </c>
      <c r="Q522" t="s">
        <v>510</v>
      </c>
      <c r="R522" t="s">
        <v>510</v>
      </c>
      <c r="S522" t="s">
        <v>510</v>
      </c>
      <c r="T522" t="s">
        <v>510</v>
      </c>
      <c r="U522" t="s">
        <v>510</v>
      </c>
      <c r="V522" t="s">
        <v>510</v>
      </c>
      <c r="W522" t="s">
        <v>510</v>
      </c>
      <c r="Y522" t="s">
        <v>510</v>
      </c>
      <c r="AA522" t="s">
        <v>510</v>
      </c>
      <c r="AB522" t="s">
        <v>510</v>
      </c>
      <c r="AC522" t="s">
        <v>510</v>
      </c>
      <c r="AD522" t="s">
        <v>510</v>
      </c>
      <c r="AE522" t="s">
        <v>510</v>
      </c>
      <c r="AH522" t="s">
        <v>510</v>
      </c>
      <c r="AI522" t="s">
        <v>510</v>
      </c>
      <c r="AJ522" t="s">
        <v>510</v>
      </c>
      <c r="AK522" t="s">
        <v>510</v>
      </c>
      <c r="AL522" t="s">
        <v>510</v>
      </c>
      <c r="AM522" t="s">
        <v>510</v>
      </c>
      <c r="AN522" t="s">
        <v>510</v>
      </c>
      <c r="AO522" t="s">
        <v>510</v>
      </c>
      <c r="AP522" t="s">
        <v>510</v>
      </c>
      <c r="AQ522" t="s">
        <v>510</v>
      </c>
      <c r="AR522" t="s">
        <v>510</v>
      </c>
      <c r="AS522" t="s">
        <v>510</v>
      </c>
      <c r="AT522" t="s">
        <v>510</v>
      </c>
      <c r="AU522" t="s">
        <v>510</v>
      </c>
      <c r="AV522" t="s">
        <v>510</v>
      </c>
      <c r="AW522" t="s">
        <v>510</v>
      </c>
      <c r="AY522" t="s">
        <v>510</v>
      </c>
      <c r="AZ522" t="s">
        <v>510</v>
      </c>
      <c r="BB522" t="s">
        <v>510</v>
      </c>
      <c r="BC522" t="s">
        <v>510</v>
      </c>
      <c r="BD522" t="s">
        <v>510</v>
      </c>
      <c r="BE522" t="s">
        <v>510</v>
      </c>
      <c r="BF522" t="s">
        <v>510</v>
      </c>
      <c r="BG522" t="s">
        <v>510</v>
      </c>
      <c r="BH522" t="s">
        <v>510</v>
      </c>
      <c r="BI522" t="s">
        <v>510</v>
      </c>
      <c r="BJ522" t="s">
        <v>510</v>
      </c>
      <c r="BK522" t="s">
        <v>510</v>
      </c>
      <c r="BL522" t="s">
        <v>510</v>
      </c>
      <c r="BM522" t="s">
        <v>510</v>
      </c>
      <c r="BN522" t="s">
        <v>510</v>
      </c>
      <c r="BO522" t="s">
        <v>510</v>
      </c>
      <c r="BP522" t="s">
        <v>510</v>
      </c>
      <c r="BQ522" t="s">
        <v>510</v>
      </c>
    </row>
    <row r="523" spans="1:69" x14ac:dyDescent="0.3">
      <c r="A523" t="s">
        <v>510</v>
      </c>
      <c r="B523" t="s">
        <v>510</v>
      </c>
      <c r="C523" t="s">
        <v>510</v>
      </c>
      <c r="D523" t="s">
        <v>510</v>
      </c>
      <c r="E523" t="s">
        <v>510</v>
      </c>
      <c r="F523" t="s">
        <v>510</v>
      </c>
      <c r="G523" t="s">
        <v>510</v>
      </c>
      <c r="H523" s="455"/>
      <c r="I523" t="s">
        <v>510</v>
      </c>
      <c r="K523" t="s">
        <v>510</v>
      </c>
      <c r="L523" t="s">
        <v>512</v>
      </c>
      <c r="M523" t="s">
        <v>510</v>
      </c>
      <c r="N523" t="s">
        <v>510</v>
      </c>
      <c r="O523" t="s">
        <v>510</v>
      </c>
      <c r="P523" t="s">
        <v>510</v>
      </c>
      <c r="Q523" t="s">
        <v>510</v>
      </c>
      <c r="R523" t="s">
        <v>510</v>
      </c>
      <c r="S523" t="s">
        <v>510</v>
      </c>
      <c r="T523" t="s">
        <v>510</v>
      </c>
      <c r="U523" t="s">
        <v>510</v>
      </c>
      <c r="V523" t="s">
        <v>510</v>
      </c>
      <c r="W523" t="s">
        <v>510</v>
      </c>
      <c r="Y523" t="s">
        <v>510</v>
      </c>
      <c r="AA523" t="s">
        <v>510</v>
      </c>
      <c r="AB523" t="s">
        <v>510</v>
      </c>
      <c r="AC523" t="s">
        <v>510</v>
      </c>
      <c r="AD523" t="s">
        <v>510</v>
      </c>
      <c r="AE523" t="s">
        <v>510</v>
      </c>
      <c r="AH523" t="s">
        <v>510</v>
      </c>
      <c r="AI523" t="s">
        <v>510</v>
      </c>
      <c r="AJ523" t="s">
        <v>510</v>
      </c>
      <c r="AK523" t="s">
        <v>510</v>
      </c>
      <c r="AL523" t="s">
        <v>510</v>
      </c>
      <c r="AM523" t="s">
        <v>510</v>
      </c>
      <c r="AN523" t="s">
        <v>510</v>
      </c>
      <c r="AO523" t="s">
        <v>510</v>
      </c>
      <c r="AP523" t="s">
        <v>510</v>
      </c>
      <c r="AQ523" t="s">
        <v>510</v>
      </c>
      <c r="AR523" t="s">
        <v>510</v>
      </c>
      <c r="AS523" t="s">
        <v>510</v>
      </c>
      <c r="AT523" t="s">
        <v>510</v>
      </c>
      <c r="AU523" t="s">
        <v>510</v>
      </c>
      <c r="AV523" t="s">
        <v>510</v>
      </c>
      <c r="AW523" t="s">
        <v>510</v>
      </c>
      <c r="AY523" t="s">
        <v>510</v>
      </c>
      <c r="AZ523" t="s">
        <v>510</v>
      </c>
      <c r="BB523" t="s">
        <v>510</v>
      </c>
      <c r="BC523" t="s">
        <v>510</v>
      </c>
      <c r="BD523" t="s">
        <v>510</v>
      </c>
      <c r="BE523" t="s">
        <v>510</v>
      </c>
      <c r="BF523" t="s">
        <v>510</v>
      </c>
      <c r="BG523" t="s">
        <v>510</v>
      </c>
      <c r="BH523" t="s">
        <v>510</v>
      </c>
      <c r="BI523" t="s">
        <v>510</v>
      </c>
      <c r="BJ523" t="s">
        <v>510</v>
      </c>
      <c r="BK523" t="s">
        <v>510</v>
      </c>
      <c r="BL523" t="s">
        <v>510</v>
      </c>
      <c r="BM523" t="s">
        <v>510</v>
      </c>
      <c r="BN523" t="s">
        <v>510</v>
      </c>
      <c r="BO523" t="s">
        <v>510</v>
      </c>
      <c r="BP523" t="s">
        <v>510</v>
      </c>
      <c r="BQ523" t="s">
        <v>510</v>
      </c>
    </row>
    <row r="524" spans="1:69" x14ac:dyDescent="0.3">
      <c r="A524" t="s">
        <v>510</v>
      </c>
      <c r="B524" t="s">
        <v>510</v>
      </c>
      <c r="C524" t="s">
        <v>510</v>
      </c>
      <c r="D524" t="s">
        <v>510</v>
      </c>
      <c r="E524" t="s">
        <v>510</v>
      </c>
      <c r="F524" t="s">
        <v>510</v>
      </c>
      <c r="G524" t="s">
        <v>510</v>
      </c>
      <c r="H524" s="455"/>
      <c r="I524" t="s">
        <v>510</v>
      </c>
      <c r="K524" t="s">
        <v>510</v>
      </c>
      <c r="L524" t="s">
        <v>512</v>
      </c>
      <c r="M524" t="s">
        <v>510</v>
      </c>
      <c r="N524" t="s">
        <v>510</v>
      </c>
      <c r="O524" t="s">
        <v>510</v>
      </c>
      <c r="P524" t="s">
        <v>510</v>
      </c>
      <c r="Q524" t="s">
        <v>510</v>
      </c>
      <c r="R524" t="s">
        <v>510</v>
      </c>
      <c r="S524" t="s">
        <v>510</v>
      </c>
      <c r="T524" t="s">
        <v>510</v>
      </c>
      <c r="U524" t="s">
        <v>510</v>
      </c>
      <c r="V524" t="s">
        <v>510</v>
      </c>
      <c r="W524" t="s">
        <v>510</v>
      </c>
      <c r="Y524" t="s">
        <v>510</v>
      </c>
      <c r="AA524" t="s">
        <v>510</v>
      </c>
      <c r="AB524" t="s">
        <v>510</v>
      </c>
      <c r="AC524" t="s">
        <v>510</v>
      </c>
      <c r="AD524" t="s">
        <v>510</v>
      </c>
      <c r="AE524" t="s">
        <v>510</v>
      </c>
      <c r="AH524" t="s">
        <v>510</v>
      </c>
      <c r="AI524" t="s">
        <v>510</v>
      </c>
      <c r="AJ524" t="s">
        <v>510</v>
      </c>
      <c r="AK524" t="s">
        <v>510</v>
      </c>
      <c r="AL524" t="s">
        <v>510</v>
      </c>
      <c r="AM524" t="s">
        <v>510</v>
      </c>
      <c r="AN524" t="s">
        <v>510</v>
      </c>
      <c r="AO524" t="s">
        <v>510</v>
      </c>
      <c r="AP524" t="s">
        <v>510</v>
      </c>
      <c r="AQ524" t="s">
        <v>510</v>
      </c>
      <c r="AR524" t="s">
        <v>510</v>
      </c>
      <c r="AS524" t="s">
        <v>510</v>
      </c>
      <c r="AT524" t="s">
        <v>510</v>
      </c>
      <c r="AU524" t="s">
        <v>510</v>
      </c>
      <c r="AV524" t="s">
        <v>510</v>
      </c>
      <c r="AW524" t="s">
        <v>510</v>
      </c>
      <c r="AY524" t="s">
        <v>510</v>
      </c>
      <c r="AZ524" t="s">
        <v>510</v>
      </c>
      <c r="BB524" t="s">
        <v>510</v>
      </c>
      <c r="BC524" t="s">
        <v>510</v>
      </c>
      <c r="BD524" t="s">
        <v>510</v>
      </c>
      <c r="BE524" t="s">
        <v>510</v>
      </c>
      <c r="BF524" t="s">
        <v>510</v>
      </c>
      <c r="BG524" t="s">
        <v>510</v>
      </c>
      <c r="BH524" t="s">
        <v>510</v>
      </c>
      <c r="BI524" t="s">
        <v>510</v>
      </c>
      <c r="BJ524" t="s">
        <v>510</v>
      </c>
      <c r="BK524" t="s">
        <v>510</v>
      </c>
      <c r="BL524" t="s">
        <v>510</v>
      </c>
      <c r="BM524" t="s">
        <v>510</v>
      </c>
      <c r="BN524" t="s">
        <v>510</v>
      </c>
      <c r="BO524" t="s">
        <v>510</v>
      </c>
      <c r="BP524" t="s">
        <v>510</v>
      </c>
      <c r="BQ524" t="s">
        <v>510</v>
      </c>
    </row>
    <row r="525" spans="1:69" x14ac:dyDescent="0.3">
      <c r="A525" t="s">
        <v>510</v>
      </c>
      <c r="B525" t="s">
        <v>510</v>
      </c>
      <c r="C525" t="s">
        <v>510</v>
      </c>
      <c r="D525" t="s">
        <v>510</v>
      </c>
      <c r="E525" t="s">
        <v>510</v>
      </c>
      <c r="F525" t="s">
        <v>510</v>
      </c>
      <c r="G525" t="s">
        <v>510</v>
      </c>
      <c r="H525" s="455"/>
      <c r="I525" t="s">
        <v>510</v>
      </c>
      <c r="K525" t="s">
        <v>510</v>
      </c>
      <c r="L525" t="s">
        <v>512</v>
      </c>
      <c r="M525" t="s">
        <v>510</v>
      </c>
      <c r="N525" t="s">
        <v>510</v>
      </c>
      <c r="O525" t="s">
        <v>510</v>
      </c>
      <c r="P525" t="s">
        <v>510</v>
      </c>
      <c r="Q525" t="s">
        <v>510</v>
      </c>
      <c r="R525" t="s">
        <v>510</v>
      </c>
      <c r="S525" t="s">
        <v>510</v>
      </c>
      <c r="T525" t="s">
        <v>510</v>
      </c>
      <c r="U525" t="s">
        <v>510</v>
      </c>
      <c r="V525" t="s">
        <v>510</v>
      </c>
      <c r="W525" t="s">
        <v>510</v>
      </c>
      <c r="Y525" t="s">
        <v>510</v>
      </c>
      <c r="AA525" t="s">
        <v>510</v>
      </c>
      <c r="AB525" t="s">
        <v>510</v>
      </c>
      <c r="AC525" t="s">
        <v>510</v>
      </c>
      <c r="AD525" t="s">
        <v>510</v>
      </c>
      <c r="AE525" t="s">
        <v>510</v>
      </c>
      <c r="AH525" t="s">
        <v>510</v>
      </c>
      <c r="AI525" t="s">
        <v>510</v>
      </c>
      <c r="AJ525" t="s">
        <v>510</v>
      </c>
      <c r="AK525" t="s">
        <v>510</v>
      </c>
      <c r="AL525" t="s">
        <v>510</v>
      </c>
      <c r="AM525" t="s">
        <v>510</v>
      </c>
      <c r="AN525" t="s">
        <v>510</v>
      </c>
      <c r="AO525" t="s">
        <v>510</v>
      </c>
      <c r="AP525" t="s">
        <v>510</v>
      </c>
      <c r="AQ525" t="s">
        <v>510</v>
      </c>
      <c r="AR525" t="s">
        <v>510</v>
      </c>
      <c r="AS525" t="s">
        <v>510</v>
      </c>
      <c r="AT525" t="s">
        <v>510</v>
      </c>
      <c r="AU525" t="s">
        <v>510</v>
      </c>
      <c r="AV525" t="s">
        <v>510</v>
      </c>
      <c r="AW525" t="s">
        <v>510</v>
      </c>
      <c r="AY525" t="s">
        <v>510</v>
      </c>
      <c r="AZ525" t="s">
        <v>510</v>
      </c>
      <c r="BB525" t="s">
        <v>510</v>
      </c>
      <c r="BC525" t="s">
        <v>510</v>
      </c>
      <c r="BD525" t="s">
        <v>510</v>
      </c>
      <c r="BE525" t="s">
        <v>510</v>
      </c>
      <c r="BF525" t="s">
        <v>510</v>
      </c>
      <c r="BG525" t="s">
        <v>510</v>
      </c>
      <c r="BH525" t="s">
        <v>510</v>
      </c>
      <c r="BI525" t="s">
        <v>510</v>
      </c>
      <c r="BJ525" t="s">
        <v>510</v>
      </c>
      <c r="BK525" t="s">
        <v>510</v>
      </c>
      <c r="BL525" t="s">
        <v>510</v>
      </c>
      <c r="BM525" t="s">
        <v>510</v>
      </c>
      <c r="BN525" t="s">
        <v>510</v>
      </c>
      <c r="BO525" t="s">
        <v>510</v>
      </c>
      <c r="BP525" t="s">
        <v>510</v>
      </c>
      <c r="BQ525" t="s">
        <v>510</v>
      </c>
    </row>
    <row r="526" spans="1:69" x14ac:dyDescent="0.3">
      <c r="A526" t="s">
        <v>510</v>
      </c>
      <c r="B526" t="s">
        <v>510</v>
      </c>
      <c r="C526" t="s">
        <v>510</v>
      </c>
      <c r="D526" t="s">
        <v>510</v>
      </c>
      <c r="E526" t="s">
        <v>510</v>
      </c>
      <c r="F526" t="s">
        <v>510</v>
      </c>
      <c r="G526" t="s">
        <v>510</v>
      </c>
      <c r="H526" s="455"/>
      <c r="I526" t="s">
        <v>510</v>
      </c>
      <c r="K526" t="s">
        <v>510</v>
      </c>
      <c r="L526" t="s">
        <v>512</v>
      </c>
      <c r="M526" t="s">
        <v>510</v>
      </c>
      <c r="N526" t="s">
        <v>510</v>
      </c>
      <c r="O526" t="s">
        <v>510</v>
      </c>
      <c r="P526" t="s">
        <v>510</v>
      </c>
      <c r="Q526" t="s">
        <v>510</v>
      </c>
      <c r="R526" t="s">
        <v>510</v>
      </c>
      <c r="S526" t="s">
        <v>510</v>
      </c>
      <c r="T526" t="s">
        <v>510</v>
      </c>
      <c r="U526" t="s">
        <v>510</v>
      </c>
      <c r="V526" t="s">
        <v>510</v>
      </c>
      <c r="W526" t="s">
        <v>510</v>
      </c>
      <c r="Y526" t="s">
        <v>510</v>
      </c>
      <c r="AA526" t="s">
        <v>510</v>
      </c>
      <c r="AB526" t="s">
        <v>510</v>
      </c>
      <c r="AC526" t="s">
        <v>510</v>
      </c>
      <c r="AD526" t="s">
        <v>510</v>
      </c>
      <c r="AE526" t="s">
        <v>510</v>
      </c>
      <c r="AH526" t="s">
        <v>510</v>
      </c>
      <c r="AI526" t="s">
        <v>510</v>
      </c>
      <c r="AJ526" t="s">
        <v>510</v>
      </c>
      <c r="AK526" t="s">
        <v>510</v>
      </c>
      <c r="AL526" t="s">
        <v>510</v>
      </c>
      <c r="AM526" t="s">
        <v>510</v>
      </c>
      <c r="AN526" t="s">
        <v>510</v>
      </c>
      <c r="AO526" t="s">
        <v>510</v>
      </c>
      <c r="AP526" t="s">
        <v>510</v>
      </c>
      <c r="AQ526" t="s">
        <v>510</v>
      </c>
      <c r="AR526" t="s">
        <v>510</v>
      </c>
      <c r="AS526" t="s">
        <v>510</v>
      </c>
      <c r="AT526" t="s">
        <v>510</v>
      </c>
      <c r="AU526" t="s">
        <v>510</v>
      </c>
      <c r="AV526" t="s">
        <v>510</v>
      </c>
      <c r="AW526" t="s">
        <v>510</v>
      </c>
      <c r="AY526" t="s">
        <v>510</v>
      </c>
      <c r="AZ526" t="s">
        <v>510</v>
      </c>
      <c r="BB526" t="s">
        <v>510</v>
      </c>
      <c r="BC526" t="s">
        <v>510</v>
      </c>
      <c r="BD526" t="s">
        <v>510</v>
      </c>
      <c r="BE526" t="s">
        <v>510</v>
      </c>
      <c r="BF526" t="s">
        <v>510</v>
      </c>
      <c r="BG526" t="s">
        <v>510</v>
      </c>
      <c r="BH526" t="s">
        <v>510</v>
      </c>
      <c r="BI526" t="s">
        <v>510</v>
      </c>
      <c r="BJ526" t="s">
        <v>510</v>
      </c>
      <c r="BK526" t="s">
        <v>510</v>
      </c>
      <c r="BL526" t="s">
        <v>510</v>
      </c>
      <c r="BM526" t="s">
        <v>510</v>
      </c>
      <c r="BN526" t="s">
        <v>510</v>
      </c>
      <c r="BO526" t="s">
        <v>510</v>
      </c>
      <c r="BP526" t="s">
        <v>510</v>
      </c>
      <c r="BQ526" t="s">
        <v>510</v>
      </c>
    </row>
    <row r="527" spans="1:69" x14ac:dyDescent="0.3">
      <c r="A527" t="s">
        <v>510</v>
      </c>
      <c r="B527" t="s">
        <v>510</v>
      </c>
      <c r="C527" t="s">
        <v>510</v>
      </c>
      <c r="D527" t="s">
        <v>510</v>
      </c>
      <c r="E527" t="s">
        <v>510</v>
      </c>
      <c r="F527" t="s">
        <v>510</v>
      </c>
      <c r="G527" t="s">
        <v>510</v>
      </c>
      <c r="H527" s="455"/>
      <c r="I527" t="s">
        <v>510</v>
      </c>
      <c r="K527" t="s">
        <v>510</v>
      </c>
      <c r="L527" t="s">
        <v>512</v>
      </c>
      <c r="M527" t="s">
        <v>510</v>
      </c>
      <c r="N527" t="s">
        <v>510</v>
      </c>
      <c r="O527" t="s">
        <v>510</v>
      </c>
      <c r="P527" t="s">
        <v>510</v>
      </c>
      <c r="Q527" t="s">
        <v>510</v>
      </c>
      <c r="R527" t="s">
        <v>510</v>
      </c>
      <c r="S527" t="s">
        <v>510</v>
      </c>
      <c r="T527" t="s">
        <v>510</v>
      </c>
      <c r="U527" t="s">
        <v>510</v>
      </c>
      <c r="V527" t="s">
        <v>510</v>
      </c>
      <c r="W527" t="s">
        <v>510</v>
      </c>
      <c r="Y527" t="s">
        <v>510</v>
      </c>
      <c r="AA527" t="s">
        <v>510</v>
      </c>
      <c r="AB527" t="s">
        <v>510</v>
      </c>
      <c r="AC527" t="s">
        <v>510</v>
      </c>
      <c r="AD527" t="s">
        <v>510</v>
      </c>
      <c r="AE527" t="s">
        <v>510</v>
      </c>
      <c r="AH527" t="s">
        <v>510</v>
      </c>
      <c r="AI527" t="s">
        <v>510</v>
      </c>
      <c r="AJ527" t="s">
        <v>510</v>
      </c>
      <c r="AK527" t="s">
        <v>510</v>
      </c>
      <c r="AL527" t="s">
        <v>510</v>
      </c>
      <c r="AM527" t="s">
        <v>510</v>
      </c>
      <c r="AN527" t="s">
        <v>510</v>
      </c>
      <c r="AO527" t="s">
        <v>510</v>
      </c>
      <c r="AP527" t="s">
        <v>510</v>
      </c>
      <c r="AQ527" t="s">
        <v>510</v>
      </c>
      <c r="AR527" t="s">
        <v>510</v>
      </c>
      <c r="AS527" t="s">
        <v>510</v>
      </c>
      <c r="AT527" t="s">
        <v>510</v>
      </c>
      <c r="AU527" t="s">
        <v>510</v>
      </c>
      <c r="AV527" t="s">
        <v>510</v>
      </c>
      <c r="AW527" t="s">
        <v>510</v>
      </c>
      <c r="AY527" t="s">
        <v>510</v>
      </c>
      <c r="AZ527" t="s">
        <v>510</v>
      </c>
      <c r="BB527" t="s">
        <v>510</v>
      </c>
      <c r="BC527" t="s">
        <v>510</v>
      </c>
      <c r="BD527" t="s">
        <v>510</v>
      </c>
      <c r="BE527" t="s">
        <v>510</v>
      </c>
      <c r="BF527" t="s">
        <v>510</v>
      </c>
      <c r="BG527" t="s">
        <v>510</v>
      </c>
      <c r="BH527" t="s">
        <v>510</v>
      </c>
      <c r="BI527" t="s">
        <v>510</v>
      </c>
      <c r="BJ527" t="s">
        <v>510</v>
      </c>
      <c r="BK527" t="s">
        <v>510</v>
      </c>
      <c r="BL527" t="s">
        <v>510</v>
      </c>
      <c r="BM527" t="s">
        <v>510</v>
      </c>
      <c r="BN527" t="s">
        <v>510</v>
      </c>
      <c r="BO527" t="s">
        <v>510</v>
      </c>
      <c r="BP527" t="s">
        <v>510</v>
      </c>
      <c r="BQ527" t="s">
        <v>510</v>
      </c>
    </row>
    <row r="528" spans="1:69" x14ac:dyDescent="0.3">
      <c r="A528" t="s">
        <v>510</v>
      </c>
      <c r="B528" t="s">
        <v>510</v>
      </c>
      <c r="C528" t="s">
        <v>510</v>
      </c>
      <c r="D528" t="s">
        <v>510</v>
      </c>
      <c r="E528" t="s">
        <v>510</v>
      </c>
      <c r="F528" t="s">
        <v>510</v>
      </c>
      <c r="G528" t="s">
        <v>510</v>
      </c>
      <c r="H528" s="455"/>
      <c r="I528" t="s">
        <v>510</v>
      </c>
      <c r="K528" t="s">
        <v>510</v>
      </c>
      <c r="L528" t="s">
        <v>512</v>
      </c>
      <c r="M528" t="s">
        <v>510</v>
      </c>
      <c r="N528" t="s">
        <v>510</v>
      </c>
      <c r="O528" t="s">
        <v>510</v>
      </c>
      <c r="P528" t="s">
        <v>510</v>
      </c>
      <c r="Q528" t="s">
        <v>510</v>
      </c>
      <c r="R528" t="s">
        <v>510</v>
      </c>
      <c r="S528" t="s">
        <v>510</v>
      </c>
      <c r="T528" t="s">
        <v>510</v>
      </c>
      <c r="U528" t="s">
        <v>510</v>
      </c>
      <c r="V528" t="s">
        <v>510</v>
      </c>
      <c r="W528" t="s">
        <v>510</v>
      </c>
      <c r="Y528" t="s">
        <v>510</v>
      </c>
      <c r="AA528" t="s">
        <v>510</v>
      </c>
      <c r="AB528" t="s">
        <v>510</v>
      </c>
      <c r="AC528" t="s">
        <v>510</v>
      </c>
      <c r="AD528" t="s">
        <v>510</v>
      </c>
      <c r="AE528" t="s">
        <v>510</v>
      </c>
      <c r="AH528" t="s">
        <v>510</v>
      </c>
      <c r="AI528" t="s">
        <v>510</v>
      </c>
      <c r="AJ528" t="s">
        <v>510</v>
      </c>
      <c r="AK528" t="s">
        <v>510</v>
      </c>
      <c r="AL528" t="s">
        <v>510</v>
      </c>
      <c r="AM528" t="s">
        <v>510</v>
      </c>
      <c r="AN528" t="s">
        <v>510</v>
      </c>
      <c r="AO528" t="s">
        <v>510</v>
      </c>
      <c r="AP528" t="s">
        <v>510</v>
      </c>
      <c r="AQ528" t="s">
        <v>510</v>
      </c>
      <c r="AR528" t="s">
        <v>510</v>
      </c>
      <c r="AS528" t="s">
        <v>510</v>
      </c>
      <c r="AT528" t="s">
        <v>510</v>
      </c>
      <c r="AU528" t="s">
        <v>510</v>
      </c>
      <c r="AV528" t="s">
        <v>510</v>
      </c>
      <c r="AW528" t="s">
        <v>510</v>
      </c>
      <c r="AY528" t="s">
        <v>510</v>
      </c>
      <c r="AZ528" t="s">
        <v>510</v>
      </c>
      <c r="BB528" t="s">
        <v>510</v>
      </c>
      <c r="BC528" t="s">
        <v>510</v>
      </c>
      <c r="BD528" t="s">
        <v>510</v>
      </c>
      <c r="BE528" t="s">
        <v>510</v>
      </c>
      <c r="BF528" t="s">
        <v>510</v>
      </c>
      <c r="BG528" t="s">
        <v>510</v>
      </c>
      <c r="BH528" t="s">
        <v>510</v>
      </c>
      <c r="BI528" t="s">
        <v>510</v>
      </c>
      <c r="BJ528" t="s">
        <v>510</v>
      </c>
      <c r="BK528" t="s">
        <v>510</v>
      </c>
      <c r="BL528" t="s">
        <v>510</v>
      </c>
      <c r="BM528" t="s">
        <v>510</v>
      </c>
      <c r="BN528" t="s">
        <v>510</v>
      </c>
      <c r="BO528" t="s">
        <v>510</v>
      </c>
      <c r="BP528" t="s">
        <v>510</v>
      </c>
      <c r="BQ528" t="s">
        <v>510</v>
      </c>
    </row>
    <row r="529" spans="1:69" x14ac:dyDescent="0.3">
      <c r="A529" t="s">
        <v>510</v>
      </c>
      <c r="B529" t="s">
        <v>510</v>
      </c>
      <c r="C529" t="s">
        <v>510</v>
      </c>
      <c r="D529" t="s">
        <v>510</v>
      </c>
      <c r="E529" t="s">
        <v>510</v>
      </c>
      <c r="F529" t="s">
        <v>510</v>
      </c>
      <c r="G529" t="s">
        <v>510</v>
      </c>
      <c r="H529" s="455"/>
      <c r="I529" t="s">
        <v>510</v>
      </c>
      <c r="K529" t="s">
        <v>510</v>
      </c>
      <c r="L529" t="s">
        <v>512</v>
      </c>
      <c r="M529" t="s">
        <v>510</v>
      </c>
      <c r="N529" t="s">
        <v>510</v>
      </c>
      <c r="O529" t="s">
        <v>510</v>
      </c>
      <c r="P529" t="s">
        <v>510</v>
      </c>
      <c r="Q529" t="s">
        <v>510</v>
      </c>
      <c r="R529" t="s">
        <v>510</v>
      </c>
      <c r="S529" t="s">
        <v>510</v>
      </c>
      <c r="T529" t="s">
        <v>510</v>
      </c>
      <c r="U529" t="s">
        <v>510</v>
      </c>
      <c r="V529" t="s">
        <v>510</v>
      </c>
      <c r="W529" t="s">
        <v>510</v>
      </c>
      <c r="Y529" t="s">
        <v>510</v>
      </c>
      <c r="AA529" t="s">
        <v>510</v>
      </c>
      <c r="AB529" t="s">
        <v>510</v>
      </c>
      <c r="AC529" t="s">
        <v>510</v>
      </c>
      <c r="AD529" t="s">
        <v>510</v>
      </c>
      <c r="AE529" t="s">
        <v>510</v>
      </c>
      <c r="AH529" t="s">
        <v>510</v>
      </c>
      <c r="AI529" t="s">
        <v>510</v>
      </c>
      <c r="AJ529" t="s">
        <v>510</v>
      </c>
      <c r="AK529" t="s">
        <v>510</v>
      </c>
      <c r="AL529" t="s">
        <v>510</v>
      </c>
      <c r="AM529" t="s">
        <v>510</v>
      </c>
      <c r="AN529" t="s">
        <v>510</v>
      </c>
      <c r="AO529" t="s">
        <v>510</v>
      </c>
      <c r="AP529" t="s">
        <v>510</v>
      </c>
      <c r="AQ529" t="s">
        <v>510</v>
      </c>
      <c r="AR529" t="s">
        <v>510</v>
      </c>
      <c r="AS529" t="s">
        <v>510</v>
      </c>
      <c r="AT529" t="s">
        <v>510</v>
      </c>
      <c r="AU529" t="s">
        <v>510</v>
      </c>
      <c r="AV529" t="s">
        <v>510</v>
      </c>
      <c r="AW529" t="s">
        <v>510</v>
      </c>
      <c r="AY529" t="s">
        <v>510</v>
      </c>
      <c r="AZ529" t="s">
        <v>510</v>
      </c>
      <c r="BB529" t="s">
        <v>510</v>
      </c>
      <c r="BC529" t="s">
        <v>510</v>
      </c>
      <c r="BD529" t="s">
        <v>510</v>
      </c>
      <c r="BE529" t="s">
        <v>510</v>
      </c>
      <c r="BF529" t="s">
        <v>510</v>
      </c>
      <c r="BG529" t="s">
        <v>510</v>
      </c>
      <c r="BH529" t="s">
        <v>510</v>
      </c>
      <c r="BI529" t="s">
        <v>510</v>
      </c>
      <c r="BJ529" t="s">
        <v>510</v>
      </c>
      <c r="BK529" t="s">
        <v>510</v>
      </c>
      <c r="BL529" t="s">
        <v>510</v>
      </c>
      <c r="BM529" t="s">
        <v>510</v>
      </c>
      <c r="BN529" t="s">
        <v>510</v>
      </c>
      <c r="BO529" t="s">
        <v>510</v>
      </c>
      <c r="BP529" t="s">
        <v>510</v>
      </c>
      <c r="BQ529" t="s">
        <v>510</v>
      </c>
    </row>
    <row r="530" spans="1:69" x14ac:dyDescent="0.3">
      <c r="A530" t="s">
        <v>510</v>
      </c>
      <c r="B530" t="s">
        <v>510</v>
      </c>
      <c r="C530" t="s">
        <v>510</v>
      </c>
      <c r="D530" t="s">
        <v>510</v>
      </c>
      <c r="E530" t="s">
        <v>510</v>
      </c>
      <c r="F530" t="s">
        <v>510</v>
      </c>
      <c r="G530" t="s">
        <v>510</v>
      </c>
      <c r="H530" s="455"/>
      <c r="I530" t="s">
        <v>510</v>
      </c>
      <c r="K530" t="s">
        <v>510</v>
      </c>
      <c r="L530" t="s">
        <v>512</v>
      </c>
      <c r="M530" t="s">
        <v>510</v>
      </c>
      <c r="N530" t="s">
        <v>510</v>
      </c>
      <c r="O530" t="s">
        <v>510</v>
      </c>
      <c r="P530" t="s">
        <v>510</v>
      </c>
      <c r="Q530" t="s">
        <v>510</v>
      </c>
      <c r="R530" t="s">
        <v>510</v>
      </c>
      <c r="S530" t="s">
        <v>510</v>
      </c>
      <c r="T530" t="s">
        <v>510</v>
      </c>
      <c r="U530" t="s">
        <v>510</v>
      </c>
      <c r="V530" t="s">
        <v>510</v>
      </c>
      <c r="W530" t="s">
        <v>510</v>
      </c>
      <c r="Y530" t="s">
        <v>510</v>
      </c>
      <c r="AA530" t="s">
        <v>510</v>
      </c>
      <c r="AB530" t="s">
        <v>510</v>
      </c>
      <c r="AC530" t="s">
        <v>510</v>
      </c>
      <c r="AD530" t="s">
        <v>510</v>
      </c>
      <c r="AE530" t="s">
        <v>510</v>
      </c>
      <c r="AH530" t="s">
        <v>510</v>
      </c>
      <c r="AI530" t="s">
        <v>510</v>
      </c>
      <c r="AJ530" t="s">
        <v>510</v>
      </c>
      <c r="AK530" t="s">
        <v>510</v>
      </c>
      <c r="AL530" t="s">
        <v>510</v>
      </c>
      <c r="AM530" t="s">
        <v>510</v>
      </c>
      <c r="AN530" t="s">
        <v>510</v>
      </c>
      <c r="AO530" t="s">
        <v>510</v>
      </c>
      <c r="AP530" t="s">
        <v>510</v>
      </c>
      <c r="AQ530" t="s">
        <v>510</v>
      </c>
      <c r="AR530" t="s">
        <v>510</v>
      </c>
      <c r="AS530" t="s">
        <v>510</v>
      </c>
      <c r="AT530" t="s">
        <v>510</v>
      </c>
      <c r="AU530" t="s">
        <v>510</v>
      </c>
      <c r="AV530" t="s">
        <v>510</v>
      </c>
      <c r="AW530" t="s">
        <v>510</v>
      </c>
      <c r="AY530" t="s">
        <v>510</v>
      </c>
      <c r="AZ530" t="s">
        <v>510</v>
      </c>
      <c r="BB530" t="s">
        <v>510</v>
      </c>
      <c r="BC530" t="s">
        <v>510</v>
      </c>
      <c r="BD530" t="s">
        <v>510</v>
      </c>
      <c r="BE530" t="s">
        <v>510</v>
      </c>
      <c r="BF530" t="s">
        <v>510</v>
      </c>
      <c r="BG530" t="s">
        <v>510</v>
      </c>
      <c r="BH530" t="s">
        <v>510</v>
      </c>
      <c r="BI530" t="s">
        <v>510</v>
      </c>
      <c r="BJ530" t="s">
        <v>510</v>
      </c>
      <c r="BK530" t="s">
        <v>510</v>
      </c>
      <c r="BL530" t="s">
        <v>510</v>
      </c>
      <c r="BM530" t="s">
        <v>510</v>
      </c>
      <c r="BN530" t="s">
        <v>510</v>
      </c>
      <c r="BO530" t="s">
        <v>510</v>
      </c>
      <c r="BP530" t="s">
        <v>510</v>
      </c>
      <c r="BQ530" t="s">
        <v>510</v>
      </c>
    </row>
    <row r="531" spans="1:69" x14ac:dyDescent="0.3">
      <c r="A531" t="s">
        <v>510</v>
      </c>
      <c r="B531" t="s">
        <v>510</v>
      </c>
      <c r="C531" t="s">
        <v>510</v>
      </c>
      <c r="D531" t="s">
        <v>510</v>
      </c>
      <c r="E531" t="s">
        <v>510</v>
      </c>
      <c r="F531" t="s">
        <v>510</v>
      </c>
      <c r="G531" t="s">
        <v>510</v>
      </c>
      <c r="H531" s="455"/>
      <c r="I531" t="s">
        <v>510</v>
      </c>
      <c r="K531" t="s">
        <v>510</v>
      </c>
      <c r="L531" t="s">
        <v>512</v>
      </c>
      <c r="M531" t="s">
        <v>510</v>
      </c>
      <c r="N531" t="s">
        <v>510</v>
      </c>
      <c r="O531" t="s">
        <v>510</v>
      </c>
      <c r="P531" t="s">
        <v>510</v>
      </c>
      <c r="Q531" t="s">
        <v>510</v>
      </c>
      <c r="R531" t="s">
        <v>510</v>
      </c>
      <c r="S531" t="s">
        <v>510</v>
      </c>
      <c r="T531" t="s">
        <v>510</v>
      </c>
      <c r="U531" t="s">
        <v>510</v>
      </c>
      <c r="V531" t="s">
        <v>510</v>
      </c>
      <c r="W531" t="s">
        <v>510</v>
      </c>
      <c r="Y531" t="s">
        <v>510</v>
      </c>
      <c r="AA531" t="s">
        <v>510</v>
      </c>
      <c r="AB531" t="s">
        <v>510</v>
      </c>
      <c r="AC531" t="s">
        <v>510</v>
      </c>
      <c r="AD531" t="s">
        <v>510</v>
      </c>
      <c r="AE531" t="s">
        <v>510</v>
      </c>
      <c r="AH531" t="s">
        <v>510</v>
      </c>
      <c r="AI531" t="s">
        <v>510</v>
      </c>
      <c r="AJ531" t="s">
        <v>510</v>
      </c>
      <c r="AK531" t="s">
        <v>510</v>
      </c>
      <c r="AL531" t="s">
        <v>510</v>
      </c>
      <c r="AM531" t="s">
        <v>510</v>
      </c>
      <c r="AN531" t="s">
        <v>510</v>
      </c>
      <c r="AO531" t="s">
        <v>510</v>
      </c>
      <c r="AP531" t="s">
        <v>510</v>
      </c>
      <c r="AQ531" t="s">
        <v>510</v>
      </c>
      <c r="AR531" t="s">
        <v>510</v>
      </c>
      <c r="AS531" t="s">
        <v>510</v>
      </c>
      <c r="AT531" t="s">
        <v>510</v>
      </c>
      <c r="AU531" t="s">
        <v>510</v>
      </c>
      <c r="AV531" t="s">
        <v>510</v>
      </c>
      <c r="AW531" t="s">
        <v>510</v>
      </c>
      <c r="AY531" t="s">
        <v>510</v>
      </c>
      <c r="AZ531" t="s">
        <v>510</v>
      </c>
      <c r="BB531" t="s">
        <v>510</v>
      </c>
      <c r="BC531" t="s">
        <v>510</v>
      </c>
      <c r="BD531" t="s">
        <v>510</v>
      </c>
      <c r="BE531" t="s">
        <v>510</v>
      </c>
      <c r="BF531" t="s">
        <v>510</v>
      </c>
      <c r="BG531" t="s">
        <v>510</v>
      </c>
      <c r="BH531" t="s">
        <v>510</v>
      </c>
      <c r="BI531" t="s">
        <v>510</v>
      </c>
      <c r="BJ531" t="s">
        <v>510</v>
      </c>
      <c r="BK531" t="s">
        <v>510</v>
      </c>
      <c r="BL531" t="s">
        <v>510</v>
      </c>
      <c r="BM531" t="s">
        <v>510</v>
      </c>
      <c r="BN531" t="s">
        <v>510</v>
      </c>
      <c r="BO531" t="s">
        <v>510</v>
      </c>
      <c r="BP531" t="s">
        <v>510</v>
      </c>
      <c r="BQ531" t="s">
        <v>510</v>
      </c>
    </row>
    <row r="532" spans="1:69" x14ac:dyDescent="0.3">
      <c r="A532" t="s">
        <v>510</v>
      </c>
      <c r="B532" t="s">
        <v>510</v>
      </c>
      <c r="C532" t="s">
        <v>510</v>
      </c>
      <c r="D532" t="s">
        <v>510</v>
      </c>
      <c r="E532" t="s">
        <v>510</v>
      </c>
      <c r="F532" t="s">
        <v>510</v>
      </c>
      <c r="G532" t="s">
        <v>510</v>
      </c>
      <c r="H532" s="455"/>
      <c r="I532" t="s">
        <v>510</v>
      </c>
      <c r="K532" t="s">
        <v>510</v>
      </c>
      <c r="L532" t="s">
        <v>512</v>
      </c>
      <c r="M532" t="s">
        <v>510</v>
      </c>
      <c r="N532" t="s">
        <v>510</v>
      </c>
      <c r="O532" t="s">
        <v>510</v>
      </c>
      <c r="P532" t="s">
        <v>510</v>
      </c>
      <c r="Q532" t="s">
        <v>510</v>
      </c>
      <c r="R532" t="s">
        <v>510</v>
      </c>
      <c r="S532" t="s">
        <v>510</v>
      </c>
      <c r="T532" t="s">
        <v>510</v>
      </c>
      <c r="U532" t="s">
        <v>510</v>
      </c>
      <c r="V532" t="s">
        <v>510</v>
      </c>
      <c r="W532" t="s">
        <v>510</v>
      </c>
      <c r="Y532" t="s">
        <v>510</v>
      </c>
      <c r="AA532" t="s">
        <v>510</v>
      </c>
      <c r="AB532" t="s">
        <v>510</v>
      </c>
      <c r="AC532" t="s">
        <v>510</v>
      </c>
      <c r="AD532" t="s">
        <v>510</v>
      </c>
      <c r="AE532" t="s">
        <v>510</v>
      </c>
      <c r="AH532" t="s">
        <v>510</v>
      </c>
      <c r="AI532" t="s">
        <v>510</v>
      </c>
      <c r="AJ532" t="s">
        <v>510</v>
      </c>
      <c r="AK532" t="s">
        <v>510</v>
      </c>
      <c r="AL532" t="s">
        <v>510</v>
      </c>
      <c r="AM532" t="s">
        <v>510</v>
      </c>
      <c r="AN532" t="s">
        <v>510</v>
      </c>
      <c r="AO532" t="s">
        <v>510</v>
      </c>
      <c r="AP532" t="s">
        <v>510</v>
      </c>
      <c r="AQ532" t="s">
        <v>510</v>
      </c>
      <c r="AR532" t="s">
        <v>510</v>
      </c>
      <c r="AS532" t="s">
        <v>510</v>
      </c>
      <c r="AT532" t="s">
        <v>510</v>
      </c>
      <c r="AU532" t="s">
        <v>510</v>
      </c>
      <c r="AV532" t="s">
        <v>510</v>
      </c>
      <c r="AW532" t="s">
        <v>510</v>
      </c>
      <c r="AY532" t="s">
        <v>510</v>
      </c>
      <c r="AZ532" t="s">
        <v>510</v>
      </c>
      <c r="BB532" t="s">
        <v>510</v>
      </c>
      <c r="BC532" t="s">
        <v>510</v>
      </c>
      <c r="BD532" t="s">
        <v>510</v>
      </c>
      <c r="BE532" t="s">
        <v>510</v>
      </c>
      <c r="BF532" t="s">
        <v>510</v>
      </c>
      <c r="BG532" t="s">
        <v>510</v>
      </c>
      <c r="BH532" t="s">
        <v>510</v>
      </c>
      <c r="BI532" t="s">
        <v>510</v>
      </c>
      <c r="BJ532" t="s">
        <v>510</v>
      </c>
      <c r="BK532" t="s">
        <v>510</v>
      </c>
      <c r="BL532" t="s">
        <v>510</v>
      </c>
      <c r="BM532" t="s">
        <v>510</v>
      </c>
      <c r="BN532" t="s">
        <v>510</v>
      </c>
      <c r="BO532" t="s">
        <v>510</v>
      </c>
      <c r="BP532" t="s">
        <v>510</v>
      </c>
      <c r="BQ532" t="s">
        <v>510</v>
      </c>
    </row>
    <row r="533" spans="1:69" x14ac:dyDescent="0.3">
      <c r="A533" t="s">
        <v>510</v>
      </c>
      <c r="B533" t="s">
        <v>510</v>
      </c>
      <c r="C533" t="s">
        <v>510</v>
      </c>
      <c r="D533" t="s">
        <v>510</v>
      </c>
      <c r="E533" t="s">
        <v>510</v>
      </c>
      <c r="F533" t="s">
        <v>510</v>
      </c>
      <c r="G533" t="s">
        <v>510</v>
      </c>
      <c r="H533" s="455"/>
      <c r="I533" t="s">
        <v>510</v>
      </c>
      <c r="K533" t="s">
        <v>510</v>
      </c>
      <c r="L533" t="s">
        <v>512</v>
      </c>
      <c r="M533" t="s">
        <v>510</v>
      </c>
      <c r="N533" t="s">
        <v>510</v>
      </c>
      <c r="O533" t="s">
        <v>510</v>
      </c>
      <c r="P533" t="s">
        <v>510</v>
      </c>
      <c r="Q533" t="s">
        <v>510</v>
      </c>
      <c r="R533" t="s">
        <v>510</v>
      </c>
      <c r="S533" t="s">
        <v>510</v>
      </c>
      <c r="T533" t="s">
        <v>510</v>
      </c>
      <c r="U533" t="s">
        <v>510</v>
      </c>
      <c r="V533" t="s">
        <v>510</v>
      </c>
      <c r="W533" t="s">
        <v>510</v>
      </c>
      <c r="Y533" t="s">
        <v>510</v>
      </c>
      <c r="AA533" t="s">
        <v>510</v>
      </c>
      <c r="AB533" t="s">
        <v>510</v>
      </c>
      <c r="AC533" t="s">
        <v>510</v>
      </c>
      <c r="AD533" t="s">
        <v>510</v>
      </c>
      <c r="AE533" t="s">
        <v>510</v>
      </c>
      <c r="AH533" t="s">
        <v>510</v>
      </c>
      <c r="AI533" t="s">
        <v>510</v>
      </c>
      <c r="AJ533" t="s">
        <v>510</v>
      </c>
      <c r="AK533" t="s">
        <v>510</v>
      </c>
      <c r="AL533" t="s">
        <v>510</v>
      </c>
      <c r="AM533" t="s">
        <v>510</v>
      </c>
      <c r="AN533" t="s">
        <v>510</v>
      </c>
      <c r="AO533" t="s">
        <v>510</v>
      </c>
      <c r="AP533" t="s">
        <v>510</v>
      </c>
      <c r="AQ533" t="s">
        <v>510</v>
      </c>
      <c r="AR533" t="s">
        <v>510</v>
      </c>
      <c r="AS533" t="s">
        <v>510</v>
      </c>
      <c r="AT533" t="s">
        <v>510</v>
      </c>
      <c r="AU533" t="s">
        <v>510</v>
      </c>
      <c r="AV533" t="s">
        <v>510</v>
      </c>
      <c r="AW533" t="s">
        <v>510</v>
      </c>
      <c r="AY533" t="s">
        <v>510</v>
      </c>
      <c r="AZ533" t="s">
        <v>510</v>
      </c>
      <c r="BB533" t="s">
        <v>510</v>
      </c>
      <c r="BC533" t="s">
        <v>510</v>
      </c>
      <c r="BD533" t="s">
        <v>510</v>
      </c>
      <c r="BE533" t="s">
        <v>510</v>
      </c>
      <c r="BF533" t="s">
        <v>510</v>
      </c>
      <c r="BG533" t="s">
        <v>510</v>
      </c>
      <c r="BH533" t="s">
        <v>510</v>
      </c>
      <c r="BI533" t="s">
        <v>510</v>
      </c>
      <c r="BJ533" t="s">
        <v>510</v>
      </c>
      <c r="BK533" t="s">
        <v>510</v>
      </c>
      <c r="BL533" t="s">
        <v>510</v>
      </c>
      <c r="BM533" t="s">
        <v>510</v>
      </c>
      <c r="BN533" t="s">
        <v>510</v>
      </c>
      <c r="BO533" t="s">
        <v>510</v>
      </c>
      <c r="BP533" t="s">
        <v>510</v>
      </c>
      <c r="BQ533" t="s">
        <v>510</v>
      </c>
    </row>
    <row r="534" spans="1:69" x14ac:dyDescent="0.3">
      <c r="A534" t="s">
        <v>510</v>
      </c>
      <c r="B534" t="s">
        <v>510</v>
      </c>
      <c r="C534" t="s">
        <v>510</v>
      </c>
      <c r="D534" t="s">
        <v>510</v>
      </c>
      <c r="E534" t="s">
        <v>510</v>
      </c>
      <c r="F534" t="s">
        <v>510</v>
      </c>
      <c r="G534" t="s">
        <v>510</v>
      </c>
      <c r="H534" s="455"/>
      <c r="I534" t="s">
        <v>510</v>
      </c>
      <c r="K534" t="s">
        <v>510</v>
      </c>
      <c r="L534" t="s">
        <v>512</v>
      </c>
      <c r="M534" t="s">
        <v>510</v>
      </c>
      <c r="N534" t="s">
        <v>510</v>
      </c>
      <c r="O534" t="s">
        <v>510</v>
      </c>
      <c r="P534" t="s">
        <v>510</v>
      </c>
      <c r="Q534" t="s">
        <v>510</v>
      </c>
      <c r="R534" t="s">
        <v>510</v>
      </c>
      <c r="S534" t="s">
        <v>510</v>
      </c>
      <c r="T534" t="s">
        <v>510</v>
      </c>
      <c r="U534" t="s">
        <v>510</v>
      </c>
      <c r="V534" t="s">
        <v>510</v>
      </c>
      <c r="W534" t="s">
        <v>510</v>
      </c>
      <c r="Y534" t="s">
        <v>510</v>
      </c>
      <c r="AA534" t="s">
        <v>510</v>
      </c>
      <c r="AB534" t="s">
        <v>510</v>
      </c>
      <c r="AC534" t="s">
        <v>510</v>
      </c>
      <c r="AD534" t="s">
        <v>510</v>
      </c>
      <c r="AE534" t="s">
        <v>510</v>
      </c>
      <c r="AH534" t="s">
        <v>510</v>
      </c>
      <c r="AI534" t="s">
        <v>510</v>
      </c>
      <c r="AJ534" t="s">
        <v>510</v>
      </c>
      <c r="AK534" t="s">
        <v>510</v>
      </c>
      <c r="AL534" t="s">
        <v>510</v>
      </c>
      <c r="AM534" t="s">
        <v>510</v>
      </c>
      <c r="AN534" t="s">
        <v>510</v>
      </c>
      <c r="AO534" t="s">
        <v>510</v>
      </c>
      <c r="AP534" t="s">
        <v>510</v>
      </c>
      <c r="AQ534" t="s">
        <v>510</v>
      </c>
      <c r="AR534" t="s">
        <v>510</v>
      </c>
      <c r="AS534" t="s">
        <v>510</v>
      </c>
      <c r="AT534" t="s">
        <v>510</v>
      </c>
      <c r="AU534" t="s">
        <v>510</v>
      </c>
      <c r="AV534" t="s">
        <v>510</v>
      </c>
      <c r="AW534" t="s">
        <v>510</v>
      </c>
      <c r="AY534" t="s">
        <v>510</v>
      </c>
      <c r="AZ534" t="s">
        <v>510</v>
      </c>
      <c r="BB534" t="s">
        <v>510</v>
      </c>
      <c r="BC534" t="s">
        <v>510</v>
      </c>
      <c r="BD534" t="s">
        <v>510</v>
      </c>
      <c r="BE534" t="s">
        <v>510</v>
      </c>
      <c r="BF534" t="s">
        <v>510</v>
      </c>
      <c r="BG534" t="s">
        <v>510</v>
      </c>
      <c r="BH534" t="s">
        <v>510</v>
      </c>
      <c r="BI534" t="s">
        <v>510</v>
      </c>
      <c r="BJ534" t="s">
        <v>510</v>
      </c>
      <c r="BK534" t="s">
        <v>510</v>
      </c>
      <c r="BL534" t="s">
        <v>510</v>
      </c>
      <c r="BM534" t="s">
        <v>510</v>
      </c>
      <c r="BN534" t="s">
        <v>510</v>
      </c>
      <c r="BO534" t="s">
        <v>510</v>
      </c>
      <c r="BP534" t="s">
        <v>510</v>
      </c>
      <c r="BQ534" t="s">
        <v>510</v>
      </c>
    </row>
    <row r="535" spans="1:69" x14ac:dyDescent="0.3">
      <c r="A535" t="s">
        <v>510</v>
      </c>
      <c r="B535" t="s">
        <v>510</v>
      </c>
      <c r="C535" t="s">
        <v>510</v>
      </c>
      <c r="D535" t="s">
        <v>510</v>
      </c>
      <c r="E535" t="s">
        <v>510</v>
      </c>
      <c r="F535" t="s">
        <v>510</v>
      </c>
      <c r="G535" t="s">
        <v>510</v>
      </c>
      <c r="H535" s="455"/>
      <c r="I535" t="s">
        <v>510</v>
      </c>
      <c r="K535" t="s">
        <v>510</v>
      </c>
      <c r="L535" t="s">
        <v>512</v>
      </c>
      <c r="M535" t="s">
        <v>510</v>
      </c>
      <c r="N535" t="s">
        <v>510</v>
      </c>
      <c r="O535" t="s">
        <v>510</v>
      </c>
      <c r="P535" t="s">
        <v>510</v>
      </c>
      <c r="Q535" t="s">
        <v>510</v>
      </c>
      <c r="R535" t="s">
        <v>510</v>
      </c>
      <c r="S535" t="s">
        <v>510</v>
      </c>
      <c r="T535" t="s">
        <v>510</v>
      </c>
      <c r="U535" t="s">
        <v>510</v>
      </c>
      <c r="V535" t="s">
        <v>510</v>
      </c>
      <c r="W535" t="s">
        <v>510</v>
      </c>
      <c r="Y535" t="s">
        <v>510</v>
      </c>
      <c r="AA535" t="s">
        <v>510</v>
      </c>
      <c r="AB535" t="s">
        <v>510</v>
      </c>
      <c r="AC535" t="s">
        <v>510</v>
      </c>
      <c r="AD535" t="s">
        <v>510</v>
      </c>
      <c r="AE535" t="s">
        <v>510</v>
      </c>
      <c r="AH535" t="s">
        <v>510</v>
      </c>
      <c r="AI535" t="s">
        <v>510</v>
      </c>
      <c r="AJ535" t="s">
        <v>510</v>
      </c>
      <c r="AK535" t="s">
        <v>510</v>
      </c>
      <c r="AL535" t="s">
        <v>510</v>
      </c>
      <c r="AM535" t="s">
        <v>510</v>
      </c>
      <c r="AN535" t="s">
        <v>510</v>
      </c>
      <c r="AO535" t="s">
        <v>510</v>
      </c>
      <c r="AP535" t="s">
        <v>510</v>
      </c>
      <c r="AQ535" t="s">
        <v>510</v>
      </c>
      <c r="AR535" t="s">
        <v>510</v>
      </c>
      <c r="AS535" t="s">
        <v>510</v>
      </c>
      <c r="AT535" t="s">
        <v>510</v>
      </c>
      <c r="AU535" t="s">
        <v>510</v>
      </c>
      <c r="AV535" t="s">
        <v>510</v>
      </c>
      <c r="AW535" t="s">
        <v>510</v>
      </c>
      <c r="AY535" t="s">
        <v>510</v>
      </c>
      <c r="AZ535" t="s">
        <v>510</v>
      </c>
      <c r="BB535" t="s">
        <v>510</v>
      </c>
      <c r="BC535" t="s">
        <v>510</v>
      </c>
      <c r="BD535" t="s">
        <v>510</v>
      </c>
      <c r="BE535" t="s">
        <v>510</v>
      </c>
      <c r="BF535" t="s">
        <v>510</v>
      </c>
      <c r="BG535" t="s">
        <v>510</v>
      </c>
      <c r="BH535" t="s">
        <v>510</v>
      </c>
      <c r="BI535" t="s">
        <v>510</v>
      </c>
      <c r="BJ535" t="s">
        <v>510</v>
      </c>
      <c r="BK535" t="s">
        <v>510</v>
      </c>
      <c r="BL535" t="s">
        <v>510</v>
      </c>
      <c r="BM535" t="s">
        <v>510</v>
      </c>
      <c r="BN535" t="s">
        <v>510</v>
      </c>
      <c r="BO535" t="s">
        <v>510</v>
      </c>
      <c r="BP535" t="s">
        <v>510</v>
      </c>
      <c r="BQ535" t="s">
        <v>510</v>
      </c>
    </row>
    <row r="536" spans="1:69" x14ac:dyDescent="0.3">
      <c r="A536" t="s">
        <v>510</v>
      </c>
      <c r="B536" t="s">
        <v>510</v>
      </c>
      <c r="C536" t="s">
        <v>510</v>
      </c>
      <c r="D536" t="s">
        <v>510</v>
      </c>
      <c r="E536" t="s">
        <v>510</v>
      </c>
      <c r="F536" t="s">
        <v>510</v>
      </c>
      <c r="G536" t="s">
        <v>510</v>
      </c>
      <c r="H536" s="455"/>
      <c r="I536" t="s">
        <v>510</v>
      </c>
      <c r="K536" t="s">
        <v>510</v>
      </c>
      <c r="L536" t="s">
        <v>512</v>
      </c>
      <c r="M536" t="s">
        <v>510</v>
      </c>
      <c r="N536" t="s">
        <v>510</v>
      </c>
      <c r="O536" t="s">
        <v>510</v>
      </c>
      <c r="P536" t="s">
        <v>510</v>
      </c>
      <c r="Q536" t="s">
        <v>510</v>
      </c>
      <c r="R536" t="s">
        <v>510</v>
      </c>
      <c r="S536" t="s">
        <v>510</v>
      </c>
      <c r="T536" t="s">
        <v>510</v>
      </c>
      <c r="U536" t="s">
        <v>510</v>
      </c>
      <c r="V536" t="s">
        <v>510</v>
      </c>
      <c r="W536" t="s">
        <v>510</v>
      </c>
      <c r="Y536" t="s">
        <v>510</v>
      </c>
      <c r="AA536" t="s">
        <v>510</v>
      </c>
      <c r="AB536" t="s">
        <v>510</v>
      </c>
      <c r="AC536" t="s">
        <v>510</v>
      </c>
      <c r="AD536" t="s">
        <v>510</v>
      </c>
      <c r="AE536" t="s">
        <v>510</v>
      </c>
      <c r="AH536" t="s">
        <v>510</v>
      </c>
      <c r="AI536" t="s">
        <v>510</v>
      </c>
      <c r="AJ536" t="s">
        <v>510</v>
      </c>
      <c r="AK536" t="s">
        <v>510</v>
      </c>
      <c r="AL536" t="s">
        <v>510</v>
      </c>
      <c r="AM536" t="s">
        <v>510</v>
      </c>
      <c r="AN536" t="s">
        <v>510</v>
      </c>
      <c r="AO536" t="s">
        <v>510</v>
      </c>
      <c r="AP536" t="s">
        <v>510</v>
      </c>
      <c r="AQ536" t="s">
        <v>510</v>
      </c>
      <c r="AR536" t="s">
        <v>510</v>
      </c>
      <c r="AS536" t="s">
        <v>510</v>
      </c>
      <c r="AT536" t="s">
        <v>510</v>
      </c>
      <c r="AU536" t="s">
        <v>510</v>
      </c>
      <c r="AV536" t="s">
        <v>510</v>
      </c>
      <c r="AW536" t="s">
        <v>510</v>
      </c>
      <c r="AY536" t="s">
        <v>510</v>
      </c>
      <c r="AZ536" t="s">
        <v>510</v>
      </c>
      <c r="BB536" t="s">
        <v>510</v>
      </c>
      <c r="BC536" t="s">
        <v>510</v>
      </c>
      <c r="BD536" t="s">
        <v>510</v>
      </c>
      <c r="BE536" t="s">
        <v>510</v>
      </c>
      <c r="BF536" t="s">
        <v>510</v>
      </c>
      <c r="BG536" t="s">
        <v>510</v>
      </c>
      <c r="BH536" t="s">
        <v>510</v>
      </c>
      <c r="BI536" t="s">
        <v>510</v>
      </c>
      <c r="BJ536" t="s">
        <v>510</v>
      </c>
      <c r="BK536" t="s">
        <v>510</v>
      </c>
      <c r="BL536" t="s">
        <v>510</v>
      </c>
      <c r="BM536" t="s">
        <v>510</v>
      </c>
      <c r="BN536" t="s">
        <v>510</v>
      </c>
      <c r="BO536" t="s">
        <v>510</v>
      </c>
      <c r="BP536" t="s">
        <v>510</v>
      </c>
      <c r="BQ536" t="s">
        <v>510</v>
      </c>
    </row>
    <row r="537" spans="1:69" x14ac:dyDescent="0.3">
      <c r="A537" t="s">
        <v>510</v>
      </c>
      <c r="B537" t="s">
        <v>510</v>
      </c>
      <c r="C537" t="s">
        <v>510</v>
      </c>
      <c r="D537" t="s">
        <v>510</v>
      </c>
      <c r="E537" t="s">
        <v>510</v>
      </c>
      <c r="F537" t="s">
        <v>510</v>
      </c>
      <c r="G537" t="s">
        <v>510</v>
      </c>
      <c r="H537" s="455"/>
      <c r="I537" t="s">
        <v>510</v>
      </c>
      <c r="K537" t="s">
        <v>510</v>
      </c>
      <c r="L537" t="s">
        <v>512</v>
      </c>
      <c r="M537" t="s">
        <v>510</v>
      </c>
      <c r="N537" t="s">
        <v>510</v>
      </c>
      <c r="O537" t="s">
        <v>510</v>
      </c>
      <c r="P537" t="s">
        <v>510</v>
      </c>
      <c r="Q537" t="s">
        <v>510</v>
      </c>
      <c r="R537" t="s">
        <v>510</v>
      </c>
      <c r="S537" t="s">
        <v>510</v>
      </c>
      <c r="T537" t="s">
        <v>510</v>
      </c>
      <c r="U537" t="s">
        <v>510</v>
      </c>
      <c r="V537" t="s">
        <v>510</v>
      </c>
      <c r="W537" t="s">
        <v>510</v>
      </c>
      <c r="Y537" t="s">
        <v>510</v>
      </c>
      <c r="AA537" t="s">
        <v>510</v>
      </c>
      <c r="AB537" t="s">
        <v>510</v>
      </c>
      <c r="AC537" t="s">
        <v>510</v>
      </c>
      <c r="AD537" t="s">
        <v>510</v>
      </c>
      <c r="AE537" t="s">
        <v>510</v>
      </c>
      <c r="AH537" t="s">
        <v>510</v>
      </c>
      <c r="AI537" t="s">
        <v>510</v>
      </c>
      <c r="AJ537" t="s">
        <v>510</v>
      </c>
      <c r="AK537" t="s">
        <v>510</v>
      </c>
      <c r="AL537" t="s">
        <v>510</v>
      </c>
      <c r="AM537" t="s">
        <v>510</v>
      </c>
      <c r="AN537" t="s">
        <v>510</v>
      </c>
      <c r="AO537" t="s">
        <v>510</v>
      </c>
      <c r="AP537" t="s">
        <v>510</v>
      </c>
      <c r="AQ537" t="s">
        <v>510</v>
      </c>
      <c r="AR537" t="s">
        <v>510</v>
      </c>
      <c r="AS537" t="s">
        <v>510</v>
      </c>
      <c r="AT537" t="s">
        <v>510</v>
      </c>
      <c r="AU537" t="s">
        <v>510</v>
      </c>
      <c r="AV537" t="s">
        <v>510</v>
      </c>
      <c r="AW537" t="s">
        <v>510</v>
      </c>
      <c r="AY537" t="s">
        <v>510</v>
      </c>
      <c r="AZ537" t="s">
        <v>510</v>
      </c>
      <c r="BB537" t="s">
        <v>510</v>
      </c>
      <c r="BC537" t="s">
        <v>510</v>
      </c>
      <c r="BD537" t="s">
        <v>510</v>
      </c>
      <c r="BE537" t="s">
        <v>510</v>
      </c>
      <c r="BF537" t="s">
        <v>510</v>
      </c>
      <c r="BG537" t="s">
        <v>510</v>
      </c>
      <c r="BH537" t="s">
        <v>510</v>
      </c>
      <c r="BI537" t="s">
        <v>510</v>
      </c>
      <c r="BJ537" t="s">
        <v>510</v>
      </c>
      <c r="BK537" t="s">
        <v>510</v>
      </c>
      <c r="BL537" t="s">
        <v>510</v>
      </c>
      <c r="BM537" t="s">
        <v>510</v>
      </c>
      <c r="BN537" t="s">
        <v>510</v>
      </c>
      <c r="BO537" t="s">
        <v>510</v>
      </c>
      <c r="BP537" t="s">
        <v>510</v>
      </c>
      <c r="BQ537" t="s">
        <v>510</v>
      </c>
    </row>
    <row r="538" spans="1:69" x14ac:dyDescent="0.3">
      <c r="A538" t="s">
        <v>510</v>
      </c>
      <c r="B538" t="s">
        <v>510</v>
      </c>
      <c r="C538" t="s">
        <v>510</v>
      </c>
      <c r="D538" t="s">
        <v>510</v>
      </c>
      <c r="E538" t="s">
        <v>510</v>
      </c>
      <c r="F538" t="s">
        <v>510</v>
      </c>
      <c r="G538" t="s">
        <v>510</v>
      </c>
      <c r="H538" s="455"/>
      <c r="I538" t="s">
        <v>510</v>
      </c>
      <c r="K538" t="s">
        <v>510</v>
      </c>
      <c r="L538" t="s">
        <v>512</v>
      </c>
      <c r="M538" t="s">
        <v>510</v>
      </c>
      <c r="N538" t="s">
        <v>510</v>
      </c>
      <c r="O538" t="s">
        <v>510</v>
      </c>
      <c r="P538" t="s">
        <v>510</v>
      </c>
      <c r="Q538" t="s">
        <v>510</v>
      </c>
      <c r="R538" t="s">
        <v>510</v>
      </c>
      <c r="S538" t="s">
        <v>510</v>
      </c>
      <c r="T538" t="s">
        <v>510</v>
      </c>
      <c r="U538" t="s">
        <v>510</v>
      </c>
      <c r="V538" t="s">
        <v>510</v>
      </c>
      <c r="W538" t="s">
        <v>510</v>
      </c>
      <c r="Y538" t="s">
        <v>510</v>
      </c>
      <c r="AA538" t="s">
        <v>510</v>
      </c>
      <c r="AB538" t="s">
        <v>510</v>
      </c>
      <c r="AC538" t="s">
        <v>510</v>
      </c>
      <c r="AD538" t="s">
        <v>510</v>
      </c>
      <c r="AE538" t="s">
        <v>510</v>
      </c>
      <c r="AH538" t="s">
        <v>510</v>
      </c>
      <c r="AI538" t="s">
        <v>510</v>
      </c>
      <c r="AJ538" t="s">
        <v>510</v>
      </c>
      <c r="AK538" t="s">
        <v>510</v>
      </c>
      <c r="AL538" t="s">
        <v>510</v>
      </c>
      <c r="AM538" t="s">
        <v>510</v>
      </c>
      <c r="AN538" t="s">
        <v>510</v>
      </c>
      <c r="AO538" t="s">
        <v>510</v>
      </c>
      <c r="AP538" t="s">
        <v>510</v>
      </c>
      <c r="AQ538" t="s">
        <v>510</v>
      </c>
      <c r="AR538" t="s">
        <v>510</v>
      </c>
      <c r="AS538" t="s">
        <v>510</v>
      </c>
      <c r="AT538" t="s">
        <v>510</v>
      </c>
      <c r="AU538" t="s">
        <v>510</v>
      </c>
      <c r="AV538" t="s">
        <v>510</v>
      </c>
      <c r="AW538" t="s">
        <v>510</v>
      </c>
      <c r="AY538" t="s">
        <v>510</v>
      </c>
      <c r="AZ538" t="s">
        <v>510</v>
      </c>
      <c r="BB538" t="s">
        <v>510</v>
      </c>
      <c r="BC538" t="s">
        <v>510</v>
      </c>
      <c r="BD538" t="s">
        <v>510</v>
      </c>
      <c r="BE538" t="s">
        <v>510</v>
      </c>
      <c r="BF538" t="s">
        <v>510</v>
      </c>
      <c r="BG538" t="s">
        <v>510</v>
      </c>
      <c r="BH538" t="s">
        <v>510</v>
      </c>
      <c r="BI538" t="s">
        <v>510</v>
      </c>
      <c r="BJ538" t="s">
        <v>510</v>
      </c>
      <c r="BK538" t="s">
        <v>510</v>
      </c>
      <c r="BL538" t="s">
        <v>510</v>
      </c>
      <c r="BM538" t="s">
        <v>510</v>
      </c>
      <c r="BN538" t="s">
        <v>510</v>
      </c>
      <c r="BO538" t="s">
        <v>510</v>
      </c>
      <c r="BP538" t="s">
        <v>510</v>
      </c>
      <c r="BQ538" t="s">
        <v>510</v>
      </c>
    </row>
    <row r="539" spans="1:69" x14ac:dyDescent="0.3">
      <c r="A539" t="s">
        <v>510</v>
      </c>
      <c r="B539" t="s">
        <v>510</v>
      </c>
      <c r="C539" t="s">
        <v>510</v>
      </c>
      <c r="D539" t="s">
        <v>510</v>
      </c>
      <c r="E539" t="s">
        <v>510</v>
      </c>
      <c r="F539" t="s">
        <v>510</v>
      </c>
      <c r="G539" t="s">
        <v>510</v>
      </c>
      <c r="H539" s="455"/>
      <c r="I539" t="s">
        <v>510</v>
      </c>
      <c r="K539" t="s">
        <v>510</v>
      </c>
      <c r="L539" t="s">
        <v>512</v>
      </c>
      <c r="M539" t="s">
        <v>510</v>
      </c>
      <c r="N539" t="s">
        <v>510</v>
      </c>
      <c r="O539" t="s">
        <v>510</v>
      </c>
      <c r="P539" t="s">
        <v>510</v>
      </c>
      <c r="Q539" t="s">
        <v>510</v>
      </c>
      <c r="R539" t="s">
        <v>510</v>
      </c>
      <c r="S539" t="s">
        <v>510</v>
      </c>
      <c r="T539" t="s">
        <v>510</v>
      </c>
      <c r="U539" t="s">
        <v>510</v>
      </c>
      <c r="V539" t="s">
        <v>510</v>
      </c>
      <c r="W539" t="s">
        <v>510</v>
      </c>
      <c r="Y539" t="s">
        <v>510</v>
      </c>
      <c r="AA539" t="s">
        <v>510</v>
      </c>
      <c r="AB539" t="s">
        <v>510</v>
      </c>
      <c r="AC539" t="s">
        <v>510</v>
      </c>
      <c r="AD539" t="s">
        <v>510</v>
      </c>
      <c r="AE539" t="s">
        <v>510</v>
      </c>
      <c r="AH539" t="s">
        <v>510</v>
      </c>
      <c r="AI539" t="s">
        <v>510</v>
      </c>
      <c r="AJ539" t="s">
        <v>510</v>
      </c>
      <c r="AK539" t="s">
        <v>510</v>
      </c>
      <c r="AL539" t="s">
        <v>510</v>
      </c>
      <c r="AM539" t="s">
        <v>510</v>
      </c>
      <c r="AN539" t="s">
        <v>510</v>
      </c>
      <c r="AO539" t="s">
        <v>510</v>
      </c>
      <c r="AP539" t="s">
        <v>510</v>
      </c>
      <c r="AQ539" t="s">
        <v>510</v>
      </c>
      <c r="AR539" t="s">
        <v>510</v>
      </c>
      <c r="AS539" t="s">
        <v>510</v>
      </c>
      <c r="AT539" t="s">
        <v>510</v>
      </c>
      <c r="AU539" t="s">
        <v>510</v>
      </c>
      <c r="AV539" t="s">
        <v>510</v>
      </c>
      <c r="AW539" t="s">
        <v>510</v>
      </c>
      <c r="AY539" t="s">
        <v>510</v>
      </c>
      <c r="AZ539" t="s">
        <v>510</v>
      </c>
      <c r="BB539" t="s">
        <v>510</v>
      </c>
      <c r="BC539" t="s">
        <v>510</v>
      </c>
      <c r="BD539" t="s">
        <v>510</v>
      </c>
      <c r="BE539" t="s">
        <v>510</v>
      </c>
      <c r="BF539" t="s">
        <v>510</v>
      </c>
      <c r="BG539" t="s">
        <v>510</v>
      </c>
      <c r="BH539" t="s">
        <v>510</v>
      </c>
      <c r="BI539" t="s">
        <v>510</v>
      </c>
      <c r="BJ539" t="s">
        <v>510</v>
      </c>
      <c r="BK539" t="s">
        <v>510</v>
      </c>
      <c r="BL539" t="s">
        <v>510</v>
      </c>
      <c r="BM539" t="s">
        <v>510</v>
      </c>
      <c r="BN539" t="s">
        <v>510</v>
      </c>
      <c r="BO539" t="s">
        <v>510</v>
      </c>
      <c r="BP539" t="s">
        <v>510</v>
      </c>
      <c r="BQ539" t="s">
        <v>510</v>
      </c>
    </row>
    <row r="540" spans="1:69" x14ac:dyDescent="0.3">
      <c r="A540" t="s">
        <v>510</v>
      </c>
      <c r="B540" t="s">
        <v>510</v>
      </c>
      <c r="C540" t="s">
        <v>510</v>
      </c>
      <c r="D540" t="s">
        <v>510</v>
      </c>
      <c r="E540" t="s">
        <v>510</v>
      </c>
      <c r="F540" t="s">
        <v>510</v>
      </c>
      <c r="G540" t="s">
        <v>510</v>
      </c>
      <c r="H540" s="455"/>
      <c r="I540" t="s">
        <v>510</v>
      </c>
      <c r="K540" t="s">
        <v>510</v>
      </c>
      <c r="L540" t="s">
        <v>512</v>
      </c>
      <c r="M540" t="s">
        <v>510</v>
      </c>
      <c r="N540" t="s">
        <v>510</v>
      </c>
      <c r="O540" t="s">
        <v>510</v>
      </c>
      <c r="P540" t="s">
        <v>510</v>
      </c>
      <c r="Q540" t="s">
        <v>510</v>
      </c>
      <c r="R540" t="s">
        <v>510</v>
      </c>
      <c r="S540" t="s">
        <v>510</v>
      </c>
      <c r="T540" t="s">
        <v>510</v>
      </c>
      <c r="U540" t="s">
        <v>510</v>
      </c>
      <c r="V540" t="s">
        <v>510</v>
      </c>
      <c r="W540" t="s">
        <v>510</v>
      </c>
      <c r="Y540" t="s">
        <v>510</v>
      </c>
      <c r="AA540" t="s">
        <v>510</v>
      </c>
      <c r="AB540" t="s">
        <v>510</v>
      </c>
      <c r="AC540" t="s">
        <v>510</v>
      </c>
      <c r="AD540" t="s">
        <v>510</v>
      </c>
      <c r="AE540" t="s">
        <v>510</v>
      </c>
      <c r="AH540" t="s">
        <v>510</v>
      </c>
      <c r="AI540" t="s">
        <v>510</v>
      </c>
      <c r="AJ540" t="s">
        <v>510</v>
      </c>
      <c r="AK540" t="s">
        <v>510</v>
      </c>
      <c r="AL540" t="s">
        <v>510</v>
      </c>
      <c r="AM540" t="s">
        <v>510</v>
      </c>
      <c r="AN540" t="s">
        <v>510</v>
      </c>
      <c r="AO540" t="s">
        <v>510</v>
      </c>
      <c r="AP540" t="s">
        <v>510</v>
      </c>
      <c r="AQ540" t="s">
        <v>510</v>
      </c>
      <c r="AR540" t="s">
        <v>510</v>
      </c>
      <c r="AS540" t="s">
        <v>510</v>
      </c>
      <c r="AT540" t="s">
        <v>510</v>
      </c>
      <c r="AU540" t="s">
        <v>510</v>
      </c>
      <c r="AV540" t="s">
        <v>510</v>
      </c>
      <c r="AW540" t="s">
        <v>510</v>
      </c>
      <c r="AY540" t="s">
        <v>510</v>
      </c>
      <c r="AZ540" t="s">
        <v>510</v>
      </c>
      <c r="BB540" t="s">
        <v>510</v>
      </c>
      <c r="BC540" t="s">
        <v>510</v>
      </c>
      <c r="BD540" t="s">
        <v>510</v>
      </c>
      <c r="BE540" t="s">
        <v>510</v>
      </c>
      <c r="BF540" t="s">
        <v>510</v>
      </c>
      <c r="BG540" t="s">
        <v>510</v>
      </c>
      <c r="BH540" t="s">
        <v>510</v>
      </c>
      <c r="BI540" t="s">
        <v>510</v>
      </c>
      <c r="BJ540" t="s">
        <v>510</v>
      </c>
      <c r="BK540" t="s">
        <v>510</v>
      </c>
      <c r="BL540" t="s">
        <v>510</v>
      </c>
      <c r="BM540" t="s">
        <v>510</v>
      </c>
      <c r="BN540" t="s">
        <v>510</v>
      </c>
      <c r="BO540" t="s">
        <v>510</v>
      </c>
      <c r="BP540" t="s">
        <v>510</v>
      </c>
      <c r="BQ540" t="s">
        <v>510</v>
      </c>
    </row>
    <row r="541" spans="1:69" x14ac:dyDescent="0.3">
      <c r="A541" t="s">
        <v>510</v>
      </c>
      <c r="B541" t="s">
        <v>510</v>
      </c>
      <c r="C541" t="s">
        <v>510</v>
      </c>
      <c r="D541" t="s">
        <v>510</v>
      </c>
      <c r="E541" t="s">
        <v>510</v>
      </c>
      <c r="F541" t="s">
        <v>510</v>
      </c>
      <c r="G541" t="s">
        <v>510</v>
      </c>
      <c r="H541" s="455"/>
      <c r="I541" t="s">
        <v>510</v>
      </c>
      <c r="K541" t="s">
        <v>510</v>
      </c>
      <c r="L541" t="s">
        <v>512</v>
      </c>
      <c r="M541" t="s">
        <v>510</v>
      </c>
      <c r="N541" t="s">
        <v>510</v>
      </c>
      <c r="O541" t="s">
        <v>510</v>
      </c>
      <c r="P541" t="s">
        <v>510</v>
      </c>
      <c r="Q541" t="s">
        <v>510</v>
      </c>
      <c r="R541" t="s">
        <v>510</v>
      </c>
      <c r="S541" t="s">
        <v>510</v>
      </c>
      <c r="T541" t="s">
        <v>510</v>
      </c>
      <c r="U541" t="s">
        <v>510</v>
      </c>
      <c r="V541" t="s">
        <v>510</v>
      </c>
      <c r="W541" t="s">
        <v>510</v>
      </c>
      <c r="Y541" t="s">
        <v>510</v>
      </c>
      <c r="AA541" t="s">
        <v>510</v>
      </c>
      <c r="AB541" t="s">
        <v>510</v>
      </c>
      <c r="AC541" t="s">
        <v>510</v>
      </c>
      <c r="AD541" t="s">
        <v>510</v>
      </c>
      <c r="AE541" t="s">
        <v>510</v>
      </c>
      <c r="AH541" t="s">
        <v>510</v>
      </c>
      <c r="AI541" t="s">
        <v>510</v>
      </c>
      <c r="AJ541" t="s">
        <v>510</v>
      </c>
      <c r="AK541" t="s">
        <v>510</v>
      </c>
      <c r="AL541" t="s">
        <v>510</v>
      </c>
      <c r="AM541" t="s">
        <v>510</v>
      </c>
      <c r="AN541" t="s">
        <v>510</v>
      </c>
      <c r="AO541" t="s">
        <v>510</v>
      </c>
      <c r="AP541" t="s">
        <v>510</v>
      </c>
      <c r="AQ541" t="s">
        <v>510</v>
      </c>
      <c r="AR541" t="s">
        <v>510</v>
      </c>
      <c r="AS541" t="s">
        <v>510</v>
      </c>
      <c r="AT541" t="s">
        <v>510</v>
      </c>
      <c r="AU541" t="s">
        <v>510</v>
      </c>
      <c r="AV541" t="s">
        <v>510</v>
      </c>
      <c r="AW541" t="s">
        <v>510</v>
      </c>
      <c r="AY541" t="s">
        <v>510</v>
      </c>
      <c r="AZ541" t="s">
        <v>510</v>
      </c>
      <c r="BB541" t="s">
        <v>510</v>
      </c>
      <c r="BC541" t="s">
        <v>510</v>
      </c>
      <c r="BD541" t="s">
        <v>510</v>
      </c>
      <c r="BE541" t="s">
        <v>510</v>
      </c>
      <c r="BF541" t="s">
        <v>510</v>
      </c>
      <c r="BG541" t="s">
        <v>510</v>
      </c>
      <c r="BH541" t="s">
        <v>510</v>
      </c>
      <c r="BI541" t="s">
        <v>510</v>
      </c>
      <c r="BJ541" t="s">
        <v>510</v>
      </c>
      <c r="BK541" t="s">
        <v>510</v>
      </c>
      <c r="BL541" t="s">
        <v>510</v>
      </c>
      <c r="BM541" t="s">
        <v>510</v>
      </c>
      <c r="BN541" t="s">
        <v>510</v>
      </c>
      <c r="BO541" t="s">
        <v>510</v>
      </c>
      <c r="BP541" t="s">
        <v>510</v>
      </c>
      <c r="BQ541" t="s">
        <v>510</v>
      </c>
    </row>
    <row r="542" spans="1:69" x14ac:dyDescent="0.3">
      <c r="A542" t="s">
        <v>510</v>
      </c>
      <c r="B542" t="s">
        <v>510</v>
      </c>
      <c r="C542" t="s">
        <v>510</v>
      </c>
      <c r="D542" t="s">
        <v>510</v>
      </c>
      <c r="E542" t="s">
        <v>510</v>
      </c>
      <c r="F542" t="s">
        <v>510</v>
      </c>
      <c r="G542" t="s">
        <v>510</v>
      </c>
      <c r="H542" s="455"/>
      <c r="I542" t="s">
        <v>510</v>
      </c>
      <c r="K542" t="s">
        <v>510</v>
      </c>
      <c r="L542" t="s">
        <v>512</v>
      </c>
      <c r="M542" t="s">
        <v>510</v>
      </c>
      <c r="N542" t="s">
        <v>510</v>
      </c>
      <c r="O542" t="s">
        <v>510</v>
      </c>
      <c r="P542" t="s">
        <v>510</v>
      </c>
      <c r="Q542" t="s">
        <v>510</v>
      </c>
      <c r="R542" t="s">
        <v>510</v>
      </c>
      <c r="S542" t="s">
        <v>510</v>
      </c>
      <c r="T542" t="s">
        <v>510</v>
      </c>
      <c r="U542" t="s">
        <v>510</v>
      </c>
      <c r="V542" t="s">
        <v>510</v>
      </c>
      <c r="W542" t="s">
        <v>510</v>
      </c>
      <c r="Y542" t="s">
        <v>510</v>
      </c>
      <c r="AA542" t="s">
        <v>510</v>
      </c>
      <c r="AB542" t="s">
        <v>510</v>
      </c>
      <c r="AC542" t="s">
        <v>510</v>
      </c>
      <c r="AD542" t="s">
        <v>510</v>
      </c>
      <c r="AE542" t="s">
        <v>510</v>
      </c>
      <c r="AH542" t="s">
        <v>510</v>
      </c>
      <c r="AI542" t="s">
        <v>510</v>
      </c>
      <c r="AJ542" t="s">
        <v>510</v>
      </c>
      <c r="AK542" t="s">
        <v>510</v>
      </c>
      <c r="AL542" t="s">
        <v>510</v>
      </c>
      <c r="AM542" t="s">
        <v>510</v>
      </c>
      <c r="AN542" t="s">
        <v>510</v>
      </c>
      <c r="AO542" t="s">
        <v>510</v>
      </c>
      <c r="AP542" t="s">
        <v>510</v>
      </c>
      <c r="AQ542" t="s">
        <v>510</v>
      </c>
      <c r="AR542" t="s">
        <v>510</v>
      </c>
      <c r="AS542" t="s">
        <v>510</v>
      </c>
      <c r="AT542" t="s">
        <v>510</v>
      </c>
      <c r="AU542" t="s">
        <v>510</v>
      </c>
      <c r="AV542" t="s">
        <v>510</v>
      </c>
      <c r="AW542" t="s">
        <v>510</v>
      </c>
      <c r="AY542" t="s">
        <v>510</v>
      </c>
      <c r="AZ542" t="s">
        <v>510</v>
      </c>
      <c r="BB542" t="s">
        <v>510</v>
      </c>
      <c r="BC542" t="s">
        <v>510</v>
      </c>
      <c r="BD542" t="s">
        <v>510</v>
      </c>
      <c r="BE542" t="s">
        <v>510</v>
      </c>
      <c r="BF542" t="s">
        <v>510</v>
      </c>
      <c r="BG542" t="s">
        <v>510</v>
      </c>
      <c r="BH542" t="s">
        <v>510</v>
      </c>
      <c r="BI542" t="s">
        <v>510</v>
      </c>
      <c r="BJ542" t="s">
        <v>510</v>
      </c>
      <c r="BK542" t="s">
        <v>510</v>
      </c>
      <c r="BL542" t="s">
        <v>510</v>
      </c>
      <c r="BM542" t="s">
        <v>510</v>
      </c>
      <c r="BN542" t="s">
        <v>510</v>
      </c>
      <c r="BO542" t="s">
        <v>510</v>
      </c>
      <c r="BP542" t="s">
        <v>510</v>
      </c>
      <c r="BQ542" t="s">
        <v>510</v>
      </c>
    </row>
    <row r="543" spans="1:69" x14ac:dyDescent="0.3">
      <c r="A543" t="s">
        <v>510</v>
      </c>
      <c r="B543" t="s">
        <v>510</v>
      </c>
      <c r="C543" t="s">
        <v>510</v>
      </c>
      <c r="D543" t="s">
        <v>510</v>
      </c>
      <c r="E543" t="s">
        <v>510</v>
      </c>
      <c r="F543" t="s">
        <v>510</v>
      </c>
      <c r="G543" t="s">
        <v>510</v>
      </c>
      <c r="H543" s="455"/>
      <c r="I543" t="s">
        <v>510</v>
      </c>
      <c r="K543" t="s">
        <v>510</v>
      </c>
      <c r="L543" t="s">
        <v>512</v>
      </c>
      <c r="M543" t="s">
        <v>510</v>
      </c>
      <c r="N543" t="s">
        <v>510</v>
      </c>
      <c r="O543" t="s">
        <v>510</v>
      </c>
      <c r="P543" t="s">
        <v>510</v>
      </c>
      <c r="Q543" t="s">
        <v>510</v>
      </c>
      <c r="R543" t="s">
        <v>510</v>
      </c>
      <c r="S543" t="s">
        <v>510</v>
      </c>
      <c r="T543" t="s">
        <v>510</v>
      </c>
      <c r="U543" t="s">
        <v>510</v>
      </c>
      <c r="V543" t="s">
        <v>510</v>
      </c>
      <c r="W543" t="s">
        <v>510</v>
      </c>
      <c r="Y543" t="s">
        <v>510</v>
      </c>
      <c r="AA543" t="s">
        <v>510</v>
      </c>
      <c r="AB543" t="s">
        <v>510</v>
      </c>
      <c r="AC543" t="s">
        <v>510</v>
      </c>
      <c r="AD543" t="s">
        <v>510</v>
      </c>
      <c r="AE543" t="s">
        <v>510</v>
      </c>
      <c r="AH543" t="s">
        <v>510</v>
      </c>
      <c r="AI543" t="s">
        <v>510</v>
      </c>
      <c r="AJ543" t="s">
        <v>510</v>
      </c>
      <c r="AK543" t="s">
        <v>510</v>
      </c>
      <c r="AL543" t="s">
        <v>510</v>
      </c>
      <c r="AM543" t="s">
        <v>510</v>
      </c>
      <c r="AN543" t="s">
        <v>510</v>
      </c>
      <c r="AO543" t="s">
        <v>510</v>
      </c>
      <c r="AP543" t="s">
        <v>510</v>
      </c>
      <c r="AQ543" t="s">
        <v>510</v>
      </c>
      <c r="AR543" t="s">
        <v>510</v>
      </c>
      <c r="AS543" t="s">
        <v>510</v>
      </c>
      <c r="AT543" t="s">
        <v>510</v>
      </c>
      <c r="AU543" t="s">
        <v>510</v>
      </c>
      <c r="AV543" t="s">
        <v>510</v>
      </c>
      <c r="AW543" t="s">
        <v>510</v>
      </c>
      <c r="AY543" t="s">
        <v>510</v>
      </c>
      <c r="AZ543" t="s">
        <v>510</v>
      </c>
      <c r="BB543" t="s">
        <v>510</v>
      </c>
      <c r="BC543" t="s">
        <v>510</v>
      </c>
      <c r="BD543" t="s">
        <v>510</v>
      </c>
      <c r="BE543" t="s">
        <v>510</v>
      </c>
      <c r="BF543" t="s">
        <v>510</v>
      </c>
      <c r="BG543" t="s">
        <v>510</v>
      </c>
      <c r="BH543" t="s">
        <v>510</v>
      </c>
      <c r="BI543" t="s">
        <v>510</v>
      </c>
      <c r="BJ543" t="s">
        <v>510</v>
      </c>
      <c r="BK543" t="s">
        <v>510</v>
      </c>
      <c r="BL543" t="s">
        <v>510</v>
      </c>
      <c r="BM543" t="s">
        <v>510</v>
      </c>
      <c r="BN543" t="s">
        <v>510</v>
      </c>
      <c r="BO543" t="s">
        <v>510</v>
      </c>
      <c r="BP543" t="s">
        <v>510</v>
      </c>
      <c r="BQ543" t="s">
        <v>510</v>
      </c>
    </row>
    <row r="544" spans="1:69" x14ac:dyDescent="0.3">
      <c r="A544" t="s">
        <v>510</v>
      </c>
      <c r="B544" t="s">
        <v>510</v>
      </c>
      <c r="C544" t="s">
        <v>510</v>
      </c>
      <c r="D544" t="s">
        <v>510</v>
      </c>
      <c r="E544" t="s">
        <v>510</v>
      </c>
      <c r="F544" t="s">
        <v>510</v>
      </c>
      <c r="G544" t="s">
        <v>510</v>
      </c>
      <c r="H544" s="455"/>
      <c r="I544" t="s">
        <v>510</v>
      </c>
      <c r="K544" t="s">
        <v>510</v>
      </c>
      <c r="L544" t="s">
        <v>512</v>
      </c>
      <c r="M544" t="s">
        <v>510</v>
      </c>
      <c r="N544" t="s">
        <v>510</v>
      </c>
      <c r="O544" t="s">
        <v>510</v>
      </c>
      <c r="P544" t="s">
        <v>510</v>
      </c>
      <c r="Q544" t="s">
        <v>510</v>
      </c>
      <c r="R544" t="s">
        <v>510</v>
      </c>
      <c r="S544" t="s">
        <v>510</v>
      </c>
      <c r="T544" t="s">
        <v>510</v>
      </c>
      <c r="U544" t="s">
        <v>510</v>
      </c>
      <c r="V544" t="s">
        <v>510</v>
      </c>
      <c r="W544" t="s">
        <v>510</v>
      </c>
      <c r="Y544" t="s">
        <v>510</v>
      </c>
      <c r="AA544" t="s">
        <v>510</v>
      </c>
      <c r="AB544" t="s">
        <v>510</v>
      </c>
      <c r="AC544" t="s">
        <v>510</v>
      </c>
      <c r="AD544" t="s">
        <v>510</v>
      </c>
      <c r="AE544" t="s">
        <v>510</v>
      </c>
      <c r="AH544" t="s">
        <v>510</v>
      </c>
      <c r="AI544" t="s">
        <v>510</v>
      </c>
      <c r="AJ544" t="s">
        <v>510</v>
      </c>
      <c r="AK544" t="s">
        <v>510</v>
      </c>
      <c r="AL544" t="s">
        <v>510</v>
      </c>
      <c r="AM544" t="s">
        <v>510</v>
      </c>
      <c r="AN544" t="s">
        <v>510</v>
      </c>
      <c r="AO544" t="s">
        <v>510</v>
      </c>
      <c r="AP544" t="s">
        <v>510</v>
      </c>
      <c r="AQ544" t="s">
        <v>510</v>
      </c>
      <c r="AR544" t="s">
        <v>510</v>
      </c>
      <c r="AS544" t="s">
        <v>510</v>
      </c>
      <c r="AT544" t="s">
        <v>510</v>
      </c>
      <c r="AU544" t="s">
        <v>510</v>
      </c>
      <c r="AV544" t="s">
        <v>510</v>
      </c>
      <c r="AW544" t="s">
        <v>510</v>
      </c>
      <c r="AY544" t="s">
        <v>510</v>
      </c>
      <c r="AZ544" t="s">
        <v>510</v>
      </c>
      <c r="BB544" t="s">
        <v>510</v>
      </c>
      <c r="BC544" t="s">
        <v>510</v>
      </c>
      <c r="BD544" t="s">
        <v>510</v>
      </c>
      <c r="BE544" t="s">
        <v>510</v>
      </c>
      <c r="BF544" t="s">
        <v>510</v>
      </c>
      <c r="BG544" t="s">
        <v>510</v>
      </c>
      <c r="BH544" t="s">
        <v>510</v>
      </c>
      <c r="BI544" t="s">
        <v>510</v>
      </c>
      <c r="BJ544" t="s">
        <v>510</v>
      </c>
      <c r="BK544" t="s">
        <v>510</v>
      </c>
      <c r="BL544" t="s">
        <v>510</v>
      </c>
      <c r="BM544" t="s">
        <v>510</v>
      </c>
      <c r="BN544" t="s">
        <v>510</v>
      </c>
      <c r="BO544" t="s">
        <v>510</v>
      </c>
      <c r="BP544" t="s">
        <v>510</v>
      </c>
      <c r="BQ544" t="s">
        <v>510</v>
      </c>
    </row>
    <row r="545" spans="1:69" x14ac:dyDescent="0.3">
      <c r="A545" t="s">
        <v>510</v>
      </c>
      <c r="B545" t="s">
        <v>510</v>
      </c>
      <c r="C545" t="s">
        <v>510</v>
      </c>
      <c r="D545" t="s">
        <v>510</v>
      </c>
      <c r="E545" t="s">
        <v>510</v>
      </c>
      <c r="F545" t="s">
        <v>510</v>
      </c>
      <c r="G545" t="s">
        <v>510</v>
      </c>
      <c r="H545" s="455"/>
      <c r="I545" t="s">
        <v>510</v>
      </c>
      <c r="K545" t="s">
        <v>510</v>
      </c>
      <c r="L545" t="s">
        <v>512</v>
      </c>
      <c r="M545" t="s">
        <v>510</v>
      </c>
      <c r="N545" t="s">
        <v>510</v>
      </c>
      <c r="O545" t="s">
        <v>510</v>
      </c>
      <c r="P545" t="s">
        <v>510</v>
      </c>
      <c r="Q545" t="s">
        <v>510</v>
      </c>
      <c r="R545" t="s">
        <v>510</v>
      </c>
      <c r="S545" t="s">
        <v>510</v>
      </c>
      <c r="T545" t="s">
        <v>510</v>
      </c>
      <c r="U545" t="s">
        <v>510</v>
      </c>
      <c r="V545" t="s">
        <v>510</v>
      </c>
      <c r="W545" t="s">
        <v>510</v>
      </c>
      <c r="Y545" t="s">
        <v>510</v>
      </c>
      <c r="AA545" t="s">
        <v>510</v>
      </c>
      <c r="AB545" t="s">
        <v>510</v>
      </c>
      <c r="AC545" t="s">
        <v>510</v>
      </c>
      <c r="AD545" t="s">
        <v>510</v>
      </c>
      <c r="AE545" t="s">
        <v>510</v>
      </c>
      <c r="AH545" t="s">
        <v>510</v>
      </c>
      <c r="AI545" t="s">
        <v>510</v>
      </c>
      <c r="AJ545" t="s">
        <v>510</v>
      </c>
      <c r="AK545" t="s">
        <v>510</v>
      </c>
      <c r="AL545" t="s">
        <v>510</v>
      </c>
      <c r="AM545" t="s">
        <v>510</v>
      </c>
      <c r="AN545" t="s">
        <v>510</v>
      </c>
      <c r="AO545" t="s">
        <v>510</v>
      </c>
      <c r="AP545" t="s">
        <v>510</v>
      </c>
      <c r="AQ545" t="s">
        <v>510</v>
      </c>
      <c r="AR545" t="s">
        <v>510</v>
      </c>
      <c r="AS545" t="s">
        <v>510</v>
      </c>
      <c r="AT545" t="s">
        <v>510</v>
      </c>
      <c r="AU545" t="s">
        <v>510</v>
      </c>
      <c r="AV545" t="s">
        <v>510</v>
      </c>
      <c r="AW545" t="s">
        <v>510</v>
      </c>
      <c r="AY545" t="s">
        <v>510</v>
      </c>
      <c r="AZ545" t="s">
        <v>510</v>
      </c>
      <c r="BB545" t="s">
        <v>510</v>
      </c>
      <c r="BC545" t="s">
        <v>510</v>
      </c>
      <c r="BD545" t="s">
        <v>510</v>
      </c>
      <c r="BE545" t="s">
        <v>510</v>
      </c>
      <c r="BF545" t="s">
        <v>510</v>
      </c>
      <c r="BG545" t="s">
        <v>510</v>
      </c>
      <c r="BH545" t="s">
        <v>510</v>
      </c>
      <c r="BI545" t="s">
        <v>510</v>
      </c>
      <c r="BJ545" t="s">
        <v>510</v>
      </c>
      <c r="BK545" t="s">
        <v>510</v>
      </c>
      <c r="BL545" t="s">
        <v>510</v>
      </c>
      <c r="BM545" t="s">
        <v>510</v>
      </c>
      <c r="BN545" t="s">
        <v>510</v>
      </c>
      <c r="BO545" t="s">
        <v>510</v>
      </c>
      <c r="BP545" t="s">
        <v>510</v>
      </c>
      <c r="BQ545" t="s">
        <v>510</v>
      </c>
    </row>
    <row r="546" spans="1:69" x14ac:dyDescent="0.3">
      <c r="A546" t="s">
        <v>510</v>
      </c>
      <c r="B546" t="s">
        <v>510</v>
      </c>
      <c r="C546" t="s">
        <v>510</v>
      </c>
      <c r="D546" t="s">
        <v>510</v>
      </c>
      <c r="E546" t="s">
        <v>510</v>
      </c>
      <c r="F546" t="s">
        <v>510</v>
      </c>
      <c r="G546" t="s">
        <v>510</v>
      </c>
      <c r="H546" s="455"/>
      <c r="I546" t="s">
        <v>510</v>
      </c>
      <c r="K546" t="s">
        <v>510</v>
      </c>
      <c r="L546" t="s">
        <v>512</v>
      </c>
      <c r="M546" t="s">
        <v>510</v>
      </c>
      <c r="N546" t="s">
        <v>510</v>
      </c>
      <c r="O546" t="s">
        <v>510</v>
      </c>
      <c r="P546" t="s">
        <v>510</v>
      </c>
      <c r="Q546" t="s">
        <v>510</v>
      </c>
      <c r="R546" t="s">
        <v>510</v>
      </c>
      <c r="S546" t="s">
        <v>510</v>
      </c>
      <c r="T546" t="s">
        <v>510</v>
      </c>
      <c r="U546" t="s">
        <v>510</v>
      </c>
      <c r="V546" t="s">
        <v>510</v>
      </c>
      <c r="W546" t="s">
        <v>510</v>
      </c>
      <c r="Y546" t="s">
        <v>510</v>
      </c>
      <c r="AA546" t="s">
        <v>510</v>
      </c>
      <c r="AB546" t="s">
        <v>510</v>
      </c>
      <c r="AC546" t="s">
        <v>510</v>
      </c>
      <c r="AD546" t="s">
        <v>510</v>
      </c>
      <c r="AE546" t="s">
        <v>510</v>
      </c>
      <c r="AH546" t="s">
        <v>510</v>
      </c>
      <c r="AI546" t="s">
        <v>510</v>
      </c>
      <c r="AJ546" t="s">
        <v>510</v>
      </c>
      <c r="AK546" t="s">
        <v>510</v>
      </c>
      <c r="AL546" t="s">
        <v>510</v>
      </c>
      <c r="AM546" t="s">
        <v>510</v>
      </c>
      <c r="AN546" t="s">
        <v>510</v>
      </c>
      <c r="AO546" t="s">
        <v>510</v>
      </c>
      <c r="AP546" t="s">
        <v>510</v>
      </c>
      <c r="AQ546" t="s">
        <v>510</v>
      </c>
      <c r="AR546" t="s">
        <v>510</v>
      </c>
      <c r="AS546" t="s">
        <v>510</v>
      </c>
      <c r="AT546" t="s">
        <v>510</v>
      </c>
      <c r="AU546" t="s">
        <v>510</v>
      </c>
      <c r="AV546" t="s">
        <v>510</v>
      </c>
      <c r="AW546" t="s">
        <v>510</v>
      </c>
      <c r="AY546" t="s">
        <v>510</v>
      </c>
      <c r="AZ546" t="s">
        <v>510</v>
      </c>
      <c r="BB546" t="s">
        <v>510</v>
      </c>
      <c r="BC546" t="s">
        <v>510</v>
      </c>
      <c r="BD546" t="s">
        <v>510</v>
      </c>
      <c r="BE546" t="s">
        <v>510</v>
      </c>
      <c r="BF546" t="s">
        <v>510</v>
      </c>
      <c r="BG546" t="s">
        <v>510</v>
      </c>
      <c r="BH546" t="s">
        <v>510</v>
      </c>
      <c r="BI546" t="s">
        <v>510</v>
      </c>
      <c r="BJ546" t="s">
        <v>510</v>
      </c>
      <c r="BK546" t="s">
        <v>510</v>
      </c>
      <c r="BL546" t="s">
        <v>510</v>
      </c>
      <c r="BM546" t="s">
        <v>510</v>
      </c>
      <c r="BN546" t="s">
        <v>510</v>
      </c>
      <c r="BO546" t="s">
        <v>510</v>
      </c>
      <c r="BP546" t="s">
        <v>510</v>
      </c>
      <c r="BQ546" t="s">
        <v>510</v>
      </c>
    </row>
    <row r="547" spans="1:69" x14ac:dyDescent="0.3">
      <c r="A547" t="s">
        <v>510</v>
      </c>
      <c r="B547" t="s">
        <v>510</v>
      </c>
      <c r="C547" t="s">
        <v>510</v>
      </c>
      <c r="D547" t="s">
        <v>510</v>
      </c>
      <c r="E547" t="s">
        <v>510</v>
      </c>
      <c r="F547" t="s">
        <v>510</v>
      </c>
      <c r="G547" t="s">
        <v>510</v>
      </c>
      <c r="H547" s="455"/>
      <c r="I547" t="s">
        <v>510</v>
      </c>
      <c r="K547" t="s">
        <v>510</v>
      </c>
      <c r="L547" t="s">
        <v>512</v>
      </c>
      <c r="M547" t="s">
        <v>510</v>
      </c>
      <c r="N547" t="s">
        <v>510</v>
      </c>
      <c r="O547" t="s">
        <v>510</v>
      </c>
      <c r="P547" t="s">
        <v>510</v>
      </c>
      <c r="Q547" t="s">
        <v>510</v>
      </c>
      <c r="R547" t="s">
        <v>510</v>
      </c>
      <c r="S547" t="s">
        <v>510</v>
      </c>
      <c r="T547" t="s">
        <v>510</v>
      </c>
      <c r="U547" t="s">
        <v>510</v>
      </c>
      <c r="V547" t="s">
        <v>510</v>
      </c>
      <c r="W547" t="s">
        <v>510</v>
      </c>
      <c r="Y547" t="s">
        <v>510</v>
      </c>
      <c r="AA547" t="s">
        <v>510</v>
      </c>
      <c r="AB547" t="s">
        <v>510</v>
      </c>
      <c r="AC547" t="s">
        <v>510</v>
      </c>
      <c r="AD547" t="s">
        <v>510</v>
      </c>
      <c r="AE547" t="s">
        <v>510</v>
      </c>
      <c r="AH547" t="s">
        <v>510</v>
      </c>
      <c r="AI547" t="s">
        <v>510</v>
      </c>
      <c r="AJ547" t="s">
        <v>510</v>
      </c>
      <c r="AK547" t="s">
        <v>510</v>
      </c>
      <c r="AL547" t="s">
        <v>510</v>
      </c>
      <c r="AM547" t="s">
        <v>510</v>
      </c>
      <c r="AN547" t="s">
        <v>510</v>
      </c>
      <c r="AO547" t="s">
        <v>510</v>
      </c>
      <c r="AP547" t="s">
        <v>510</v>
      </c>
      <c r="AQ547" t="s">
        <v>510</v>
      </c>
      <c r="AR547" t="s">
        <v>510</v>
      </c>
      <c r="AS547" t="s">
        <v>510</v>
      </c>
      <c r="AT547" t="s">
        <v>510</v>
      </c>
      <c r="AU547" t="s">
        <v>510</v>
      </c>
      <c r="AV547" t="s">
        <v>510</v>
      </c>
      <c r="AW547" t="s">
        <v>510</v>
      </c>
      <c r="AY547" t="s">
        <v>510</v>
      </c>
      <c r="AZ547" t="s">
        <v>510</v>
      </c>
      <c r="BB547" t="s">
        <v>510</v>
      </c>
      <c r="BC547" t="s">
        <v>510</v>
      </c>
      <c r="BD547" t="s">
        <v>510</v>
      </c>
      <c r="BE547" t="s">
        <v>510</v>
      </c>
      <c r="BF547" t="s">
        <v>510</v>
      </c>
      <c r="BG547" t="s">
        <v>510</v>
      </c>
      <c r="BH547" t="s">
        <v>510</v>
      </c>
      <c r="BI547" t="s">
        <v>510</v>
      </c>
      <c r="BJ547" t="s">
        <v>510</v>
      </c>
      <c r="BK547" t="s">
        <v>510</v>
      </c>
      <c r="BL547" t="s">
        <v>510</v>
      </c>
      <c r="BM547" t="s">
        <v>510</v>
      </c>
      <c r="BN547" t="s">
        <v>510</v>
      </c>
      <c r="BO547" t="s">
        <v>510</v>
      </c>
      <c r="BP547" t="s">
        <v>510</v>
      </c>
      <c r="BQ547" t="s">
        <v>510</v>
      </c>
    </row>
    <row r="548" spans="1:69" x14ac:dyDescent="0.3">
      <c r="A548" t="s">
        <v>510</v>
      </c>
      <c r="B548" t="s">
        <v>510</v>
      </c>
      <c r="C548" t="s">
        <v>510</v>
      </c>
      <c r="D548" t="s">
        <v>510</v>
      </c>
      <c r="E548" t="s">
        <v>510</v>
      </c>
      <c r="F548" t="s">
        <v>510</v>
      </c>
      <c r="G548" t="s">
        <v>510</v>
      </c>
      <c r="H548" s="455"/>
      <c r="I548" t="s">
        <v>510</v>
      </c>
      <c r="K548" t="s">
        <v>510</v>
      </c>
      <c r="L548" t="s">
        <v>512</v>
      </c>
      <c r="M548" t="s">
        <v>510</v>
      </c>
      <c r="N548" t="s">
        <v>510</v>
      </c>
      <c r="O548" t="s">
        <v>510</v>
      </c>
      <c r="P548" t="s">
        <v>510</v>
      </c>
      <c r="Q548" t="s">
        <v>510</v>
      </c>
      <c r="R548" t="s">
        <v>510</v>
      </c>
      <c r="S548" t="s">
        <v>510</v>
      </c>
      <c r="T548" t="s">
        <v>510</v>
      </c>
      <c r="U548" t="s">
        <v>510</v>
      </c>
      <c r="V548" t="s">
        <v>510</v>
      </c>
      <c r="W548" t="s">
        <v>510</v>
      </c>
      <c r="Y548" t="s">
        <v>510</v>
      </c>
      <c r="AA548" t="s">
        <v>510</v>
      </c>
      <c r="AB548" t="s">
        <v>510</v>
      </c>
      <c r="AC548" t="s">
        <v>510</v>
      </c>
      <c r="AD548" t="s">
        <v>510</v>
      </c>
      <c r="AE548" t="s">
        <v>510</v>
      </c>
      <c r="AH548" t="s">
        <v>510</v>
      </c>
      <c r="AI548" t="s">
        <v>510</v>
      </c>
      <c r="AJ548" t="s">
        <v>510</v>
      </c>
      <c r="AK548" t="s">
        <v>510</v>
      </c>
      <c r="AL548" t="s">
        <v>510</v>
      </c>
      <c r="AM548" t="s">
        <v>510</v>
      </c>
      <c r="AN548" t="s">
        <v>510</v>
      </c>
      <c r="AO548" t="s">
        <v>510</v>
      </c>
      <c r="AP548" t="s">
        <v>510</v>
      </c>
      <c r="AQ548" t="s">
        <v>510</v>
      </c>
      <c r="AR548" t="s">
        <v>510</v>
      </c>
      <c r="AS548" t="s">
        <v>510</v>
      </c>
      <c r="AT548" t="s">
        <v>510</v>
      </c>
      <c r="AU548" t="s">
        <v>510</v>
      </c>
      <c r="AV548" t="s">
        <v>510</v>
      </c>
      <c r="AW548" t="s">
        <v>510</v>
      </c>
      <c r="AY548" t="s">
        <v>510</v>
      </c>
      <c r="AZ548" t="s">
        <v>510</v>
      </c>
      <c r="BB548" t="s">
        <v>510</v>
      </c>
      <c r="BC548" t="s">
        <v>510</v>
      </c>
      <c r="BD548" t="s">
        <v>510</v>
      </c>
      <c r="BE548" t="s">
        <v>510</v>
      </c>
      <c r="BF548" t="s">
        <v>510</v>
      </c>
      <c r="BG548" t="s">
        <v>510</v>
      </c>
      <c r="BH548" t="s">
        <v>510</v>
      </c>
      <c r="BI548" t="s">
        <v>510</v>
      </c>
      <c r="BJ548" t="s">
        <v>510</v>
      </c>
      <c r="BK548" t="s">
        <v>510</v>
      </c>
      <c r="BL548" t="s">
        <v>510</v>
      </c>
      <c r="BM548" t="s">
        <v>510</v>
      </c>
      <c r="BN548" t="s">
        <v>510</v>
      </c>
      <c r="BO548" t="s">
        <v>510</v>
      </c>
      <c r="BP548" t="s">
        <v>510</v>
      </c>
      <c r="BQ548" t="s">
        <v>510</v>
      </c>
    </row>
    <row r="549" spans="1:69" x14ac:dyDescent="0.3">
      <c r="A549" t="s">
        <v>510</v>
      </c>
      <c r="B549" t="s">
        <v>510</v>
      </c>
      <c r="C549" t="s">
        <v>510</v>
      </c>
      <c r="D549" t="s">
        <v>510</v>
      </c>
      <c r="E549" t="s">
        <v>510</v>
      </c>
      <c r="F549" t="s">
        <v>510</v>
      </c>
      <c r="G549" t="s">
        <v>510</v>
      </c>
      <c r="H549" s="455"/>
      <c r="I549" t="s">
        <v>510</v>
      </c>
      <c r="K549" t="s">
        <v>510</v>
      </c>
      <c r="L549" t="s">
        <v>512</v>
      </c>
      <c r="M549" t="s">
        <v>510</v>
      </c>
      <c r="N549" t="s">
        <v>510</v>
      </c>
      <c r="O549" t="s">
        <v>510</v>
      </c>
      <c r="P549" t="s">
        <v>510</v>
      </c>
      <c r="Q549" t="s">
        <v>510</v>
      </c>
      <c r="R549" t="s">
        <v>510</v>
      </c>
      <c r="S549" t="s">
        <v>510</v>
      </c>
      <c r="T549" t="s">
        <v>510</v>
      </c>
      <c r="U549" t="s">
        <v>510</v>
      </c>
      <c r="V549" t="s">
        <v>510</v>
      </c>
      <c r="W549" t="s">
        <v>510</v>
      </c>
      <c r="Y549" t="s">
        <v>510</v>
      </c>
      <c r="AA549" t="s">
        <v>510</v>
      </c>
      <c r="AB549" t="s">
        <v>510</v>
      </c>
      <c r="AC549" t="s">
        <v>510</v>
      </c>
      <c r="AD549" t="s">
        <v>510</v>
      </c>
      <c r="AE549" t="s">
        <v>510</v>
      </c>
      <c r="AH549" t="s">
        <v>510</v>
      </c>
      <c r="AI549" t="s">
        <v>510</v>
      </c>
      <c r="AJ549" t="s">
        <v>510</v>
      </c>
      <c r="AK549" t="s">
        <v>510</v>
      </c>
      <c r="AL549" t="s">
        <v>510</v>
      </c>
      <c r="AM549" t="s">
        <v>510</v>
      </c>
      <c r="AN549" t="s">
        <v>510</v>
      </c>
      <c r="AO549" t="s">
        <v>510</v>
      </c>
      <c r="AP549" t="s">
        <v>510</v>
      </c>
      <c r="AQ549" t="s">
        <v>510</v>
      </c>
      <c r="AR549" t="s">
        <v>510</v>
      </c>
      <c r="AS549" t="s">
        <v>510</v>
      </c>
      <c r="AT549" t="s">
        <v>510</v>
      </c>
      <c r="AU549" t="s">
        <v>510</v>
      </c>
      <c r="AV549" t="s">
        <v>510</v>
      </c>
      <c r="AW549" t="s">
        <v>510</v>
      </c>
      <c r="AY549" t="s">
        <v>510</v>
      </c>
      <c r="AZ549" t="s">
        <v>510</v>
      </c>
      <c r="BB549" t="s">
        <v>510</v>
      </c>
      <c r="BC549" t="s">
        <v>510</v>
      </c>
      <c r="BD549" t="s">
        <v>510</v>
      </c>
      <c r="BE549" t="s">
        <v>510</v>
      </c>
      <c r="BF549" t="s">
        <v>510</v>
      </c>
      <c r="BG549" t="s">
        <v>510</v>
      </c>
      <c r="BH549" t="s">
        <v>510</v>
      </c>
      <c r="BI549" t="s">
        <v>510</v>
      </c>
      <c r="BJ549" t="s">
        <v>510</v>
      </c>
      <c r="BK549" t="s">
        <v>510</v>
      </c>
      <c r="BL549" t="s">
        <v>510</v>
      </c>
      <c r="BM549" t="s">
        <v>510</v>
      </c>
      <c r="BN549" t="s">
        <v>510</v>
      </c>
      <c r="BO549" t="s">
        <v>510</v>
      </c>
      <c r="BP549" t="s">
        <v>510</v>
      </c>
      <c r="BQ549" t="s">
        <v>510</v>
      </c>
    </row>
    <row r="550" spans="1:69" x14ac:dyDescent="0.3">
      <c r="A550" t="s">
        <v>510</v>
      </c>
      <c r="B550" t="s">
        <v>510</v>
      </c>
      <c r="C550" t="s">
        <v>510</v>
      </c>
      <c r="D550" t="s">
        <v>510</v>
      </c>
      <c r="E550" t="s">
        <v>510</v>
      </c>
      <c r="F550" t="s">
        <v>510</v>
      </c>
      <c r="G550" t="s">
        <v>510</v>
      </c>
      <c r="H550" s="455"/>
      <c r="I550" t="s">
        <v>510</v>
      </c>
      <c r="K550" t="s">
        <v>510</v>
      </c>
      <c r="L550" t="s">
        <v>512</v>
      </c>
      <c r="M550" t="s">
        <v>510</v>
      </c>
      <c r="N550" t="s">
        <v>510</v>
      </c>
      <c r="O550" t="s">
        <v>510</v>
      </c>
      <c r="P550" t="s">
        <v>510</v>
      </c>
      <c r="Q550" t="s">
        <v>510</v>
      </c>
      <c r="R550" t="s">
        <v>510</v>
      </c>
      <c r="S550" t="s">
        <v>510</v>
      </c>
      <c r="T550" t="s">
        <v>510</v>
      </c>
      <c r="U550" t="s">
        <v>510</v>
      </c>
      <c r="V550" t="s">
        <v>510</v>
      </c>
      <c r="W550" t="s">
        <v>510</v>
      </c>
      <c r="Y550" t="s">
        <v>510</v>
      </c>
      <c r="AA550" t="s">
        <v>510</v>
      </c>
      <c r="AB550" t="s">
        <v>510</v>
      </c>
      <c r="AC550" t="s">
        <v>510</v>
      </c>
      <c r="AD550" t="s">
        <v>510</v>
      </c>
      <c r="AE550" t="s">
        <v>510</v>
      </c>
      <c r="AH550" t="s">
        <v>510</v>
      </c>
      <c r="AI550" t="s">
        <v>510</v>
      </c>
      <c r="AJ550" t="s">
        <v>510</v>
      </c>
      <c r="AK550" t="s">
        <v>510</v>
      </c>
      <c r="AL550" t="s">
        <v>510</v>
      </c>
      <c r="AM550" t="s">
        <v>510</v>
      </c>
      <c r="AN550" t="s">
        <v>510</v>
      </c>
      <c r="AO550" t="s">
        <v>510</v>
      </c>
      <c r="AP550" t="s">
        <v>510</v>
      </c>
      <c r="AQ550" t="s">
        <v>510</v>
      </c>
      <c r="AR550" t="s">
        <v>510</v>
      </c>
      <c r="AS550" t="s">
        <v>510</v>
      </c>
      <c r="AT550" t="s">
        <v>510</v>
      </c>
      <c r="AU550" t="s">
        <v>510</v>
      </c>
      <c r="AV550" t="s">
        <v>510</v>
      </c>
      <c r="AW550" t="s">
        <v>510</v>
      </c>
      <c r="AY550" t="s">
        <v>510</v>
      </c>
      <c r="AZ550" t="s">
        <v>510</v>
      </c>
      <c r="BB550" t="s">
        <v>510</v>
      </c>
      <c r="BC550" t="s">
        <v>510</v>
      </c>
      <c r="BD550" t="s">
        <v>510</v>
      </c>
      <c r="BE550" t="s">
        <v>510</v>
      </c>
      <c r="BF550" t="s">
        <v>510</v>
      </c>
      <c r="BG550" t="s">
        <v>510</v>
      </c>
      <c r="BH550" t="s">
        <v>510</v>
      </c>
      <c r="BI550" t="s">
        <v>510</v>
      </c>
      <c r="BJ550" t="s">
        <v>510</v>
      </c>
      <c r="BK550" t="s">
        <v>510</v>
      </c>
      <c r="BL550" t="s">
        <v>510</v>
      </c>
      <c r="BM550" t="s">
        <v>510</v>
      </c>
      <c r="BN550" t="s">
        <v>510</v>
      </c>
      <c r="BO550" t="s">
        <v>510</v>
      </c>
      <c r="BP550" t="s">
        <v>510</v>
      </c>
      <c r="BQ550" t="s">
        <v>510</v>
      </c>
    </row>
    <row r="551" spans="1:69" x14ac:dyDescent="0.3">
      <c r="A551" t="s">
        <v>510</v>
      </c>
      <c r="B551" t="s">
        <v>510</v>
      </c>
      <c r="C551" t="s">
        <v>510</v>
      </c>
      <c r="D551" t="s">
        <v>510</v>
      </c>
      <c r="E551" t="s">
        <v>510</v>
      </c>
      <c r="F551" t="s">
        <v>510</v>
      </c>
      <c r="G551" t="s">
        <v>510</v>
      </c>
      <c r="H551" s="455"/>
      <c r="I551" t="s">
        <v>510</v>
      </c>
      <c r="K551" t="s">
        <v>510</v>
      </c>
      <c r="L551" t="s">
        <v>512</v>
      </c>
      <c r="M551" t="s">
        <v>510</v>
      </c>
      <c r="N551" t="s">
        <v>510</v>
      </c>
      <c r="O551" t="s">
        <v>510</v>
      </c>
      <c r="P551" t="s">
        <v>510</v>
      </c>
      <c r="Q551" t="s">
        <v>510</v>
      </c>
      <c r="R551" t="s">
        <v>510</v>
      </c>
      <c r="S551" t="s">
        <v>510</v>
      </c>
      <c r="T551" t="s">
        <v>510</v>
      </c>
      <c r="U551" t="s">
        <v>510</v>
      </c>
      <c r="V551" t="s">
        <v>510</v>
      </c>
      <c r="W551" t="s">
        <v>510</v>
      </c>
      <c r="Y551" t="s">
        <v>510</v>
      </c>
      <c r="AA551" t="s">
        <v>510</v>
      </c>
      <c r="AB551" t="s">
        <v>510</v>
      </c>
      <c r="AC551" t="s">
        <v>510</v>
      </c>
      <c r="AD551" t="s">
        <v>510</v>
      </c>
      <c r="AE551" t="s">
        <v>510</v>
      </c>
      <c r="AH551" t="s">
        <v>510</v>
      </c>
      <c r="AI551" t="s">
        <v>510</v>
      </c>
      <c r="AJ551" t="s">
        <v>510</v>
      </c>
      <c r="AK551" t="s">
        <v>510</v>
      </c>
      <c r="AL551" t="s">
        <v>510</v>
      </c>
      <c r="AM551" t="s">
        <v>510</v>
      </c>
      <c r="AN551" t="s">
        <v>510</v>
      </c>
      <c r="AO551" t="s">
        <v>510</v>
      </c>
      <c r="AP551" t="s">
        <v>510</v>
      </c>
      <c r="AQ551" t="s">
        <v>510</v>
      </c>
      <c r="AR551" t="s">
        <v>510</v>
      </c>
      <c r="AS551" t="s">
        <v>510</v>
      </c>
      <c r="AT551" t="s">
        <v>510</v>
      </c>
      <c r="AU551" t="s">
        <v>510</v>
      </c>
      <c r="AV551" t="s">
        <v>510</v>
      </c>
      <c r="AW551" t="s">
        <v>510</v>
      </c>
      <c r="AY551" t="s">
        <v>510</v>
      </c>
      <c r="AZ551" t="s">
        <v>510</v>
      </c>
      <c r="BB551" t="s">
        <v>510</v>
      </c>
      <c r="BC551" t="s">
        <v>510</v>
      </c>
      <c r="BD551" t="s">
        <v>510</v>
      </c>
      <c r="BE551" t="s">
        <v>510</v>
      </c>
      <c r="BF551" t="s">
        <v>510</v>
      </c>
      <c r="BG551" t="s">
        <v>510</v>
      </c>
      <c r="BH551" t="s">
        <v>510</v>
      </c>
      <c r="BI551" t="s">
        <v>510</v>
      </c>
      <c r="BJ551" t="s">
        <v>510</v>
      </c>
      <c r="BK551" t="s">
        <v>510</v>
      </c>
      <c r="BL551" t="s">
        <v>510</v>
      </c>
      <c r="BM551" t="s">
        <v>510</v>
      </c>
      <c r="BN551" t="s">
        <v>510</v>
      </c>
      <c r="BO551" t="s">
        <v>510</v>
      </c>
      <c r="BP551" t="s">
        <v>510</v>
      </c>
      <c r="BQ551" t="s">
        <v>510</v>
      </c>
    </row>
    <row r="552" spans="1:69" x14ac:dyDescent="0.3">
      <c r="A552" t="s">
        <v>510</v>
      </c>
      <c r="B552" t="s">
        <v>510</v>
      </c>
      <c r="C552" t="s">
        <v>510</v>
      </c>
      <c r="D552" t="s">
        <v>510</v>
      </c>
      <c r="E552" t="s">
        <v>510</v>
      </c>
      <c r="F552" t="s">
        <v>510</v>
      </c>
      <c r="G552" t="s">
        <v>510</v>
      </c>
      <c r="H552" s="455"/>
      <c r="I552" t="s">
        <v>510</v>
      </c>
      <c r="K552" t="s">
        <v>510</v>
      </c>
      <c r="L552" t="s">
        <v>512</v>
      </c>
      <c r="M552" t="s">
        <v>510</v>
      </c>
      <c r="N552" t="s">
        <v>510</v>
      </c>
      <c r="O552" t="s">
        <v>510</v>
      </c>
      <c r="P552" t="s">
        <v>510</v>
      </c>
      <c r="Q552" t="s">
        <v>510</v>
      </c>
      <c r="R552" t="s">
        <v>510</v>
      </c>
      <c r="S552" t="s">
        <v>510</v>
      </c>
      <c r="T552" t="s">
        <v>510</v>
      </c>
      <c r="U552" t="s">
        <v>510</v>
      </c>
      <c r="V552" t="s">
        <v>510</v>
      </c>
      <c r="W552" t="s">
        <v>510</v>
      </c>
      <c r="Y552" t="s">
        <v>510</v>
      </c>
      <c r="AA552" t="s">
        <v>510</v>
      </c>
      <c r="AB552" t="s">
        <v>510</v>
      </c>
      <c r="AC552" t="s">
        <v>510</v>
      </c>
      <c r="AD552" t="s">
        <v>510</v>
      </c>
      <c r="AE552" t="s">
        <v>510</v>
      </c>
      <c r="AH552" t="s">
        <v>510</v>
      </c>
      <c r="AI552" t="s">
        <v>510</v>
      </c>
      <c r="AJ552" t="s">
        <v>510</v>
      </c>
      <c r="AK552" t="s">
        <v>510</v>
      </c>
      <c r="AL552" t="s">
        <v>510</v>
      </c>
      <c r="AM552" t="s">
        <v>510</v>
      </c>
      <c r="AN552" t="s">
        <v>510</v>
      </c>
      <c r="AO552" t="s">
        <v>510</v>
      </c>
      <c r="AP552" t="s">
        <v>510</v>
      </c>
      <c r="AQ552" t="s">
        <v>510</v>
      </c>
      <c r="AR552" t="s">
        <v>510</v>
      </c>
      <c r="AS552" t="s">
        <v>510</v>
      </c>
      <c r="AT552" t="s">
        <v>510</v>
      </c>
      <c r="AU552" t="s">
        <v>510</v>
      </c>
      <c r="AV552" t="s">
        <v>510</v>
      </c>
      <c r="AW552" t="s">
        <v>510</v>
      </c>
      <c r="AY552" t="s">
        <v>510</v>
      </c>
      <c r="AZ552" t="s">
        <v>510</v>
      </c>
      <c r="BB552" t="s">
        <v>510</v>
      </c>
      <c r="BC552" t="s">
        <v>510</v>
      </c>
      <c r="BD552" t="s">
        <v>510</v>
      </c>
      <c r="BE552" t="s">
        <v>510</v>
      </c>
      <c r="BF552" t="s">
        <v>510</v>
      </c>
      <c r="BG552" t="s">
        <v>510</v>
      </c>
      <c r="BH552" t="s">
        <v>510</v>
      </c>
      <c r="BI552" t="s">
        <v>510</v>
      </c>
      <c r="BJ552" t="s">
        <v>510</v>
      </c>
      <c r="BK552" t="s">
        <v>510</v>
      </c>
      <c r="BL552" t="s">
        <v>510</v>
      </c>
      <c r="BM552" t="s">
        <v>510</v>
      </c>
      <c r="BN552" t="s">
        <v>510</v>
      </c>
      <c r="BO552" t="s">
        <v>510</v>
      </c>
      <c r="BP552" t="s">
        <v>510</v>
      </c>
      <c r="BQ552" t="s">
        <v>510</v>
      </c>
    </row>
    <row r="553" spans="1:69" x14ac:dyDescent="0.3">
      <c r="A553" t="s">
        <v>510</v>
      </c>
      <c r="B553" t="s">
        <v>510</v>
      </c>
      <c r="C553" t="s">
        <v>510</v>
      </c>
      <c r="D553" t="s">
        <v>510</v>
      </c>
      <c r="E553" t="s">
        <v>510</v>
      </c>
      <c r="F553" t="s">
        <v>510</v>
      </c>
      <c r="G553" t="s">
        <v>510</v>
      </c>
      <c r="H553" s="455"/>
      <c r="I553" t="s">
        <v>510</v>
      </c>
      <c r="K553" t="s">
        <v>510</v>
      </c>
      <c r="L553" t="s">
        <v>512</v>
      </c>
      <c r="M553" t="s">
        <v>510</v>
      </c>
      <c r="N553" t="s">
        <v>510</v>
      </c>
      <c r="O553" t="s">
        <v>510</v>
      </c>
      <c r="P553" t="s">
        <v>510</v>
      </c>
      <c r="Q553" t="s">
        <v>510</v>
      </c>
      <c r="R553" t="s">
        <v>510</v>
      </c>
      <c r="S553" t="s">
        <v>510</v>
      </c>
      <c r="T553" t="s">
        <v>510</v>
      </c>
      <c r="U553" t="s">
        <v>510</v>
      </c>
      <c r="V553" t="s">
        <v>510</v>
      </c>
      <c r="W553" t="s">
        <v>510</v>
      </c>
      <c r="Y553" t="s">
        <v>510</v>
      </c>
      <c r="AA553" t="s">
        <v>510</v>
      </c>
      <c r="AB553" t="s">
        <v>510</v>
      </c>
      <c r="AC553" t="s">
        <v>510</v>
      </c>
      <c r="AD553" t="s">
        <v>510</v>
      </c>
      <c r="AE553" t="s">
        <v>510</v>
      </c>
      <c r="AH553" t="s">
        <v>510</v>
      </c>
      <c r="AI553" t="s">
        <v>510</v>
      </c>
      <c r="AJ553" t="s">
        <v>510</v>
      </c>
      <c r="AK553" t="s">
        <v>510</v>
      </c>
      <c r="AL553" t="s">
        <v>510</v>
      </c>
      <c r="AM553" t="s">
        <v>510</v>
      </c>
      <c r="AN553" t="s">
        <v>510</v>
      </c>
      <c r="AO553" t="s">
        <v>510</v>
      </c>
      <c r="AP553" t="s">
        <v>510</v>
      </c>
      <c r="AQ553" t="s">
        <v>510</v>
      </c>
      <c r="AR553" t="s">
        <v>510</v>
      </c>
      <c r="AS553" t="s">
        <v>510</v>
      </c>
      <c r="AT553" t="s">
        <v>510</v>
      </c>
      <c r="AU553" t="s">
        <v>510</v>
      </c>
      <c r="AV553" t="s">
        <v>510</v>
      </c>
      <c r="AW553" t="s">
        <v>510</v>
      </c>
      <c r="AY553" t="s">
        <v>510</v>
      </c>
      <c r="AZ553" t="s">
        <v>510</v>
      </c>
      <c r="BB553" t="s">
        <v>510</v>
      </c>
      <c r="BC553" t="s">
        <v>510</v>
      </c>
      <c r="BD553" t="s">
        <v>510</v>
      </c>
      <c r="BE553" t="s">
        <v>510</v>
      </c>
      <c r="BF553" t="s">
        <v>510</v>
      </c>
      <c r="BG553" t="s">
        <v>510</v>
      </c>
      <c r="BH553" t="s">
        <v>510</v>
      </c>
      <c r="BI553" t="s">
        <v>510</v>
      </c>
      <c r="BJ553" t="s">
        <v>510</v>
      </c>
      <c r="BK553" t="s">
        <v>510</v>
      </c>
      <c r="BL553" t="s">
        <v>510</v>
      </c>
      <c r="BM553" t="s">
        <v>510</v>
      </c>
      <c r="BN553" t="s">
        <v>510</v>
      </c>
      <c r="BO553" t="s">
        <v>510</v>
      </c>
      <c r="BP553" t="s">
        <v>510</v>
      </c>
      <c r="BQ553" t="s">
        <v>510</v>
      </c>
    </row>
    <row r="554" spans="1:69" x14ac:dyDescent="0.3">
      <c r="A554" t="s">
        <v>510</v>
      </c>
      <c r="B554" t="s">
        <v>510</v>
      </c>
      <c r="C554" t="s">
        <v>510</v>
      </c>
      <c r="D554" t="s">
        <v>510</v>
      </c>
      <c r="E554" t="s">
        <v>510</v>
      </c>
      <c r="F554" t="s">
        <v>510</v>
      </c>
      <c r="G554" t="s">
        <v>510</v>
      </c>
      <c r="H554" s="455"/>
      <c r="I554" t="s">
        <v>510</v>
      </c>
      <c r="K554" t="s">
        <v>510</v>
      </c>
      <c r="L554" t="s">
        <v>512</v>
      </c>
      <c r="M554" t="s">
        <v>510</v>
      </c>
      <c r="N554" t="s">
        <v>510</v>
      </c>
      <c r="O554" t="s">
        <v>510</v>
      </c>
      <c r="P554" t="s">
        <v>510</v>
      </c>
      <c r="Q554" t="s">
        <v>510</v>
      </c>
      <c r="R554" t="s">
        <v>510</v>
      </c>
      <c r="S554" t="s">
        <v>510</v>
      </c>
      <c r="T554" t="s">
        <v>510</v>
      </c>
      <c r="U554" t="s">
        <v>510</v>
      </c>
      <c r="V554" t="s">
        <v>510</v>
      </c>
      <c r="W554" t="s">
        <v>510</v>
      </c>
      <c r="Y554" t="s">
        <v>510</v>
      </c>
      <c r="AA554" t="s">
        <v>510</v>
      </c>
      <c r="AB554" t="s">
        <v>510</v>
      </c>
      <c r="AC554" t="s">
        <v>510</v>
      </c>
      <c r="AD554" t="s">
        <v>510</v>
      </c>
      <c r="AE554" t="s">
        <v>510</v>
      </c>
      <c r="AH554" t="s">
        <v>510</v>
      </c>
      <c r="AI554" t="s">
        <v>510</v>
      </c>
      <c r="AJ554" t="s">
        <v>510</v>
      </c>
      <c r="AK554" t="s">
        <v>510</v>
      </c>
      <c r="AL554" t="s">
        <v>510</v>
      </c>
      <c r="AM554" t="s">
        <v>510</v>
      </c>
      <c r="AN554" t="s">
        <v>510</v>
      </c>
      <c r="AO554" t="s">
        <v>510</v>
      </c>
      <c r="AP554" t="s">
        <v>510</v>
      </c>
      <c r="AQ554" t="s">
        <v>510</v>
      </c>
      <c r="AR554" t="s">
        <v>510</v>
      </c>
      <c r="AS554" t="s">
        <v>510</v>
      </c>
      <c r="AT554" t="s">
        <v>510</v>
      </c>
      <c r="AU554" t="s">
        <v>510</v>
      </c>
      <c r="AV554" t="s">
        <v>510</v>
      </c>
      <c r="AW554" t="s">
        <v>510</v>
      </c>
      <c r="AY554" t="s">
        <v>510</v>
      </c>
      <c r="AZ554" t="s">
        <v>510</v>
      </c>
      <c r="BB554" t="s">
        <v>510</v>
      </c>
      <c r="BC554" t="s">
        <v>510</v>
      </c>
      <c r="BD554" t="s">
        <v>510</v>
      </c>
      <c r="BE554" t="s">
        <v>510</v>
      </c>
      <c r="BF554" t="s">
        <v>510</v>
      </c>
      <c r="BG554" t="s">
        <v>510</v>
      </c>
      <c r="BH554" t="s">
        <v>510</v>
      </c>
      <c r="BI554" t="s">
        <v>510</v>
      </c>
      <c r="BJ554" t="s">
        <v>510</v>
      </c>
      <c r="BK554" t="s">
        <v>510</v>
      </c>
      <c r="BL554" t="s">
        <v>510</v>
      </c>
      <c r="BM554" t="s">
        <v>510</v>
      </c>
      <c r="BN554" t="s">
        <v>510</v>
      </c>
      <c r="BO554" t="s">
        <v>510</v>
      </c>
      <c r="BP554" t="s">
        <v>510</v>
      </c>
      <c r="BQ554" t="s">
        <v>510</v>
      </c>
    </row>
    <row r="555" spans="1:69" x14ac:dyDescent="0.3">
      <c r="A555" t="s">
        <v>510</v>
      </c>
      <c r="B555" t="s">
        <v>510</v>
      </c>
      <c r="C555" t="s">
        <v>510</v>
      </c>
      <c r="D555" t="s">
        <v>510</v>
      </c>
      <c r="E555" t="s">
        <v>510</v>
      </c>
      <c r="F555" t="s">
        <v>510</v>
      </c>
      <c r="G555" t="s">
        <v>510</v>
      </c>
      <c r="H555" s="455"/>
      <c r="I555" t="s">
        <v>510</v>
      </c>
      <c r="K555" t="s">
        <v>510</v>
      </c>
      <c r="L555" t="s">
        <v>512</v>
      </c>
      <c r="M555" t="s">
        <v>510</v>
      </c>
      <c r="N555" t="s">
        <v>510</v>
      </c>
      <c r="O555" t="s">
        <v>510</v>
      </c>
      <c r="P555" t="s">
        <v>510</v>
      </c>
      <c r="Q555" t="s">
        <v>510</v>
      </c>
      <c r="R555" t="s">
        <v>510</v>
      </c>
      <c r="S555" t="s">
        <v>510</v>
      </c>
      <c r="T555" t="s">
        <v>510</v>
      </c>
      <c r="U555" t="s">
        <v>510</v>
      </c>
      <c r="V555" t="s">
        <v>510</v>
      </c>
      <c r="W555" t="s">
        <v>510</v>
      </c>
      <c r="Y555" t="s">
        <v>510</v>
      </c>
      <c r="AA555" t="s">
        <v>510</v>
      </c>
      <c r="AB555" t="s">
        <v>510</v>
      </c>
      <c r="AC555" t="s">
        <v>510</v>
      </c>
      <c r="AD555" t="s">
        <v>510</v>
      </c>
      <c r="AE555" t="s">
        <v>510</v>
      </c>
      <c r="AH555" t="s">
        <v>510</v>
      </c>
      <c r="AI555" t="s">
        <v>510</v>
      </c>
      <c r="AJ555" t="s">
        <v>510</v>
      </c>
      <c r="AK555" t="s">
        <v>510</v>
      </c>
      <c r="AL555" t="s">
        <v>510</v>
      </c>
      <c r="AM555" t="s">
        <v>510</v>
      </c>
      <c r="AN555" t="s">
        <v>510</v>
      </c>
      <c r="AO555" t="s">
        <v>510</v>
      </c>
      <c r="AP555" t="s">
        <v>510</v>
      </c>
      <c r="AQ555" t="s">
        <v>510</v>
      </c>
      <c r="AR555" t="s">
        <v>510</v>
      </c>
      <c r="AS555" t="s">
        <v>510</v>
      </c>
      <c r="AT555" t="s">
        <v>510</v>
      </c>
      <c r="AU555" t="s">
        <v>510</v>
      </c>
      <c r="AV555" t="s">
        <v>510</v>
      </c>
      <c r="AW555" t="s">
        <v>510</v>
      </c>
      <c r="AY555" t="s">
        <v>510</v>
      </c>
      <c r="AZ555" t="s">
        <v>510</v>
      </c>
      <c r="BB555" t="s">
        <v>510</v>
      </c>
      <c r="BC555" t="s">
        <v>510</v>
      </c>
      <c r="BD555" t="s">
        <v>510</v>
      </c>
      <c r="BE555" t="s">
        <v>510</v>
      </c>
      <c r="BF555" t="s">
        <v>510</v>
      </c>
      <c r="BG555" t="s">
        <v>510</v>
      </c>
      <c r="BH555" t="s">
        <v>510</v>
      </c>
      <c r="BI555" t="s">
        <v>510</v>
      </c>
      <c r="BJ555" t="s">
        <v>510</v>
      </c>
      <c r="BK555" t="s">
        <v>510</v>
      </c>
      <c r="BL555" t="s">
        <v>510</v>
      </c>
      <c r="BM555" t="s">
        <v>510</v>
      </c>
      <c r="BN555" t="s">
        <v>510</v>
      </c>
      <c r="BO555" t="s">
        <v>510</v>
      </c>
      <c r="BP555" t="s">
        <v>510</v>
      </c>
      <c r="BQ555" t="s">
        <v>510</v>
      </c>
    </row>
    <row r="556" spans="1:69" x14ac:dyDescent="0.3">
      <c r="A556" t="s">
        <v>510</v>
      </c>
      <c r="B556" t="s">
        <v>510</v>
      </c>
      <c r="C556" t="s">
        <v>510</v>
      </c>
      <c r="D556" t="s">
        <v>510</v>
      </c>
      <c r="E556" t="s">
        <v>510</v>
      </c>
      <c r="F556" t="s">
        <v>510</v>
      </c>
      <c r="G556" t="s">
        <v>510</v>
      </c>
      <c r="H556" s="455"/>
      <c r="I556" t="s">
        <v>510</v>
      </c>
      <c r="K556" t="s">
        <v>510</v>
      </c>
      <c r="L556" t="s">
        <v>512</v>
      </c>
      <c r="M556" t="s">
        <v>510</v>
      </c>
      <c r="N556" t="s">
        <v>510</v>
      </c>
      <c r="O556" t="s">
        <v>510</v>
      </c>
      <c r="P556" t="s">
        <v>510</v>
      </c>
      <c r="Q556" t="s">
        <v>510</v>
      </c>
      <c r="R556" t="s">
        <v>510</v>
      </c>
      <c r="S556" t="s">
        <v>510</v>
      </c>
      <c r="T556" t="s">
        <v>510</v>
      </c>
      <c r="U556" t="s">
        <v>510</v>
      </c>
      <c r="V556" t="s">
        <v>510</v>
      </c>
      <c r="W556" t="s">
        <v>510</v>
      </c>
      <c r="Y556" t="s">
        <v>510</v>
      </c>
      <c r="AA556" t="s">
        <v>510</v>
      </c>
      <c r="AB556" t="s">
        <v>510</v>
      </c>
      <c r="AC556" t="s">
        <v>510</v>
      </c>
      <c r="AD556" t="s">
        <v>510</v>
      </c>
      <c r="AE556" t="s">
        <v>510</v>
      </c>
      <c r="AH556" t="s">
        <v>510</v>
      </c>
      <c r="AI556" t="s">
        <v>510</v>
      </c>
      <c r="AJ556" t="s">
        <v>510</v>
      </c>
      <c r="AK556" t="s">
        <v>510</v>
      </c>
      <c r="AL556" t="s">
        <v>510</v>
      </c>
      <c r="AM556" t="s">
        <v>510</v>
      </c>
      <c r="AN556" t="s">
        <v>510</v>
      </c>
      <c r="AO556" t="s">
        <v>510</v>
      </c>
      <c r="AP556" t="s">
        <v>510</v>
      </c>
      <c r="AQ556" t="s">
        <v>510</v>
      </c>
      <c r="AR556" t="s">
        <v>510</v>
      </c>
      <c r="AS556" t="s">
        <v>510</v>
      </c>
      <c r="AT556" t="s">
        <v>510</v>
      </c>
      <c r="AU556" t="s">
        <v>510</v>
      </c>
      <c r="AV556" t="s">
        <v>510</v>
      </c>
      <c r="AW556" t="s">
        <v>510</v>
      </c>
      <c r="AY556" t="s">
        <v>510</v>
      </c>
      <c r="AZ556" t="s">
        <v>510</v>
      </c>
      <c r="BB556" t="s">
        <v>510</v>
      </c>
      <c r="BC556" t="s">
        <v>510</v>
      </c>
      <c r="BD556" t="s">
        <v>510</v>
      </c>
      <c r="BE556" t="s">
        <v>510</v>
      </c>
      <c r="BF556" t="s">
        <v>510</v>
      </c>
      <c r="BG556" t="s">
        <v>510</v>
      </c>
      <c r="BH556" t="s">
        <v>510</v>
      </c>
      <c r="BI556" t="s">
        <v>510</v>
      </c>
      <c r="BJ556" t="s">
        <v>510</v>
      </c>
      <c r="BK556" t="s">
        <v>510</v>
      </c>
      <c r="BL556" t="s">
        <v>510</v>
      </c>
      <c r="BM556" t="s">
        <v>510</v>
      </c>
      <c r="BN556" t="s">
        <v>510</v>
      </c>
      <c r="BO556" t="s">
        <v>510</v>
      </c>
      <c r="BP556" t="s">
        <v>510</v>
      </c>
      <c r="BQ556" t="s">
        <v>510</v>
      </c>
    </row>
    <row r="557" spans="1:69" x14ac:dyDescent="0.3">
      <c r="A557" t="s">
        <v>510</v>
      </c>
      <c r="B557" t="s">
        <v>510</v>
      </c>
      <c r="C557" t="s">
        <v>510</v>
      </c>
      <c r="D557" t="s">
        <v>510</v>
      </c>
      <c r="E557" t="s">
        <v>510</v>
      </c>
      <c r="F557" t="s">
        <v>510</v>
      </c>
      <c r="G557" t="s">
        <v>510</v>
      </c>
      <c r="H557" s="455"/>
      <c r="I557" t="s">
        <v>510</v>
      </c>
      <c r="K557" t="s">
        <v>510</v>
      </c>
      <c r="L557" t="s">
        <v>512</v>
      </c>
      <c r="M557" t="s">
        <v>510</v>
      </c>
      <c r="N557" t="s">
        <v>510</v>
      </c>
      <c r="O557" t="s">
        <v>510</v>
      </c>
      <c r="P557" t="s">
        <v>510</v>
      </c>
      <c r="Q557" t="s">
        <v>510</v>
      </c>
      <c r="R557" t="s">
        <v>510</v>
      </c>
      <c r="S557" t="s">
        <v>510</v>
      </c>
      <c r="T557" t="s">
        <v>510</v>
      </c>
      <c r="U557" t="s">
        <v>510</v>
      </c>
      <c r="V557" t="s">
        <v>510</v>
      </c>
      <c r="W557" t="s">
        <v>510</v>
      </c>
      <c r="Y557" t="s">
        <v>510</v>
      </c>
      <c r="AA557" t="s">
        <v>510</v>
      </c>
      <c r="AB557" t="s">
        <v>510</v>
      </c>
      <c r="AC557" t="s">
        <v>510</v>
      </c>
      <c r="AD557" t="s">
        <v>510</v>
      </c>
      <c r="AE557" t="s">
        <v>510</v>
      </c>
      <c r="AH557" t="s">
        <v>510</v>
      </c>
      <c r="AI557" t="s">
        <v>510</v>
      </c>
      <c r="AJ557" t="s">
        <v>510</v>
      </c>
      <c r="AK557" t="s">
        <v>510</v>
      </c>
      <c r="AL557" t="s">
        <v>510</v>
      </c>
      <c r="AM557" t="s">
        <v>510</v>
      </c>
      <c r="AN557" t="s">
        <v>510</v>
      </c>
      <c r="AO557" t="s">
        <v>510</v>
      </c>
      <c r="AP557" t="s">
        <v>510</v>
      </c>
      <c r="AQ557" t="s">
        <v>510</v>
      </c>
      <c r="AR557" t="s">
        <v>510</v>
      </c>
      <c r="AS557" t="s">
        <v>510</v>
      </c>
      <c r="AT557" t="s">
        <v>510</v>
      </c>
      <c r="AU557" t="s">
        <v>510</v>
      </c>
      <c r="AV557" t="s">
        <v>510</v>
      </c>
      <c r="AW557" t="s">
        <v>510</v>
      </c>
      <c r="AY557" t="s">
        <v>510</v>
      </c>
      <c r="AZ557" t="s">
        <v>510</v>
      </c>
      <c r="BB557" t="s">
        <v>510</v>
      </c>
      <c r="BC557" t="s">
        <v>510</v>
      </c>
      <c r="BD557" t="s">
        <v>510</v>
      </c>
      <c r="BE557" t="s">
        <v>510</v>
      </c>
      <c r="BF557" t="s">
        <v>510</v>
      </c>
      <c r="BG557" t="s">
        <v>510</v>
      </c>
      <c r="BH557" t="s">
        <v>510</v>
      </c>
      <c r="BI557" t="s">
        <v>510</v>
      </c>
      <c r="BJ557" t="s">
        <v>510</v>
      </c>
      <c r="BK557" t="s">
        <v>510</v>
      </c>
      <c r="BL557" t="s">
        <v>510</v>
      </c>
      <c r="BM557" t="s">
        <v>510</v>
      </c>
      <c r="BN557" t="s">
        <v>510</v>
      </c>
      <c r="BO557" t="s">
        <v>510</v>
      </c>
      <c r="BP557" t="s">
        <v>510</v>
      </c>
      <c r="BQ557" t="s">
        <v>510</v>
      </c>
    </row>
    <row r="558" spans="1:69" x14ac:dyDescent="0.3">
      <c r="A558" t="s">
        <v>510</v>
      </c>
      <c r="B558" t="s">
        <v>510</v>
      </c>
      <c r="C558" t="s">
        <v>510</v>
      </c>
      <c r="D558" t="s">
        <v>510</v>
      </c>
      <c r="E558" t="s">
        <v>510</v>
      </c>
      <c r="F558" t="s">
        <v>510</v>
      </c>
      <c r="G558" t="s">
        <v>510</v>
      </c>
      <c r="H558" s="455"/>
      <c r="I558" t="s">
        <v>510</v>
      </c>
      <c r="K558" t="s">
        <v>510</v>
      </c>
      <c r="L558" t="s">
        <v>512</v>
      </c>
      <c r="M558" t="s">
        <v>510</v>
      </c>
      <c r="N558" t="s">
        <v>510</v>
      </c>
      <c r="O558" t="s">
        <v>510</v>
      </c>
      <c r="P558" t="s">
        <v>510</v>
      </c>
      <c r="Q558" t="s">
        <v>510</v>
      </c>
      <c r="R558" t="s">
        <v>510</v>
      </c>
      <c r="S558" t="s">
        <v>510</v>
      </c>
      <c r="T558" t="s">
        <v>510</v>
      </c>
      <c r="U558" t="s">
        <v>510</v>
      </c>
      <c r="V558" t="s">
        <v>510</v>
      </c>
      <c r="W558" t="s">
        <v>510</v>
      </c>
      <c r="Y558" t="s">
        <v>510</v>
      </c>
      <c r="AA558" t="s">
        <v>510</v>
      </c>
      <c r="AB558" t="s">
        <v>510</v>
      </c>
      <c r="AC558" t="s">
        <v>510</v>
      </c>
      <c r="AD558" t="s">
        <v>510</v>
      </c>
      <c r="AE558" t="s">
        <v>510</v>
      </c>
      <c r="AH558" t="s">
        <v>510</v>
      </c>
      <c r="AI558" t="s">
        <v>510</v>
      </c>
      <c r="AJ558" t="s">
        <v>510</v>
      </c>
      <c r="AK558" t="s">
        <v>510</v>
      </c>
      <c r="AL558" t="s">
        <v>510</v>
      </c>
      <c r="AM558" t="s">
        <v>510</v>
      </c>
      <c r="AN558" t="s">
        <v>510</v>
      </c>
      <c r="AO558" t="s">
        <v>510</v>
      </c>
      <c r="AP558" t="s">
        <v>510</v>
      </c>
      <c r="AQ558" t="s">
        <v>510</v>
      </c>
      <c r="AR558" t="s">
        <v>510</v>
      </c>
      <c r="AS558" t="s">
        <v>510</v>
      </c>
      <c r="AT558" t="s">
        <v>510</v>
      </c>
      <c r="AU558" t="s">
        <v>510</v>
      </c>
      <c r="AV558" t="s">
        <v>510</v>
      </c>
      <c r="AW558" t="s">
        <v>510</v>
      </c>
      <c r="AY558" t="s">
        <v>510</v>
      </c>
      <c r="AZ558" t="s">
        <v>510</v>
      </c>
      <c r="BB558" t="s">
        <v>510</v>
      </c>
      <c r="BC558" t="s">
        <v>510</v>
      </c>
      <c r="BD558" t="s">
        <v>510</v>
      </c>
      <c r="BE558" t="s">
        <v>510</v>
      </c>
      <c r="BF558" t="s">
        <v>510</v>
      </c>
      <c r="BG558" t="s">
        <v>510</v>
      </c>
      <c r="BH558" t="s">
        <v>510</v>
      </c>
      <c r="BI558" t="s">
        <v>510</v>
      </c>
      <c r="BJ558" t="s">
        <v>510</v>
      </c>
      <c r="BK558" t="s">
        <v>510</v>
      </c>
      <c r="BL558" t="s">
        <v>510</v>
      </c>
      <c r="BM558" t="s">
        <v>510</v>
      </c>
      <c r="BN558" t="s">
        <v>510</v>
      </c>
      <c r="BO558" t="s">
        <v>510</v>
      </c>
      <c r="BP558" t="s">
        <v>510</v>
      </c>
      <c r="BQ558" t="s">
        <v>510</v>
      </c>
    </row>
    <row r="559" spans="1:69" x14ac:dyDescent="0.3">
      <c r="A559" t="s">
        <v>510</v>
      </c>
      <c r="B559" t="s">
        <v>510</v>
      </c>
      <c r="C559" t="s">
        <v>510</v>
      </c>
      <c r="D559" t="s">
        <v>510</v>
      </c>
      <c r="E559" t="s">
        <v>510</v>
      </c>
      <c r="F559" t="s">
        <v>510</v>
      </c>
      <c r="G559" t="s">
        <v>510</v>
      </c>
      <c r="H559" s="455"/>
      <c r="I559" t="s">
        <v>510</v>
      </c>
      <c r="K559" t="s">
        <v>510</v>
      </c>
      <c r="L559" t="s">
        <v>512</v>
      </c>
      <c r="M559" t="s">
        <v>510</v>
      </c>
      <c r="N559" t="s">
        <v>510</v>
      </c>
      <c r="O559" t="s">
        <v>510</v>
      </c>
      <c r="P559" t="s">
        <v>510</v>
      </c>
      <c r="Q559" t="s">
        <v>510</v>
      </c>
      <c r="R559" t="s">
        <v>510</v>
      </c>
      <c r="S559" t="s">
        <v>510</v>
      </c>
      <c r="T559" t="s">
        <v>510</v>
      </c>
      <c r="U559" t="s">
        <v>510</v>
      </c>
      <c r="V559" t="s">
        <v>510</v>
      </c>
      <c r="W559" t="s">
        <v>510</v>
      </c>
      <c r="Y559" t="s">
        <v>510</v>
      </c>
      <c r="AA559" t="s">
        <v>510</v>
      </c>
      <c r="AB559" t="s">
        <v>510</v>
      </c>
      <c r="AC559" t="s">
        <v>510</v>
      </c>
      <c r="AD559" t="s">
        <v>510</v>
      </c>
      <c r="AE559" t="s">
        <v>510</v>
      </c>
      <c r="AH559" t="s">
        <v>510</v>
      </c>
      <c r="AI559" t="s">
        <v>510</v>
      </c>
      <c r="AJ559" t="s">
        <v>510</v>
      </c>
      <c r="AK559" t="s">
        <v>510</v>
      </c>
      <c r="AL559" t="s">
        <v>510</v>
      </c>
      <c r="AM559" t="s">
        <v>510</v>
      </c>
      <c r="AN559" t="s">
        <v>510</v>
      </c>
      <c r="AO559" t="s">
        <v>510</v>
      </c>
      <c r="AP559" t="s">
        <v>510</v>
      </c>
      <c r="AQ559" t="s">
        <v>510</v>
      </c>
      <c r="AR559" t="s">
        <v>510</v>
      </c>
      <c r="AS559" t="s">
        <v>510</v>
      </c>
      <c r="AT559" t="s">
        <v>510</v>
      </c>
      <c r="AU559" t="s">
        <v>510</v>
      </c>
      <c r="AV559" t="s">
        <v>510</v>
      </c>
      <c r="AW559" t="s">
        <v>510</v>
      </c>
      <c r="AY559" t="s">
        <v>510</v>
      </c>
      <c r="AZ559" t="s">
        <v>510</v>
      </c>
      <c r="BB559" t="s">
        <v>510</v>
      </c>
      <c r="BC559" t="s">
        <v>510</v>
      </c>
      <c r="BD559" t="s">
        <v>510</v>
      </c>
      <c r="BE559" t="s">
        <v>510</v>
      </c>
      <c r="BF559" t="s">
        <v>510</v>
      </c>
      <c r="BG559" t="s">
        <v>510</v>
      </c>
      <c r="BH559" t="s">
        <v>510</v>
      </c>
      <c r="BI559" t="s">
        <v>510</v>
      </c>
      <c r="BJ559" t="s">
        <v>510</v>
      </c>
      <c r="BK559" t="s">
        <v>510</v>
      </c>
      <c r="BL559" t="s">
        <v>510</v>
      </c>
      <c r="BM559" t="s">
        <v>510</v>
      </c>
      <c r="BN559" t="s">
        <v>510</v>
      </c>
      <c r="BO559" t="s">
        <v>510</v>
      </c>
      <c r="BP559" t="s">
        <v>510</v>
      </c>
      <c r="BQ559" t="s">
        <v>510</v>
      </c>
    </row>
    <row r="560" spans="1:69" x14ac:dyDescent="0.3">
      <c r="A560" t="s">
        <v>510</v>
      </c>
      <c r="B560" t="s">
        <v>510</v>
      </c>
      <c r="C560" t="s">
        <v>510</v>
      </c>
      <c r="D560" t="s">
        <v>510</v>
      </c>
      <c r="E560" t="s">
        <v>510</v>
      </c>
      <c r="F560" t="s">
        <v>510</v>
      </c>
      <c r="G560" t="s">
        <v>510</v>
      </c>
      <c r="H560" s="455"/>
      <c r="I560" t="s">
        <v>510</v>
      </c>
      <c r="K560" t="s">
        <v>510</v>
      </c>
      <c r="L560" t="s">
        <v>512</v>
      </c>
      <c r="M560" t="s">
        <v>510</v>
      </c>
      <c r="N560" t="s">
        <v>510</v>
      </c>
      <c r="O560" t="s">
        <v>510</v>
      </c>
      <c r="P560" t="s">
        <v>510</v>
      </c>
      <c r="Q560" t="s">
        <v>510</v>
      </c>
      <c r="R560" t="s">
        <v>510</v>
      </c>
      <c r="S560" t="s">
        <v>510</v>
      </c>
      <c r="T560" t="s">
        <v>510</v>
      </c>
      <c r="U560" t="s">
        <v>510</v>
      </c>
      <c r="V560" t="s">
        <v>510</v>
      </c>
      <c r="W560" t="s">
        <v>510</v>
      </c>
      <c r="Y560" t="s">
        <v>510</v>
      </c>
      <c r="AA560" t="s">
        <v>510</v>
      </c>
      <c r="AB560" t="s">
        <v>510</v>
      </c>
      <c r="AC560" t="s">
        <v>510</v>
      </c>
      <c r="AD560" t="s">
        <v>510</v>
      </c>
      <c r="AE560" t="s">
        <v>510</v>
      </c>
      <c r="AH560" t="s">
        <v>510</v>
      </c>
      <c r="AI560" t="s">
        <v>510</v>
      </c>
      <c r="AJ560" t="s">
        <v>510</v>
      </c>
      <c r="AK560" t="s">
        <v>510</v>
      </c>
      <c r="AL560" t="s">
        <v>510</v>
      </c>
      <c r="AM560" t="s">
        <v>510</v>
      </c>
      <c r="AN560" t="s">
        <v>510</v>
      </c>
      <c r="AO560" t="s">
        <v>510</v>
      </c>
      <c r="AP560" t="s">
        <v>510</v>
      </c>
      <c r="AQ560" t="s">
        <v>510</v>
      </c>
      <c r="AR560" t="s">
        <v>510</v>
      </c>
      <c r="AS560" t="s">
        <v>510</v>
      </c>
      <c r="AT560" t="s">
        <v>510</v>
      </c>
      <c r="AU560" t="s">
        <v>510</v>
      </c>
      <c r="AV560" t="s">
        <v>510</v>
      </c>
      <c r="AW560" t="s">
        <v>510</v>
      </c>
      <c r="AY560" t="s">
        <v>510</v>
      </c>
      <c r="AZ560" t="s">
        <v>510</v>
      </c>
      <c r="BB560" t="s">
        <v>510</v>
      </c>
      <c r="BC560" t="s">
        <v>510</v>
      </c>
      <c r="BD560" t="s">
        <v>510</v>
      </c>
      <c r="BE560" t="s">
        <v>510</v>
      </c>
      <c r="BF560" t="s">
        <v>510</v>
      </c>
      <c r="BG560" t="s">
        <v>510</v>
      </c>
      <c r="BH560" t="s">
        <v>510</v>
      </c>
      <c r="BI560" t="s">
        <v>510</v>
      </c>
      <c r="BJ560" t="s">
        <v>510</v>
      </c>
      <c r="BK560" t="s">
        <v>510</v>
      </c>
      <c r="BL560" t="s">
        <v>510</v>
      </c>
      <c r="BM560" t="s">
        <v>510</v>
      </c>
      <c r="BN560" t="s">
        <v>510</v>
      </c>
      <c r="BO560" t="s">
        <v>510</v>
      </c>
      <c r="BP560" t="s">
        <v>510</v>
      </c>
      <c r="BQ560" t="s">
        <v>510</v>
      </c>
    </row>
    <row r="561" spans="1:69" x14ac:dyDescent="0.3">
      <c r="A561" t="s">
        <v>510</v>
      </c>
      <c r="B561" t="s">
        <v>510</v>
      </c>
      <c r="C561" t="s">
        <v>510</v>
      </c>
      <c r="D561" t="s">
        <v>510</v>
      </c>
      <c r="E561" t="s">
        <v>510</v>
      </c>
      <c r="F561" t="s">
        <v>510</v>
      </c>
      <c r="G561" t="s">
        <v>510</v>
      </c>
      <c r="H561" s="455"/>
      <c r="I561" t="s">
        <v>510</v>
      </c>
      <c r="K561" t="s">
        <v>510</v>
      </c>
      <c r="L561" t="s">
        <v>512</v>
      </c>
      <c r="M561" t="s">
        <v>510</v>
      </c>
      <c r="N561" t="s">
        <v>510</v>
      </c>
      <c r="O561" t="s">
        <v>510</v>
      </c>
      <c r="P561" t="s">
        <v>510</v>
      </c>
      <c r="Q561" t="s">
        <v>510</v>
      </c>
      <c r="R561" t="s">
        <v>510</v>
      </c>
      <c r="S561" t="s">
        <v>510</v>
      </c>
      <c r="T561" t="s">
        <v>510</v>
      </c>
      <c r="U561" t="s">
        <v>510</v>
      </c>
      <c r="V561" t="s">
        <v>510</v>
      </c>
      <c r="W561" t="s">
        <v>510</v>
      </c>
      <c r="Y561" t="s">
        <v>510</v>
      </c>
      <c r="AA561" t="s">
        <v>510</v>
      </c>
      <c r="AB561" t="s">
        <v>510</v>
      </c>
      <c r="AC561" t="s">
        <v>510</v>
      </c>
      <c r="AD561" t="s">
        <v>510</v>
      </c>
      <c r="AE561" t="s">
        <v>510</v>
      </c>
      <c r="AH561" t="s">
        <v>510</v>
      </c>
      <c r="AI561" t="s">
        <v>510</v>
      </c>
      <c r="AJ561" t="s">
        <v>510</v>
      </c>
      <c r="AK561" t="s">
        <v>510</v>
      </c>
      <c r="AL561" t="s">
        <v>510</v>
      </c>
      <c r="AM561" t="s">
        <v>510</v>
      </c>
      <c r="AN561" t="s">
        <v>510</v>
      </c>
      <c r="AO561" t="s">
        <v>510</v>
      </c>
      <c r="AP561" t="s">
        <v>510</v>
      </c>
      <c r="AQ561" t="s">
        <v>510</v>
      </c>
      <c r="AR561" t="s">
        <v>510</v>
      </c>
      <c r="AS561" t="s">
        <v>510</v>
      </c>
      <c r="AT561" t="s">
        <v>510</v>
      </c>
      <c r="AU561" t="s">
        <v>510</v>
      </c>
      <c r="AV561" t="s">
        <v>510</v>
      </c>
      <c r="AW561" t="s">
        <v>510</v>
      </c>
      <c r="AY561" t="s">
        <v>510</v>
      </c>
      <c r="AZ561" t="s">
        <v>510</v>
      </c>
      <c r="BB561" t="s">
        <v>510</v>
      </c>
      <c r="BC561" t="s">
        <v>510</v>
      </c>
      <c r="BD561" t="s">
        <v>510</v>
      </c>
      <c r="BE561" t="s">
        <v>510</v>
      </c>
      <c r="BF561" t="s">
        <v>510</v>
      </c>
      <c r="BG561" t="s">
        <v>510</v>
      </c>
      <c r="BH561" t="s">
        <v>510</v>
      </c>
      <c r="BI561" t="s">
        <v>510</v>
      </c>
      <c r="BJ561" t="s">
        <v>510</v>
      </c>
      <c r="BK561" t="s">
        <v>510</v>
      </c>
      <c r="BL561" t="s">
        <v>510</v>
      </c>
      <c r="BM561" t="s">
        <v>510</v>
      </c>
      <c r="BN561" t="s">
        <v>510</v>
      </c>
      <c r="BO561" t="s">
        <v>510</v>
      </c>
      <c r="BP561" t="s">
        <v>510</v>
      </c>
      <c r="BQ561" t="s">
        <v>510</v>
      </c>
    </row>
    <row r="562" spans="1:69" x14ac:dyDescent="0.3">
      <c r="A562" t="s">
        <v>510</v>
      </c>
      <c r="B562" t="s">
        <v>510</v>
      </c>
      <c r="C562" t="s">
        <v>510</v>
      </c>
      <c r="D562" t="s">
        <v>510</v>
      </c>
      <c r="E562" t="s">
        <v>510</v>
      </c>
      <c r="F562" t="s">
        <v>510</v>
      </c>
      <c r="G562" t="s">
        <v>510</v>
      </c>
      <c r="H562" s="455"/>
      <c r="I562" t="s">
        <v>510</v>
      </c>
      <c r="K562" t="s">
        <v>510</v>
      </c>
      <c r="L562" t="s">
        <v>512</v>
      </c>
      <c r="M562" t="s">
        <v>510</v>
      </c>
      <c r="N562" t="s">
        <v>510</v>
      </c>
      <c r="O562" t="s">
        <v>510</v>
      </c>
      <c r="P562" t="s">
        <v>510</v>
      </c>
      <c r="Q562" t="s">
        <v>510</v>
      </c>
      <c r="R562" t="s">
        <v>510</v>
      </c>
      <c r="S562" t="s">
        <v>510</v>
      </c>
      <c r="T562" t="s">
        <v>510</v>
      </c>
      <c r="U562" t="s">
        <v>510</v>
      </c>
      <c r="V562" t="s">
        <v>510</v>
      </c>
      <c r="W562" t="s">
        <v>510</v>
      </c>
      <c r="Y562" t="s">
        <v>510</v>
      </c>
      <c r="AA562" t="s">
        <v>510</v>
      </c>
      <c r="AB562" t="s">
        <v>510</v>
      </c>
      <c r="AC562" t="s">
        <v>510</v>
      </c>
      <c r="AD562" t="s">
        <v>510</v>
      </c>
      <c r="AE562" t="s">
        <v>510</v>
      </c>
      <c r="AH562" t="s">
        <v>510</v>
      </c>
      <c r="AI562" t="s">
        <v>510</v>
      </c>
      <c r="AJ562" t="s">
        <v>510</v>
      </c>
      <c r="AK562" t="s">
        <v>510</v>
      </c>
      <c r="AL562" t="s">
        <v>510</v>
      </c>
      <c r="AM562" t="s">
        <v>510</v>
      </c>
      <c r="AN562" t="s">
        <v>510</v>
      </c>
      <c r="AO562" t="s">
        <v>510</v>
      </c>
      <c r="AP562" t="s">
        <v>510</v>
      </c>
      <c r="AQ562" t="s">
        <v>510</v>
      </c>
      <c r="AR562" t="s">
        <v>510</v>
      </c>
      <c r="AS562" t="s">
        <v>510</v>
      </c>
      <c r="AT562" t="s">
        <v>510</v>
      </c>
      <c r="AU562" t="s">
        <v>510</v>
      </c>
      <c r="AV562" t="s">
        <v>510</v>
      </c>
      <c r="AW562" t="s">
        <v>510</v>
      </c>
      <c r="AY562" t="s">
        <v>510</v>
      </c>
      <c r="AZ562" t="s">
        <v>510</v>
      </c>
      <c r="BB562" t="s">
        <v>510</v>
      </c>
      <c r="BC562" t="s">
        <v>510</v>
      </c>
      <c r="BD562" t="s">
        <v>510</v>
      </c>
      <c r="BE562" t="s">
        <v>510</v>
      </c>
      <c r="BF562" t="s">
        <v>510</v>
      </c>
      <c r="BG562" t="s">
        <v>510</v>
      </c>
      <c r="BH562" t="s">
        <v>510</v>
      </c>
      <c r="BI562" t="s">
        <v>510</v>
      </c>
      <c r="BJ562" t="s">
        <v>510</v>
      </c>
      <c r="BK562" t="s">
        <v>510</v>
      </c>
      <c r="BL562" t="s">
        <v>510</v>
      </c>
      <c r="BM562" t="s">
        <v>510</v>
      </c>
      <c r="BN562" t="s">
        <v>510</v>
      </c>
      <c r="BO562" t="s">
        <v>510</v>
      </c>
      <c r="BP562" t="s">
        <v>510</v>
      </c>
      <c r="BQ562" t="s">
        <v>510</v>
      </c>
    </row>
    <row r="563" spans="1:69" x14ac:dyDescent="0.3">
      <c r="A563" t="s">
        <v>510</v>
      </c>
      <c r="B563" t="s">
        <v>510</v>
      </c>
      <c r="C563" t="s">
        <v>510</v>
      </c>
      <c r="D563" t="s">
        <v>510</v>
      </c>
      <c r="E563" t="s">
        <v>510</v>
      </c>
      <c r="F563" t="s">
        <v>510</v>
      </c>
      <c r="G563" t="s">
        <v>510</v>
      </c>
      <c r="H563" s="455"/>
      <c r="I563" t="s">
        <v>510</v>
      </c>
      <c r="K563" t="s">
        <v>510</v>
      </c>
      <c r="L563" t="s">
        <v>512</v>
      </c>
      <c r="M563" t="s">
        <v>510</v>
      </c>
      <c r="N563" t="s">
        <v>510</v>
      </c>
      <c r="O563" t="s">
        <v>510</v>
      </c>
      <c r="P563" t="s">
        <v>510</v>
      </c>
      <c r="Q563" t="s">
        <v>510</v>
      </c>
      <c r="R563" t="s">
        <v>510</v>
      </c>
      <c r="S563" t="s">
        <v>510</v>
      </c>
      <c r="T563" t="s">
        <v>510</v>
      </c>
      <c r="U563" t="s">
        <v>510</v>
      </c>
      <c r="V563" t="s">
        <v>510</v>
      </c>
      <c r="W563" t="s">
        <v>510</v>
      </c>
      <c r="Y563" t="s">
        <v>510</v>
      </c>
      <c r="AA563" t="s">
        <v>510</v>
      </c>
      <c r="AB563" t="s">
        <v>510</v>
      </c>
      <c r="AC563" t="s">
        <v>510</v>
      </c>
      <c r="AD563" t="s">
        <v>510</v>
      </c>
      <c r="AE563" t="s">
        <v>510</v>
      </c>
      <c r="AH563" t="s">
        <v>510</v>
      </c>
      <c r="AI563" t="s">
        <v>510</v>
      </c>
      <c r="AJ563" t="s">
        <v>510</v>
      </c>
      <c r="AK563" t="s">
        <v>510</v>
      </c>
      <c r="AL563" t="s">
        <v>510</v>
      </c>
      <c r="AM563" t="s">
        <v>510</v>
      </c>
      <c r="AN563" t="s">
        <v>510</v>
      </c>
      <c r="AO563" t="s">
        <v>510</v>
      </c>
      <c r="AP563" t="s">
        <v>510</v>
      </c>
      <c r="AQ563" t="s">
        <v>510</v>
      </c>
      <c r="AR563" t="s">
        <v>510</v>
      </c>
      <c r="AS563" t="s">
        <v>510</v>
      </c>
      <c r="AT563" t="s">
        <v>510</v>
      </c>
      <c r="AU563" t="s">
        <v>510</v>
      </c>
      <c r="AV563" t="s">
        <v>510</v>
      </c>
      <c r="AW563" t="s">
        <v>510</v>
      </c>
      <c r="AY563" t="s">
        <v>510</v>
      </c>
      <c r="AZ563" t="s">
        <v>510</v>
      </c>
      <c r="BB563" t="s">
        <v>510</v>
      </c>
      <c r="BC563" t="s">
        <v>510</v>
      </c>
      <c r="BD563" t="s">
        <v>510</v>
      </c>
      <c r="BE563" t="s">
        <v>510</v>
      </c>
      <c r="BF563" t="s">
        <v>510</v>
      </c>
      <c r="BG563" t="s">
        <v>510</v>
      </c>
      <c r="BH563" t="s">
        <v>510</v>
      </c>
      <c r="BI563" t="s">
        <v>510</v>
      </c>
      <c r="BJ563" t="s">
        <v>510</v>
      </c>
      <c r="BK563" t="s">
        <v>510</v>
      </c>
      <c r="BL563" t="s">
        <v>510</v>
      </c>
      <c r="BM563" t="s">
        <v>510</v>
      </c>
      <c r="BN563" t="s">
        <v>510</v>
      </c>
      <c r="BO563" t="s">
        <v>510</v>
      </c>
      <c r="BP563" t="s">
        <v>510</v>
      </c>
      <c r="BQ563" t="s">
        <v>510</v>
      </c>
    </row>
    <row r="564" spans="1:69" x14ac:dyDescent="0.3">
      <c r="A564" t="s">
        <v>510</v>
      </c>
      <c r="B564" t="s">
        <v>510</v>
      </c>
      <c r="C564" t="s">
        <v>510</v>
      </c>
      <c r="D564" t="s">
        <v>510</v>
      </c>
      <c r="E564" t="s">
        <v>510</v>
      </c>
      <c r="F564" t="s">
        <v>510</v>
      </c>
      <c r="G564" t="s">
        <v>510</v>
      </c>
      <c r="H564" s="455"/>
      <c r="I564" t="s">
        <v>510</v>
      </c>
      <c r="K564" t="s">
        <v>510</v>
      </c>
      <c r="L564" t="s">
        <v>512</v>
      </c>
      <c r="M564" t="s">
        <v>510</v>
      </c>
      <c r="N564" t="s">
        <v>510</v>
      </c>
      <c r="O564" t="s">
        <v>510</v>
      </c>
      <c r="P564" t="s">
        <v>510</v>
      </c>
      <c r="Q564" t="s">
        <v>510</v>
      </c>
      <c r="R564" t="s">
        <v>510</v>
      </c>
      <c r="S564" t="s">
        <v>510</v>
      </c>
      <c r="T564" t="s">
        <v>510</v>
      </c>
      <c r="U564" t="s">
        <v>510</v>
      </c>
      <c r="V564" t="s">
        <v>510</v>
      </c>
      <c r="W564" t="s">
        <v>510</v>
      </c>
      <c r="Y564" t="s">
        <v>510</v>
      </c>
      <c r="AA564" t="s">
        <v>510</v>
      </c>
      <c r="AB564" t="s">
        <v>510</v>
      </c>
      <c r="AC564" t="s">
        <v>510</v>
      </c>
      <c r="AD564" t="s">
        <v>510</v>
      </c>
      <c r="AE564" t="s">
        <v>510</v>
      </c>
      <c r="AH564" t="s">
        <v>510</v>
      </c>
      <c r="AI564" t="s">
        <v>510</v>
      </c>
      <c r="AJ564" t="s">
        <v>510</v>
      </c>
      <c r="AK564" t="s">
        <v>510</v>
      </c>
      <c r="AL564" t="s">
        <v>510</v>
      </c>
      <c r="AM564" t="s">
        <v>510</v>
      </c>
      <c r="AN564" t="s">
        <v>510</v>
      </c>
      <c r="AO564" t="s">
        <v>510</v>
      </c>
      <c r="AP564" t="s">
        <v>510</v>
      </c>
      <c r="AQ564" t="s">
        <v>510</v>
      </c>
      <c r="AR564" t="s">
        <v>510</v>
      </c>
      <c r="AS564" t="s">
        <v>510</v>
      </c>
      <c r="AT564" t="s">
        <v>510</v>
      </c>
      <c r="AU564" t="s">
        <v>510</v>
      </c>
      <c r="AV564" t="s">
        <v>510</v>
      </c>
      <c r="AW564" t="s">
        <v>510</v>
      </c>
      <c r="AY564" t="s">
        <v>510</v>
      </c>
      <c r="AZ564" t="s">
        <v>510</v>
      </c>
      <c r="BB564" t="s">
        <v>510</v>
      </c>
      <c r="BC564" t="s">
        <v>510</v>
      </c>
      <c r="BD564" t="s">
        <v>510</v>
      </c>
      <c r="BE564" t="s">
        <v>510</v>
      </c>
      <c r="BF564" t="s">
        <v>510</v>
      </c>
      <c r="BG564" t="s">
        <v>510</v>
      </c>
      <c r="BH564" t="s">
        <v>510</v>
      </c>
      <c r="BI564" t="s">
        <v>510</v>
      </c>
      <c r="BJ564" t="s">
        <v>510</v>
      </c>
      <c r="BK564" t="s">
        <v>510</v>
      </c>
      <c r="BL564" t="s">
        <v>510</v>
      </c>
      <c r="BM564" t="s">
        <v>510</v>
      </c>
      <c r="BN564" t="s">
        <v>510</v>
      </c>
      <c r="BO564" t="s">
        <v>510</v>
      </c>
      <c r="BP564" t="s">
        <v>510</v>
      </c>
      <c r="BQ564" t="s">
        <v>510</v>
      </c>
    </row>
    <row r="565" spans="1:69" x14ac:dyDescent="0.3">
      <c r="A565" t="s">
        <v>510</v>
      </c>
      <c r="B565" t="s">
        <v>510</v>
      </c>
      <c r="C565" t="s">
        <v>510</v>
      </c>
      <c r="D565" t="s">
        <v>510</v>
      </c>
      <c r="E565" t="s">
        <v>510</v>
      </c>
      <c r="F565" t="s">
        <v>510</v>
      </c>
      <c r="G565" t="s">
        <v>510</v>
      </c>
      <c r="H565" s="455"/>
      <c r="I565" t="s">
        <v>510</v>
      </c>
      <c r="K565" t="s">
        <v>510</v>
      </c>
      <c r="L565" t="s">
        <v>512</v>
      </c>
      <c r="M565" t="s">
        <v>510</v>
      </c>
      <c r="N565" t="s">
        <v>510</v>
      </c>
      <c r="O565" t="s">
        <v>510</v>
      </c>
      <c r="P565" t="s">
        <v>510</v>
      </c>
      <c r="Q565" t="s">
        <v>510</v>
      </c>
      <c r="R565" t="s">
        <v>510</v>
      </c>
      <c r="S565" t="s">
        <v>510</v>
      </c>
      <c r="T565" t="s">
        <v>510</v>
      </c>
      <c r="U565" t="s">
        <v>510</v>
      </c>
      <c r="V565" t="s">
        <v>510</v>
      </c>
      <c r="W565" t="s">
        <v>510</v>
      </c>
      <c r="Y565" t="s">
        <v>510</v>
      </c>
      <c r="AA565" t="s">
        <v>510</v>
      </c>
      <c r="AB565" t="s">
        <v>510</v>
      </c>
      <c r="AC565" t="s">
        <v>510</v>
      </c>
      <c r="AD565" t="s">
        <v>510</v>
      </c>
      <c r="AE565" t="s">
        <v>510</v>
      </c>
      <c r="AH565" t="s">
        <v>510</v>
      </c>
      <c r="AI565" t="s">
        <v>510</v>
      </c>
      <c r="AJ565" t="s">
        <v>510</v>
      </c>
      <c r="AK565" t="s">
        <v>510</v>
      </c>
      <c r="AL565" t="s">
        <v>510</v>
      </c>
      <c r="AM565" t="s">
        <v>510</v>
      </c>
      <c r="AN565" t="s">
        <v>510</v>
      </c>
      <c r="AO565" t="s">
        <v>510</v>
      </c>
      <c r="AP565" t="s">
        <v>510</v>
      </c>
      <c r="AQ565" t="s">
        <v>510</v>
      </c>
      <c r="AR565" t="s">
        <v>510</v>
      </c>
      <c r="AS565" t="s">
        <v>510</v>
      </c>
      <c r="AT565" t="s">
        <v>510</v>
      </c>
      <c r="AU565" t="s">
        <v>510</v>
      </c>
      <c r="AV565" t="s">
        <v>510</v>
      </c>
      <c r="AW565" t="s">
        <v>510</v>
      </c>
      <c r="AY565" t="s">
        <v>510</v>
      </c>
      <c r="AZ565" t="s">
        <v>510</v>
      </c>
      <c r="BB565" t="s">
        <v>510</v>
      </c>
      <c r="BC565" t="s">
        <v>510</v>
      </c>
      <c r="BD565" t="s">
        <v>510</v>
      </c>
      <c r="BE565" t="s">
        <v>510</v>
      </c>
      <c r="BF565" t="s">
        <v>510</v>
      </c>
      <c r="BG565" t="s">
        <v>510</v>
      </c>
      <c r="BH565" t="s">
        <v>510</v>
      </c>
      <c r="BI565" t="s">
        <v>510</v>
      </c>
      <c r="BJ565" t="s">
        <v>510</v>
      </c>
      <c r="BK565" t="s">
        <v>510</v>
      </c>
      <c r="BL565" t="s">
        <v>510</v>
      </c>
      <c r="BM565" t="s">
        <v>510</v>
      </c>
      <c r="BN565" t="s">
        <v>510</v>
      </c>
      <c r="BO565" t="s">
        <v>510</v>
      </c>
      <c r="BP565" t="s">
        <v>510</v>
      </c>
      <c r="BQ565" t="s">
        <v>510</v>
      </c>
    </row>
    <row r="566" spans="1:69" x14ac:dyDescent="0.3">
      <c r="A566" t="s">
        <v>510</v>
      </c>
      <c r="B566" t="s">
        <v>510</v>
      </c>
      <c r="C566" t="s">
        <v>510</v>
      </c>
      <c r="D566" t="s">
        <v>510</v>
      </c>
      <c r="E566" t="s">
        <v>510</v>
      </c>
      <c r="F566" t="s">
        <v>510</v>
      </c>
      <c r="G566" t="s">
        <v>510</v>
      </c>
      <c r="H566" s="455"/>
      <c r="I566" t="s">
        <v>510</v>
      </c>
      <c r="K566" t="s">
        <v>510</v>
      </c>
      <c r="L566" t="s">
        <v>512</v>
      </c>
      <c r="M566" t="s">
        <v>510</v>
      </c>
      <c r="N566" t="s">
        <v>510</v>
      </c>
      <c r="O566" t="s">
        <v>510</v>
      </c>
      <c r="P566" t="s">
        <v>510</v>
      </c>
      <c r="Q566" t="s">
        <v>510</v>
      </c>
      <c r="R566" t="s">
        <v>510</v>
      </c>
      <c r="S566" t="s">
        <v>510</v>
      </c>
      <c r="T566" t="s">
        <v>510</v>
      </c>
      <c r="U566" t="s">
        <v>510</v>
      </c>
      <c r="V566" t="s">
        <v>510</v>
      </c>
      <c r="W566" t="s">
        <v>510</v>
      </c>
      <c r="Y566" t="s">
        <v>510</v>
      </c>
      <c r="AA566" t="s">
        <v>510</v>
      </c>
      <c r="AB566" t="s">
        <v>510</v>
      </c>
      <c r="AC566" t="s">
        <v>510</v>
      </c>
      <c r="AD566" t="s">
        <v>510</v>
      </c>
      <c r="AE566" t="s">
        <v>510</v>
      </c>
      <c r="AH566" t="s">
        <v>510</v>
      </c>
      <c r="AI566" t="s">
        <v>510</v>
      </c>
      <c r="AJ566" t="s">
        <v>510</v>
      </c>
      <c r="AK566" t="s">
        <v>510</v>
      </c>
      <c r="AL566" t="s">
        <v>510</v>
      </c>
      <c r="AM566" t="s">
        <v>510</v>
      </c>
      <c r="AN566" t="s">
        <v>510</v>
      </c>
      <c r="AO566" t="s">
        <v>510</v>
      </c>
      <c r="AP566" t="s">
        <v>510</v>
      </c>
      <c r="AQ566" t="s">
        <v>510</v>
      </c>
      <c r="AR566" t="s">
        <v>510</v>
      </c>
      <c r="AS566" t="s">
        <v>510</v>
      </c>
      <c r="AT566" t="s">
        <v>510</v>
      </c>
      <c r="AU566" t="s">
        <v>510</v>
      </c>
      <c r="AV566" t="s">
        <v>510</v>
      </c>
      <c r="AW566" t="s">
        <v>510</v>
      </c>
      <c r="AY566" t="s">
        <v>510</v>
      </c>
      <c r="AZ566" t="s">
        <v>510</v>
      </c>
      <c r="BB566" t="s">
        <v>510</v>
      </c>
      <c r="BC566" t="s">
        <v>510</v>
      </c>
      <c r="BD566" t="s">
        <v>510</v>
      </c>
      <c r="BE566" t="s">
        <v>510</v>
      </c>
      <c r="BF566" t="s">
        <v>510</v>
      </c>
      <c r="BG566" t="s">
        <v>510</v>
      </c>
      <c r="BH566" t="s">
        <v>510</v>
      </c>
      <c r="BI566" t="s">
        <v>510</v>
      </c>
      <c r="BJ566" t="s">
        <v>510</v>
      </c>
      <c r="BK566" t="s">
        <v>510</v>
      </c>
      <c r="BL566" t="s">
        <v>510</v>
      </c>
      <c r="BM566" t="s">
        <v>510</v>
      </c>
      <c r="BN566" t="s">
        <v>510</v>
      </c>
      <c r="BO566" t="s">
        <v>510</v>
      </c>
      <c r="BP566" t="s">
        <v>510</v>
      </c>
      <c r="BQ566" t="s">
        <v>510</v>
      </c>
    </row>
    <row r="567" spans="1:69" x14ac:dyDescent="0.3">
      <c r="A567" t="s">
        <v>510</v>
      </c>
      <c r="B567" t="s">
        <v>510</v>
      </c>
      <c r="C567" t="s">
        <v>510</v>
      </c>
      <c r="D567" t="s">
        <v>510</v>
      </c>
      <c r="E567" t="s">
        <v>510</v>
      </c>
      <c r="F567" t="s">
        <v>510</v>
      </c>
      <c r="G567" t="s">
        <v>510</v>
      </c>
      <c r="H567" s="455"/>
      <c r="I567" t="s">
        <v>510</v>
      </c>
      <c r="K567" t="s">
        <v>510</v>
      </c>
      <c r="L567" t="s">
        <v>512</v>
      </c>
      <c r="M567" t="s">
        <v>510</v>
      </c>
      <c r="N567" t="s">
        <v>510</v>
      </c>
      <c r="O567" t="s">
        <v>510</v>
      </c>
      <c r="P567" t="s">
        <v>510</v>
      </c>
      <c r="Q567" t="s">
        <v>510</v>
      </c>
      <c r="R567" t="s">
        <v>510</v>
      </c>
      <c r="S567" t="s">
        <v>510</v>
      </c>
      <c r="T567" t="s">
        <v>510</v>
      </c>
      <c r="U567" t="s">
        <v>510</v>
      </c>
      <c r="V567" t="s">
        <v>510</v>
      </c>
      <c r="W567" t="s">
        <v>510</v>
      </c>
      <c r="Y567" t="s">
        <v>510</v>
      </c>
      <c r="AA567" t="s">
        <v>510</v>
      </c>
      <c r="AB567" t="s">
        <v>510</v>
      </c>
      <c r="AC567" t="s">
        <v>510</v>
      </c>
      <c r="AD567" t="s">
        <v>510</v>
      </c>
      <c r="AE567" t="s">
        <v>510</v>
      </c>
      <c r="AH567" t="s">
        <v>510</v>
      </c>
      <c r="AI567" t="s">
        <v>510</v>
      </c>
      <c r="AJ567" t="s">
        <v>510</v>
      </c>
      <c r="AK567" t="s">
        <v>510</v>
      </c>
      <c r="AL567" t="s">
        <v>510</v>
      </c>
      <c r="AM567" t="s">
        <v>510</v>
      </c>
      <c r="AN567" t="s">
        <v>510</v>
      </c>
      <c r="AO567" t="s">
        <v>510</v>
      </c>
      <c r="AP567" t="s">
        <v>510</v>
      </c>
      <c r="AQ567" t="s">
        <v>510</v>
      </c>
      <c r="AR567" t="s">
        <v>510</v>
      </c>
      <c r="AS567" t="s">
        <v>510</v>
      </c>
      <c r="AT567" t="s">
        <v>510</v>
      </c>
      <c r="AU567" t="s">
        <v>510</v>
      </c>
      <c r="AV567" t="s">
        <v>510</v>
      </c>
      <c r="AW567" t="s">
        <v>510</v>
      </c>
      <c r="AY567" t="s">
        <v>510</v>
      </c>
      <c r="AZ567" t="s">
        <v>510</v>
      </c>
      <c r="BB567" t="s">
        <v>510</v>
      </c>
      <c r="BC567" t="s">
        <v>510</v>
      </c>
      <c r="BD567" t="s">
        <v>510</v>
      </c>
      <c r="BE567" t="s">
        <v>510</v>
      </c>
      <c r="BF567" t="s">
        <v>510</v>
      </c>
      <c r="BG567" t="s">
        <v>510</v>
      </c>
      <c r="BH567" t="s">
        <v>510</v>
      </c>
      <c r="BI567" t="s">
        <v>510</v>
      </c>
      <c r="BJ567" t="s">
        <v>510</v>
      </c>
      <c r="BK567" t="s">
        <v>510</v>
      </c>
      <c r="BL567" t="s">
        <v>510</v>
      </c>
      <c r="BM567" t="s">
        <v>510</v>
      </c>
      <c r="BN567" t="s">
        <v>510</v>
      </c>
      <c r="BO567" t="s">
        <v>510</v>
      </c>
      <c r="BP567" t="s">
        <v>510</v>
      </c>
      <c r="BQ567" t="s">
        <v>510</v>
      </c>
    </row>
    <row r="568" spans="1:69" x14ac:dyDescent="0.3">
      <c r="A568" t="s">
        <v>510</v>
      </c>
      <c r="B568" t="s">
        <v>510</v>
      </c>
      <c r="C568" t="s">
        <v>510</v>
      </c>
      <c r="D568" t="s">
        <v>510</v>
      </c>
      <c r="E568" t="s">
        <v>510</v>
      </c>
      <c r="F568" t="s">
        <v>510</v>
      </c>
      <c r="G568" t="s">
        <v>510</v>
      </c>
      <c r="H568" s="455"/>
      <c r="I568" t="s">
        <v>510</v>
      </c>
      <c r="K568" t="s">
        <v>510</v>
      </c>
      <c r="L568" t="s">
        <v>512</v>
      </c>
      <c r="M568" t="s">
        <v>510</v>
      </c>
      <c r="N568" t="s">
        <v>510</v>
      </c>
      <c r="O568" t="s">
        <v>510</v>
      </c>
      <c r="P568" t="s">
        <v>510</v>
      </c>
      <c r="Q568" t="s">
        <v>510</v>
      </c>
      <c r="R568" t="s">
        <v>510</v>
      </c>
      <c r="S568" t="s">
        <v>510</v>
      </c>
      <c r="T568" t="s">
        <v>510</v>
      </c>
      <c r="U568" t="s">
        <v>510</v>
      </c>
      <c r="V568" t="s">
        <v>510</v>
      </c>
      <c r="W568" t="s">
        <v>510</v>
      </c>
      <c r="Y568" t="s">
        <v>510</v>
      </c>
      <c r="AA568" t="s">
        <v>510</v>
      </c>
      <c r="AB568" t="s">
        <v>510</v>
      </c>
      <c r="AC568" t="s">
        <v>510</v>
      </c>
      <c r="AD568" t="s">
        <v>510</v>
      </c>
      <c r="AE568" t="s">
        <v>510</v>
      </c>
      <c r="AH568" t="s">
        <v>510</v>
      </c>
      <c r="AI568" t="s">
        <v>510</v>
      </c>
      <c r="AJ568" t="s">
        <v>510</v>
      </c>
      <c r="AK568" t="s">
        <v>510</v>
      </c>
      <c r="AL568" t="s">
        <v>510</v>
      </c>
      <c r="AM568" t="s">
        <v>510</v>
      </c>
      <c r="AN568" t="s">
        <v>510</v>
      </c>
      <c r="AO568" t="s">
        <v>510</v>
      </c>
      <c r="AP568" t="s">
        <v>510</v>
      </c>
      <c r="AQ568" t="s">
        <v>510</v>
      </c>
      <c r="AR568" t="s">
        <v>510</v>
      </c>
      <c r="AS568" t="s">
        <v>510</v>
      </c>
      <c r="AT568" t="s">
        <v>510</v>
      </c>
      <c r="AU568" t="s">
        <v>510</v>
      </c>
      <c r="AV568" t="s">
        <v>510</v>
      </c>
      <c r="AW568" t="s">
        <v>510</v>
      </c>
      <c r="AY568" t="s">
        <v>510</v>
      </c>
      <c r="AZ568" t="s">
        <v>510</v>
      </c>
      <c r="BB568" t="s">
        <v>510</v>
      </c>
      <c r="BC568" t="s">
        <v>510</v>
      </c>
      <c r="BD568" t="s">
        <v>510</v>
      </c>
      <c r="BE568" t="s">
        <v>510</v>
      </c>
      <c r="BF568" t="s">
        <v>510</v>
      </c>
      <c r="BG568" t="s">
        <v>510</v>
      </c>
      <c r="BH568" t="s">
        <v>510</v>
      </c>
      <c r="BI568" t="s">
        <v>510</v>
      </c>
      <c r="BJ568" t="s">
        <v>510</v>
      </c>
      <c r="BK568" t="s">
        <v>510</v>
      </c>
      <c r="BL568" t="s">
        <v>510</v>
      </c>
      <c r="BM568" t="s">
        <v>510</v>
      </c>
      <c r="BN568" t="s">
        <v>510</v>
      </c>
      <c r="BO568" t="s">
        <v>510</v>
      </c>
      <c r="BP568" t="s">
        <v>510</v>
      </c>
      <c r="BQ568" t="s">
        <v>510</v>
      </c>
    </row>
    <row r="569" spans="1:69" x14ac:dyDescent="0.3">
      <c r="A569" t="s">
        <v>510</v>
      </c>
      <c r="B569" t="s">
        <v>510</v>
      </c>
      <c r="C569" t="s">
        <v>510</v>
      </c>
      <c r="D569" t="s">
        <v>510</v>
      </c>
      <c r="E569" t="s">
        <v>510</v>
      </c>
      <c r="F569" t="s">
        <v>510</v>
      </c>
      <c r="G569" t="s">
        <v>510</v>
      </c>
      <c r="H569" s="455"/>
      <c r="I569" t="s">
        <v>510</v>
      </c>
      <c r="K569" t="s">
        <v>510</v>
      </c>
      <c r="L569" t="s">
        <v>512</v>
      </c>
      <c r="M569" t="s">
        <v>510</v>
      </c>
      <c r="N569" t="s">
        <v>510</v>
      </c>
      <c r="O569" t="s">
        <v>510</v>
      </c>
      <c r="P569" t="s">
        <v>510</v>
      </c>
      <c r="Q569" t="s">
        <v>510</v>
      </c>
      <c r="R569" t="s">
        <v>510</v>
      </c>
      <c r="S569" t="s">
        <v>510</v>
      </c>
      <c r="T569" t="s">
        <v>510</v>
      </c>
      <c r="U569" t="s">
        <v>510</v>
      </c>
      <c r="V569" t="s">
        <v>510</v>
      </c>
      <c r="W569" t="s">
        <v>510</v>
      </c>
      <c r="Y569" t="s">
        <v>510</v>
      </c>
      <c r="AA569" t="s">
        <v>510</v>
      </c>
      <c r="AB569" t="s">
        <v>510</v>
      </c>
      <c r="AC569" t="s">
        <v>510</v>
      </c>
      <c r="AD569" t="s">
        <v>510</v>
      </c>
      <c r="AE569" t="s">
        <v>510</v>
      </c>
      <c r="AH569" t="s">
        <v>510</v>
      </c>
      <c r="AI569" t="s">
        <v>510</v>
      </c>
      <c r="AJ569" t="s">
        <v>510</v>
      </c>
      <c r="AK569" t="s">
        <v>510</v>
      </c>
      <c r="AL569" t="s">
        <v>510</v>
      </c>
      <c r="AM569" t="s">
        <v>510</v>
      </c>
      <c r="AN569" t="s">
        <v>510</v>
      </c>
      <c r="AO569" t="s">
        <v>510</v>
      </c>
      <c r="AP569" t="s">
        <v>510</v>
      </c>
      <c r="AQ569" t="s">
        <v>510</v>
      </c>
      <c r="AR569" t="s">
        <v>510</v>
      </c>
      <c r="AS569" t="s">
        <v>510</v>
      </c>
      <c r="AT569" t="s">
        <v>510</v>
      </c>
      <c r="AU569" t="s">
        <v>510</v>
      </c>
      <c r="AV569" t="s">
        <v>510</v>
      </c>
      <c r="AW569" t="s">
        <v>510</v>
      </c>
      <c r="AY569" t="s">
        <v>510</v>
      </c>
      <c r="AZ569" t="s">
        <v>510</v>
      </c>
      <c r="BB569" t="s">
        <v>510</v>
      </c>
      <c r="BC569" t="s">
        <v>510</v>
      </c>
      <c r="BD569" t="s">
        <v>510</v>
      </c>
      <c r="BE569" t="s">
        <v>510</v>
      </c>
      <c r="BF569" t="s">
        <v>510</v>
      </c>
      <c r="BG569" t="s">
        <v>510</v>
      </c>
      <c r="BH569" t="s">
        <v>510</v>
      </c>
      <c r="BI569" t="s">
        <v>510</v>
      </c>
      <c r="BJ569" t="s">
        <v>510</v>
      </c>
      <c r="BK569" t="s">
        <v>510</v>
      </c>
      <c r="BL569" t="s">
        <v>510</v>
      </c>
      <c r="BM569" t="s">
        <v>510</v>
      </c>
      <c r="BN569" t="s">
        <v>510</v>
      </c>
      <c r="BO569" t="s">
        <v>510</v>
      </c>
      <c r="BP569" t="s">
        <v>510</v>
      </c>
      <c r="BQ569" t="s">
        <v>510</v>
      </c>
    </row>
    <row r="570" spans="1:69" x14ac:dyDescent="0.3">
      <c r="A570" t="s">
        <v>510</v>
      </c>
      <c r="B570" t="s">
        <v>510</v>
      </c>
      <c r="C570" t="s">
        <v>510</v>
      </c>
      <c r="D570" t="s">
        <v>510</v>
      </c>
      <c r="E570" t="s">
        <v>510</v>
      </c>
      <c r="F570" t="s">
        <v>510</v>
      </c>
      <c r="G570" t="s">
        <v>510</v>
      </c>
      <c r="H570" s="455"/>
      <c r="I570" t="s">
        <v>510</v>
      </c>
      <c r="K570" t="s">
        <v>510</v>
      </c>
      <c r="L570" t="s">
        <v>512</v>
      </c>
      <c r="M570" t="s">
        <v>510</v>
      </c>
      <c r="N570" t="s">
        <v>510</v>
      </c>
      <c r="O570" t="s">
        <v>510</v>
      </c>
      <c r="P570" t="s">
        <v>510</v>
      </c>
      <c r="Q570" t="s">
        <v>510</v>
      </c>
      <c r="R570" t="s">
        <v>510</v>
      </c>
      <c r="S570" t="s">
        <v>510</v>
      </c>
      <c r="T570" t="s">
        <v>510</v>
      </c>
      <c r="U570" t="s">
        <v>510</v>
      </c>
      <c r="V570" t="s">
        <v>510</v>
      </c>
      <c r="W570" t="s">
        <v>510</v>
      </c>
      <c r="Y570" t="s">
        <v>510</v>
      </c>
      <c r="AA570" t="s">
        <v>510</v>
      </c>
      <c r="AB570" t="s">
        <v>510</v>
      </c>
      <c r="AC570" t="s">
        <v>510</v>
      </c>
      <c r="AD570" t="s">
        <v>510</v>
      </c>
      <c r="AE570" t="s">
        <v>510</v>
      </c>
      <c r="AH570" t="s">
        <v>510</v>
      </c>
      <c r="AI570" t="s">
        <v>510</v>
      </c>
      <c r="AJ570" t="s">
        <v>510</v>
      </c>
      <c r="AK570" t="s">
        <v>510</v>
      </c>
      <c r="AL570" t="s">
        <v>510</v>
      </c>
      <c r="AM570" t="s">
        <v>510</v>
      </c>
      <c r="AN570" t="s">
        <v>510</v>
      </c>
      <c r="AO570" t="s">
        <v>510</v>
      </c>
      <c r="AP570" t="s">
        <v>510</v>
      </c>
      <c r="AQ570" t="s">
        <v>510</v>
      </c>
      <c r="AR570" t="s">
        <v>510</v>
      </c>
      <c r="AS570" t="s">
        <v>510</v>
      </c>
      <c r="AT570" t="s">
        <v>510</v>
      </c>
      <c r="AU570" t="s">
        <v>510</v>
      </c>
      <c r="AV570" t="s">
        <v>510</v>
      </c>
      <c r="AW570" t="s">
        <v>510</v>
      </c>
      <c r="AY570" t="s">
        <v>510</v>
      </c>
      <c r="AZ570" t="s">
        <v>510</v>
      </c>
      <c r="BB570" t="s">
        <v>510</v>
      </c>
      <c r="BC570" t="s">
        <v>510</v>
      </c>
      <c r="BD570" t="s">
        <v>510</v>
      </c>
      <c r="BE570" t="s">
        <v>510</v>
      </c>
      <c r="BF570" t="s">
        <v>510</v>
      </c>
      <c r="BG570" t="s">
        <v>510</v>
      </c>
      <c r="BH570" t="s">
        <v>510</v>
      </c>
      <c r="BI570" t="s">
        <v>510</v>
      </c>
      <c r="BJ570" t="s">
        <v>510</v>
      </c>
      <c r="BK570" t="s">
        <v>510</v>
      </c>
      <c r="BL570" t="s">
        <v>510</v>
      </c>
      <c r="BM570" t="s">
        <v>510</v>
      </c>
      <c r="BN570" t="s">
        <v>510</v>
      </c>
      <c r="BO570" t="s">
        <v>510</v>
      </c>
      <c r="BP570" t="s">
        <v>510</v>
      </c>
      <c r="BQ570" t="s">
        <v>510</v>
      </c>
    </row>
    <row r="571" spans="1:69" x14ac:dyDescent="0.3">
      <c r="A571" t="s">
        <v>510</v>
      </c>
      <c r="B571" t="s">
        <v>510</v>
      </c>
      <c r="C571" t="s">
        <v>510</v>
      </c>
      <c r="D571" t="s">
        <v>510</v>
      </c>
      <c r="E571" t="s">
        <v>510</v>
      </c>
      <c r="F571" t="s">
        <v>510</v>
      </c>
      <c r="G571" t="s">
        <v>510</v>
      </c>
      <c r="H571" s="455"/>
      <c r="I571" t="s">
        <v>510</v>
      </c>
      <c r="K571" t="s">
        <v>510</v>
      </c>
      <c r="L571" t="s">
        <v>512</v>
      </c>
      <c r="M571" t="s">
        <v>510</v>
      </c>
      <c r="N571" t="s">
        <v>510</v>
      </c>
      <c r="O571" t="s">
        <v>510</v>
      </c>
      <c r="P571" t="s">
        <v>510</v>
      </c>
      <c r="Q571" t="s">
        <v>510</v>
      </c>
      <c r="R571" t="s">
        <v>510</v>
      </c>
      <c r="S571" t="s">
        <v>510</v>
      </c>
      <c r="T571" t="s">
        <v>510</v>
      </c>
      <c r="U571" t="s">
        <v>510</v>
      </c>
      <c r="V571" t="s">
        <v>510</v>
      </c>
      <c r="W571" t="s">
        <v>510</v>
      </c>
      <c r="Y571" t="s">
        <v>510</v>
      </c>
      <c r="AA571" t="s">
        <v>510</v>
      </c>
      <c r="AB571" t="s">
        <v>510</v>
      </c>
      <c r="AC571" t="s">
        <v>510</v>
      </c>
      <c r="AD571" t="s">
        <v>510</v>
      </c>
      <c r="AE571" t="s">
        <v>510</v>
      </c>
      <c r="AH571" t="s">
        <v>510</v>
      </c>
      <c r="AI571" t="s">
        <v>510</v>
      </c>
      <c r="AJ571" t="s">
        <v>510</v>
      </c>
      <c r="AK571" t="s">
        <v>510</v>
      </c>
      <c r="AL571" t="s">
        <v>510</v>
      </c>
      <c r="AM571" t="s">
        <v>510</v>
      </c>
      <c r="AN571" t="s">
        <v>510</v>
      </c>
      <c r="AO571" t="s">
        <v>510</v>
      </c>
      <c r="AP571" t="s">
        <v>510</v>
      </c>
      <c r="AQ571" t="s">
        <v>510</v>
      </c>
      <c r="AR571" t="s">
        <v>510</v>
      </c>
      <c r="AS571" t="s">
        <v>510</v>
      </c>
      <c r="AT571" t="s">
        <v>510</v>
      </c>
      <c r="AU571" t="s">
        <v>510</v>
      </c>
      <c r="AV571" t="s">
        <v>510</v>
      </c>
      <c r="AW571" t="s">
        <v>510</v>
      </c>
      <c r="AY571" t="s">
        <v>510</v>
      </c>
      <c r="AZ571" t="s">
        <v>510</v>
      </c>
      <c r="BB571" t="s">
        <v>510</v>
      </c>
      <c r="BC571" t="s">
        <v>510</v>
      </c>
      <c r="BD571" t="s">
        <v>510</v>
      </c>
      <c r="BE571" t="s">
        <v>510</v>
      </c>
      <c r="BF571" t="s">
        <v>510</v>
      </c>
      <c r="BG571" t="s">
        <v>510</v>
      </c>
      <c r="BH571" t="s">
        <v>510</v>
      </c>
      <c r="BI571" t="s">
        <v>510</v>
      </c>
      <c r="BJ571" t="s">
        <v>510</v>
      </c>
      <c r="BK571" t="s">
        <v>510</v>
      </c>
      <c r="BL571" t="s">
        <v>510</v>
      </c>
      <c r="BM571" t="s">
        <v>510</v>
      </c>
      <c r="BN571" t="s">
        <v>510</v>
      </c>
      <c r="BO571" t="s">
        <v>510</v>
      </c>
      <c r="BP571" t="s">
        <v>510</v>
      </c>
      <c r="BQ571" t="s">
        <v>510</v>
      </c>
    </row>
    <row r="572" spans="1:69" x14ac:dyDescent="0.3">
      <c r="A572" t="s">
        <v>510</v>
      </c>
      <c r="B572" t="s">
        <v>510</v>
      </c>
      <c r="C572" t="s">
        <v>510</v>
      </c>
      <c r="D572" t="s">
        <v>510</v>
      </c>
      <c r="E572" t="s">
        <v>510</v>
      </c>
      <c r="F572" t="s">
        <v>510</v>
      </c>
      <c r="G572" t="s">
        <v>510</v>
      </c>
      <c r="H572" s="455"/>
      <c r="I572" t="s">
        <v>510</v>
      </c>
      <c r="K572" t="s">
        <v>510</v>
      </c>
      <c r="L572" t="s">
        <v>512</v>
      </c>
      <c r="M572" t="s">
        <v>510</v>
      </c>
      <c r="N572" t="s">
        <v>510</v>
      </c>
      <c r="O572" t="s">
        <v>510</v>
      </c>
      <c r="P572" t="s">
        <v>510</v>
      </c>
      <c r="Q572" t="s">
        <v>510</v>
      </c>
      <c r="R572" t="s">
        <v>510</v>
      </c>
      <c r="S572" t="s">
        <v>510</v>
      </c>
      <c r="T572" t="s">
        <v>510</v>
      </c>
      <c r="U572" t="s">
        <v>510</v>
      </c>
      <c r="V572" t="s">
        <v>510</v>
      </c>
      <c r="W572" t="s">
        <v>510</v>
      </c>
      <c r="Y572" t="s">
        <v>510</v>
      </c>
      <c r="AA572" t="s">
        <v>510</v>
      </c>
      <c r="AB572" t="s">
        <v>510</v>
      </c>
      <c r="AC572" t="s">
        <v>510</v>
      </c>
      <c r="AD572" t="s">
        <v>510</v>
      </c>
      <c r="AE572" t="s">
        <v>510</v>
      </c>
      <c r="AH572" t="s">
        <v>510</v>
      </c>
      <c r="AI572" t="s">
        <v>510</v>
      </c>
      <c r="AJ572" t="s">
        <v>510</v>
      </c>
      <c r="AK572" t="s">
        <v>510</v>
      </c>
      <c r="AL572" t="s">
        <v>510</v>
      </c>
      <c r="AM572" t="s">
        <v>510</v>
      </c>
      <c r="AN572" t="s">
        <v>510</v>
      </c>
      <c r="AO572" t="s">
        <v>510</v>
      </c>
      <c r="AP572" t="s">
        <v>510</v>
      </c>
      <c r="AQ572" t="s">
        <v>510</v>
      </c>
      <c r="AR572" t="s">
        <v>510</v>
      </c>
      <c r="AS572" t="s">
        <v>510</v>
      </c>
      <c r="AT572" t="s">
        <v>510</v>
      </c>
      <c r="AU572" t="s">
        <v>510</v>
      </c>
      <c r="AV572" t="s">
        <v>510</v>
      </c>
      <c r="AW572" t="s">
        <v>510</v>
      </c>
      <c r="AY572" t="s">
        <v>510</v>
      </c>
      <c r="AZ572" t="s">
        <v>510</v>
      </c>
      <c r="BB572" t="s">
        <v>510</v>
      </c>
      <c r="BC572" t="s">
        <v>510</v>
      </c>
      <c r="BD572" t="s">
        <v>510</v>
      </c>
      <c r="BE572" t="s">
        <v>510</v>
      </c>
      <c r="BF572" t="s">
        <v>510</v>
      </c>
      <c r="BG572" t="s">
        <v>510</v>
      </c>
      <c r="BH572" t="s">
        <v>510</v>
      </c>
      <c r="BI572" t="s">
        <v>510</v>
      </c>
      <c r="BJ572" t="s">
        <v>510</v>
      </c>
      <c r="BK572" t="s">
        <v>510</v>
      </c>
      <c r="BL572" t="s">
        <v>510</v>
      </c>
      <c r="BM572" t="s">
        <v>510</v>
      </c>
      <c r="BN572" t="s">
        <v>510</v>
      </c>
      <c r="BO572" t="s">
        <v>510</v>
      </c>
      <c r="BP572" t="s">
        <v>510</v>
      </c>
      <c r="BQ572" t="s">
        <v>510</v>
      </c>
    </row>
    <row r="573" spans="1:69" x14ac:dyDescent="0.3">
      <c r="A573" t="s">
        <v>510</v>
      </c>
      <c r="B573" t="s">
        <v>510</v>
      </c>
      <c r="C573" t="s">
        <v>510</v>
      </c>
      <c r="D573" t="s">
        <v>510</v>
      </c>
      <c r="E573" t="s">
        <v>510</v>
      </c>
      <c r="F573" t="s">
        <v>510</v>
      </c>
      <c r="G573" t="s">
        <v>510</v>
      </c>
      <c r="H573" s="455"/>
      <c r="I573" t="s">
        <v>510</v>
      </c>
      <c r="K573" t="s">
        <v>510</v>
      </c>
      <c r="L573" t="s">
        <v>512</v>
      </c>
      <c r="M573" t="s">
        <v>510</v>
      </c>
      <c r="N573" t="s">
        <v>510</v>
      </c>
      <c r="O573" t="s">
        <v>510</v>
      </c>
      <c r="P573" t="s">
        <v>510</v>
      </c>
      <c r="Q573" t="s">
        <v>510</v>
      </c>
      <c r="R573" t="s">
        <v>510</v>
      </c>
      <c r="S573" t="s">
        <v>510</v>
      </c>
      <c r="T573" t="s">
        <v>510</v>
      </c>
      <c r="U573" t="s">
        <v>510</v>
      </c>
      <c r="V573" t="s">
        <v>510</v>
      </c>
      <c r="W573" t="s">
        <v>510</v>
      </c>
      <c r="Y573" t="s">
        <v>510</v>
      </c>
      <c r="AA573" t="s">
        <v>510</v>
      </c>
      <c r="AB573" t="s">
        <v>510</v>
      </c>
      <c r="AC573" t="s">
        <v>510</v>
      </c>
      <c r="AD573" t="s">
        <v>510</v>
      </c>
      <c r="AE573" t="s">
        <v>510</v>
      </c>
      <c r="AH573" t="s">
        <v>510</v>
      </c>
      <c r="AI573" t="s">
        <v>510</v>
      </c>
      <c r="AJ573" t="s">
        <v>510</v>
      </c>
      <c r="AK573" t="s">
        <v>510</v>
      </c>
      <c r="AL573" t="s">
        <v>510</v>
      </c>
      <c r="AM573" t="s">
        <v>510</v>
      </c>
      <c r="AN573" t="s">
        <v>510</v>
      </c>
      <c r="AO573" t="s">
        <v>510</v>
      </c>
      <c r="AP573" t="s">
        <v>510</v>
      </c>
      <c r="AQ573" t="s">
        <v>510</v>
      </c>
      <c r="AR573" t="s">
        <v>510</v>
      </c>
      <c r="AS573" t="s">
        <v>510</v>
      </c>
      <c r="AT573" t="s">
        <v>510</v>
      </c>
      <c r="AU573" t="s">
        <v>510</v>
      </c>
      <c r="AV573" t="s">
        <v>510</v>
      </c>
      <c r="AW573" t="s">
        <v>510</v>
      </c>
      <c r="AY573" t="s">
        <v>510</v>
      </c>
      <c r="AZ573" t="s">
        <v>510</v>
      </c>
      <c r="BB573" t="s">
        <v>510</v>
      </c>
      <c r="BC573" t="s">
        <v>510</v>
      </c>
      <c r="BD573" t="s">
        <v>510</v>
      </c>
      <c r="BE573" t="s">
        <v>510</v>
      </c>
      <c r="BF573" t="s">
        <v>510</v>
      </c>
      <c r="BG573" t="s">
        <v>510</v>
      </c>
      <c r="BH573" t="s">
        <v>510</v>
      </c>
      <c r="BI573" t="s">
        <v>510</v>
      </c>
      <c r="BJ573" t="s">
        <v>510</v>
      </c>
      <c r="BK573" t="s">
        <v>510</v>
      </c>
      <c r="BL573" t="s">
        <v>510</v>
      </c>
      <c r="BM573" t="s">
        <v>510</v>
      </c>
      <c r="BN573" t="s">
        <v>510</v>
      </c>
      <c r="BO573" t="s">
        <v>510</v>
      </c>
      <c r="BP573" t="s">
        <v>510</v>
      </c>
      <c r="BQ573" t="s">
        <v>510</v>
      </c>
    </row>
    <row r="574" spans="1:69" x14ac:dyDescent="0.3">
      <c r="A574" t="s">
        <v>510</v>
      </c>
      <c r="B574" t="s">
        <v>510</v>
      </c>
      <c r="C574" t="s">
        <v>510</v>
      </c>
      <c r="D574" t="s">
        <v>510</v>
      </c>
      <c r="E574" t="s">
        <v>510</v>
      </c>
      <c r="F574" t="s">
        <v>510</v>
      </c>
      <c r="G574" t="s">
        <v>510</v>
      </c>
      <c r="H574" s="455"/>
      <c r="I574" t="s">
        <v>510</v>
      </c>
      <c r="K574" t="s">
        <v>510</v>
      </c>
      <c r="L574" t="s">
        <v>512</v>
      </c>
      <c r="M574" t="s">
        <v>510</v>
      </c>
      <c r="N574" t="s">
        <v>510</v>
      </c>
      <c r="O574" t="s">
        <v>510</v>
      </c>
      <c r="P574" t="s">
        <v>510</v>
      </c>
      <c r="Q574" t="s">
        <v>510</v>
      </c>
      <c r="R574" t="s">
        <v>510</v>
      </c>
      <c r="S574" t="s">
        <v>510</v>
      </c>
      <c r="T574" t="s">
        <v>510</v>
      </c>
      <c r="U574" t="s">
        <v>510</v>
      </c>
      <c r="V574" t="s">
        <v>510</v>
      </c>
      <c r="W574" t="s">
        <v>510</v>
      </c>
      <c r="Y574" t="s">
        <v>510</v>
      </c>
      <c r="AA574" t="s">
        <v>510</v>
      </c>
      <c r="AB574" t="s">
        <v>510</v>
      </c>
      <c r="AC574" t="s">
        <v>510</v>
      </c>
      <c r="AD574" t="s">
        <v>510</v>
      </c>
      <c r="AE574" t="s">
        <v>510</v>
      </c>
      <c r="AH574" t="s">
        <v>510</v>
      </c>
      <c r="AI574" t="s">
        <v>510</v>
      </c>
      <c r="AJ574" t="s">
        <v>510</v>
      </c>
      <c r="AK574" t="s">
        <v>510</v>
      </c>
      <c r="AL574" t="s">
        <v>510</v>
      </c>
      <c r="AM574" t="s">
        <v>510</v>
      </c>
      <c r="AN574" t="s">
        <v>510</v>
      </c>
      <c r="AO574" t="s">
        <v>510</v>
      </c>
      <c r="AP574" t="s">
        <v>510</v>
      </c>
      <c r="AQ574" t="s">
        <v>510</v>
      </c>
      <c r="AR574" t="s">
        <v>510</v>
      </c>
      <c r="AS574" t="s">
        <v>510</v>
      </c>
      <c r="AT574" t="s">
        <v>510</v>
      </c>
      <c r="AU574" t="s">
        <v>510</v>
      </c>
      <c r="AV574" t="s">
        <v>510</v>
      </c>
      <c r="AW574" t="s">
        <v>510</v>
      </c>
      <c r="AY574" t="s">
        <v>510</v>
      </c>
      <c r="AZ574" t="s">
        <v>510</v>
      </c>
      <c r="BB574" t="s">
        <v>510</v>
      </c>
      <c r="BC574" t="s">
        <v>510</v>
      </c>
      <c r="BD574" t="s">
        <v>510</v>
      </c>
      <c r="BE574" t="s">
        <v>510</v>
      </c>
      <c r="BF574" t="s">
        <v>510</v>
      </c>
      <c r="BG574" t="s">
        <v>510</v>
      </c>
      <c r="BH574" t="s">
        <v>510</v>
      </c>
      <c r="BI574" t="s">
        <v>510</v>
      </c>
      <c r="BJ574" t="s">
        <v>510</v>
      </c>
      <c r="BK574" t="s">
        <v>510</v>
      </c>
      <c r="BL574" t="s">
        <v>510</v>
      </c>
      <c r="BM574" t="s">
        <v>510</v>
      </c>
      <c r="BN574" t="s">
        <v>510</v>
      </c>
      <c r="BO574" t="s">
        <v>510</v>
      </c>
      <c r="BP574" t="s">
        <v>510</v>
      </c>
      <c r="BQ574" t="s">
        <v>510</v>
      </c>
    </row>
    <row r="575" spans="1:69" x14ac:dyDescent="0.3">
      <c r="A575" t="s">
        <v>510</v>
      </c>
      <c r="B575" t="s">
        <v>510</v>
      </c>
      <c r="C575" t="s">
        <v>510</v>
      </c>
      <c r="D575" t="s">
        <v>510</v>
      </c>
      <c r="E575" t="s">
        <v>510</v>
      </c>
      <c r="F575" t="s">
        <v>510</v>
      </c>
      <c r="G575" t="s">
        <v>510</v>
      </c>
      <c r="H575" s="455"/>
      <c r="I575" t="s">
        <v>510</v>
      </c>
      <c r="K575" t="s">
        <v>510</v>
      </c>
      <c r="L575" t="s">
        <v>512</v>
      </c>
      <c r="M575" t="s">
        <v>510</v>
      </c>
      <c r="N575" t="s">
        <v>510</v>
      </c>
      <c r="O575" t="s">
        <v>510</v>
      </c>
      <c r="P575" t="s">
        <v>510</v>
      </c>
      <c r="Q575" t="s">
        <v>510</v>
      </c>
      <c r="R575" t="s">
        <v>510</v>
      </c>
      <c r="S575" t="s">
        <v>510</v>
      </c>
      <c r="T575" t="s">
        <v>510</v>
      </c>
      <c r="U575" t="s">
        <v>510</v>
      </c>
      <c r="V575" t="s">
        <v>510</v>
      </c>
      <c r="W575" t="s">
        <v>510</v>
      </c>
      <c r="Y575" t="s">
        <v>510</v>
      </c>
      <c r="AA575" t="s">
        <v>510</v>
      </c>
      <c r="AB575" t="s">
        <v>510</v>
      </c>
      <c r="AC575" t="s">
        <v>510</v>
      </c>
      <c r="AD575" t="s">
        <v>510</v>
      </c>
      <c r="AE575" t="s">
        <v>510</v>
      </c>
      <c r="AH575" t="s">
        <v>510</v>
      </c>
      <c r="AI575" t="s">
        <v>510</v>
      </c>
      <c r="AJ575" t="s">
        <v>510</v>
      </c>
      <c r="AK575" t="s">
        <v>510</v>
      </c>
      <c r="AL575" t="s">
        <v>510</v>
      </c>
      <c r="AM575" t="s">
        <v>510</v>
      </c>
      <c r="AN575" t="s">
        <v>510</v>
      </c>
      <c r="AO575" t="s">
        <v>510</v>
      </c>
      <c r="AP575" t="s">
        <v>510</v>
      </c>
      <c r="AQ575" t="s">
        <v>510</v>
      </c>
      <c r="AR575" t="s">
        <v>510</v>
      </c>
      <c r="AS575" t="s">
        <v>510</v>
      </c>
      <c r="AT575" t="s">
        <v>510</v>
      </c>
      <c r="AU575" t="s">
        <v>510</v>
      </c>
      <c r="AV575" t="s">
        <v>510</v>
      </c>
      <c r="AW575" t="s">
        <v>510</v>
      </c>
      <c r="AY575" t="s">
        <v>510</v>
      </c>
      <c r="AZ575" t="s">
        <v>510</v>
      </c>
      <c r="BB575" t="s">
        <v>510</v>
      </c>
      <c r="BC575" t="s">
        <v>510</v>
      </c>
      <c r="BD575" t="s">
        <v>510</v>
      </c>
      <c r="BE575" t="s">
        <v>510</v>
      </c>
      <c r="BF575" t="s">
        <v>510</v>
      </c>
      <c r="BG575" t="s">
        <v>510</v>
      </c>
      <c r="BH575" t="s">
        <v>510</v>
      </c>
      <c r="BI575" t="s">
        <v>510</v>
      </c>
      <c r="BJ575" t="s">
        <v>510</v>
      </c>
      <c r="BK575" t="s">
        <v>510</v>
      </c>
      <c r="BL575" t="s">
        <v>510</v>
      </c>
      <c r="BM575" t="s">
        <v>510</v>
      </c>
      <c r="BN575" t="s">
        <v>510</v>
      </c>
      <c r="BO575" t="s">
        <v>510</v>
      </c>
      <c r="BP575" t="s">
        <v>510</v>
      </c>
      <c r="BQ575" t="s">
        <v>510</v>
      </c>
    </row>
    <row r="576" spans="1:69" x14ac:dyDescent="0.3">
      <c r="A576" t="s">
        <v>510</v>
      </c>
      <c r="B576" t="s">
        <v>510</v>
      </c>
      <c r="C576" t="s">
        <v>510</v>
      </c>
      <c r="D576" t="s">
        <v>510</v>
      </c>
      <c r="E576" t="s">
        <v>510</v>
      </c>
      <c r="F576" t="s">
        <v>510</v>
      </c>
      <c r="G576" t="s">
        <v>510</v>
      </c>
      <c r="H576" s="455"/>
      <c r="I576" t="s">
        <v>510</v>
      </c>
      <c r="K576" t="s">
        <v>510</v>
      </c>
      <c r="L576" t="s">
        <v>512</v>
      </c>
      <c r="M576" t="s">
        <v>510</v>
      </c>
      <c r="N576" t="s">
        <v>510</v>
      </c>
      <c r="O576" t="s">
        <v>510</v>
      </c>
      <c r="P576" t="s">
        <v>510</v>
      </c>
      <c r="Q576" t="s">
        <v>510</v>
      </c>
      <c r="R576" t="s">
        <v>510</v>
      </c>
      <c r="S576" t="s">
        <v>510</v>
      </c>
      <c r="T576" t="s">
        <v>510</v>
      </c>
      <c r="U576" t="s">
        <v>510</v>
      </c>
      <c r="V576" t="s">
        <v>510</v>
      </c>
      <c r="W576" t="s">
        <v>510</v>
      </c>
      <c r="Y576" t="s">
        <v>510</v>
      </c>
      <c r="AA576" t="s">
        <v>510</v>
      </c>
      <c r="AB576" t="s">
        <v>510</v>
      </c>
      <c r="AC576" t="s">
        <v>510</v>
      </c>
      <c r="AD576" t="s">
        <v>510</v>
      </c>
      <c r="AE576" t="s">
        <v>510</v>
      </c>
      <c r="AH576" t="s">
        <v>510</v>
      </c>
      <c r="AI576" t="s">
        <v>510</v>
      </c>
      <c r="AJ576" t="s">
        <v>510</v>
      </c>
      <c r="AK576" t="s">
        <v>510</v>
      </c>
      <c r="AL576" t="s">
        <v>510</v>
      </c>
      <c r="AM576" t="s">
        <v>510</v>
      </c>
      <c r="AN576" t="s">
        <v>510</v>
      </c>
      <c r="AO576" t="s">
        <v>510</v>
      </c>
      <c r="AP576" t="s">
        <v>510</v>
      </c>
      <c r="AQ576" t="s">
        <v>510</v>
      </c>
      <c r="AR576" t="s">
        <v>510</v>
      </c>
      <c r="AS576" t="s">
        <v>510</v>
      </c>
      <c r="AT576" t="s">
        <v>510</v>
      </c>
      <c r="AU576" t="s">
        <v>510</v>
      </c>
      <c r="AV576" t="s">
        <v>510</v>
      </c>
      <c r="AW576" t="s">
        <v>510</v>
      </c>
      <c r="AY576" t="s">
        <v>510</v>
      </c>
      <c r="AZ576" t="s">
        <v>510</v>
      </c>
      <c r="BB576" t="s">
        <v>510</v>
      </c>
      <c r="BC576" t="s">
        <v>510</v>
      </c>
      <c r="BD576" t="s">
        <v>510</v>
      </c>
      <c r="BE576" t="s">
        <v>510</v>
      </c>
      <c r="BF576" t="s">
        <v>510</v>
      </c>
      <c r="BG576" t="s">
        <v>510</v>
      </c>
      <c r="BH576" t="s">
        <v>510</v>
      </c>
      <c r="BI576" t="s">
        <v>510</v>
      </c>
      <c r="BJ576" t="s">
        <v>510</v>
      </c>
      <c r="BK576" t="s">
        <v>510</v>
      </c>
      <c r="BL576" t="s">
        <v>510</v>
      </c>
      <c r="BM576" t="s">
        <v>510</v>
      </c>
      <c r="BN576" t="s">
        <v>510</v>
      </c>
      <c r="BO576" t="s">
        <v>510</v>
      </c>
      <c r="BP576" t="s">
        <v>510</v>
      </c>
      <c r="BQ576" t="s">
        <v>510</v>
      </c>
    </row>
    <row r="577" spans="1:69" x14ac:dyDescent="0.3">
      <c r="A577" t="s">
        <v>510</v>
      </c>
      <c r="B577" t="s">
        <v>510</v>
      </c>
      <c r="C577" t="s">
        <v>510</v>
      </c>
      <c r="D577" t="s">
        <v>510</v>
      </c>
      <c r="E577" t="s">
        <v>510</v>
      </c>
      <c r="F577" t="s">
        <v>510</v>
      </c>
      <c r="G577" t="s">
        <v>510</v>
      </c>
      <c r="H577" s="455"/>
      <c r="I577" t="s">
        <v>510</v>
      </c>
      <c r="K577" t="s">
        <v>510</v>
      </c>
      <c r="L577" t="s">
        <v>512</v>
      </c>
      <c r="M577" t="s">
        <v>510</v>
      </c>
      <c r="N577" t="s">
        <v>510</v>
      </c>
      <c r="O577" t="s">
        <v>510</v>
      </c>
      <c r="P577" t="s">
        <v>510</v>
      </c>
      <c r="Q577" t="s">
        <v>510</v>
      </c>
      <c r="R577" t="s">
        <v>510</v>
      </c>
      <c r="S577" t="s">
        <v>510</v>
      </c>
      <c r="T577" t="s">
        <v>510</v>
      </c>
      <c r="U577" t="s">
        <v>510</v>
      </c>
      <c r="V577" t="s">
        <v>510</v>
      </c>
      <c r="W577" t="s">
        <v>510</v>
      </c>
      <c r="Y577" t="s">
        <v>510</v>
      </c>
      <c r="AA577" t="s">
        <v>510</v>
      </c>
      <c r="AB577" t="s">
        <v>510</v>
      </c>
      <c r="AC577" t="s">
        <v>510</v>
      </c>
      <c r="AD577" t="s">
        <v>510</v>
      </c>
      <c r="AE577" t="s">
        <v>510</v>
      </c>
      <c r="AH577" t="s">
        <v>510</v>
      </c>
      <c r="AI577" t="s">
        <v>510</v>
      </c>
      <c r="AJ577" t="s">
        <v>510</v>
      </c>
      <c r="AK577" t="s">
        <v>510</v>
      </c>
      <c r="AL577" t="s">
        <v>510</v>
      </c>
      <c r="AM577" t="s">
        <v>510</v>
      </c>
      <c r="AN577" t="s">
        <v>510</v>
      </c>
      <c r="AO577" t="s">
        <v>510</v>
      </c>
      <c r="AP577" t="s">
        <v>510</v>
      </c>
      <c r="AQ577" t="s">
        <v>510</v>
      </c>
      <c r="AR577" t="s">
        <v>510</v>
      </c>
      <c r="AS577" t="s">
        <v>510</v>
      </c>
      <c r="AT577" t="s">
        <v>510</v>
      </c>
      <c r="AU577" t="s">
        <v>510</v>
      </c>
      <c r="AV577" t="s">
        <v>510</v>
      </c>
      <c r="AW577" t="s">
        <v>510</v>
      </c>
      <c r="AY577" t="s">
        <v>510</v>
      </c>
      <c r="AZ577" t="s">
        <v>510</v>
      </c>
      <c r="BB577" t="s">
        <v>510</v>
      </c>
      <c r="BC577" t="s">
        <v>510</v>
      </c>
      <c r="BD577" t="s">
        <v>510</v>
      </c>
      <c r="BE577" t="s">
        <v>510</v>
      </c>
      <c r="BF577" t="s">
        <v>510</v>
      </c>
      <c r="BG577" t="s">
        <v>510</v>
      </c>
      <c r="BH577" t="s">
        <v>510</v>
      </c>
      <c r="BI577" t="s">
        <v>510</v>
      </c>
      <c r="BJ577" t="s">
        <v>510</v>
      </c>
      <c r="BK577" t="s">
        <v>510</v>
      </c>
      <c r="BL577" t="s">
        <v>510</v>
      </c>
      <c r="BM577" t="s">
        <v>510</v>
      </c>
      <c r="BN577" t="s">
        <v>510</v>
      </c>
      <c r="BO577" t="s">
        <v>510</v>
      </c>
      <c r="BP577" t="s">
        <v>510</v>
      </c>
      <c r="BQ577" t="s">
        <v>510</v>
      </c>
    </row>
    <row r="578" spans="1:69" x14ac:dyDescent="0.3">
      <c r="A578" t="s">
        <v>510</v>
      </c>
      <c r="B578" t="s">
        <v>510</v>
      </c>
      <c r="C578" t="s">
        <v>510</v>
      </c>
      <c r="D578" t="s">
        <v>510</v>
      </c>
      <c r="E578" t="s">
        <v>510</v>
      </c>
      <c r="F578" t="s">
        <v>510</v>
      </c>
      <c r="G578" t="s">
        <v>510</v>
      </c>
      <c r="H578" s="455"/>
      <c r="I578" t="s">
        <v>510</v>
      </c>
      <c r="K578" t="s">
        <v>510</v>
      </c>
      <c r="L578" t="s">
        <v>512</v>
      </c>
      <c r="M578" t="s">
        <v>510</v>
      </c>
      <c r="N578" t="s">
        <v>510</v>
      </c>
      <c r="O578" t="s">
        <v>510</v>
      </c>
      <c r="P578" t="s">
        <v>510</v>
      </c>
      <c r="Q578" t="s">
        <v>510</v>
      </c>
      <c r="R578" t="s">
        <v>510</v>
      </c>
      <c r="S578" t="s">
        <v>510</v>
      </c>
      <c r="T578" t="s">
        <v>510</v>
      </c>
      <c r="U578" t="s">
        <v>510</v>
      </c>
      <c r="V578" t="s">
        <v>510</v>
      </c>
      <c r="W578" t="s">
        <v>510</v>
      </c>
      <c r="Y578" t="s">
        <v>510</v>
      </c>
      <c r="AA578" t="s">
        <v>510</v>
      </c>
      <c r="AB578" t="s">
        <v>510</v>
      </c>
      <c r="AC578" t="s">
        <v>510</v>
      </c>
      <c r="AD578" t="s">
        <v>510</v>
      </c>
      <c r="AE578" t="s">
        <v>510</v>
      </c>
      <c r="AH578" t="s">
        <v>510</v>
      </c>
      <c r="AI578" t="s">
        <v>510</v>
      </c>
      <c r="AJ578" t="s">
        <v>510</v>
      </c>
      <c r="AK578" t="s">
        <v>510</v>
      </c>
      <c r="AL578" t="s">
        <v>510</v>
      </c>
      <c r="AM578" t="s">
        <v>510</v>
      </c>
      <c r="AN578" t="s">
        <v>510</v>
      </c>
      <c r="AO578" t="s">
        <v>510</v>
      </c>
      <c r="AP578" t="s">
        <v>510</v>
      </c>
      <c r="AQ578" t="s">
        <v>510</v>
      </c>
      <c r="AR578" t="s">
        <v>510</v>
      </c>
      <c r="AS578" t="s">
        <v>510</v>
      </c>
      <c r="AT578" t="s">
        <v>510</v>
      </c>
      <c r="AU578" t="s">
        <v>510</v>
      </c>
      <c r="AV578" t="s">
        <v>510</v>
      </c>
      <c r="AW578" t="s">
        <v>510</v>
      </c>
      <c r="AY578" t="s">
        <v>510</v>
      </c>
      <c r="AZ578" t="s">
        <v>510</v>
      </c>
      <c r="BB578" t="s">
        <v>510</v>
      </c>
      <c r="BC578" t="s">
        <v>510</v>
      </c>
      <c r="BD578" t="s">
        <v>510</v>
      </c>
      <c r="BE578" t="s">
        <v>510</v>
      </c>
      <c r="BF578" t="s">
        <v>510</v>
      </c>
      <c r="BG578" t="s">
        <v>510</v>
      </c>
      <c r="BH578" t="s">
        <v>510</v>
      </c>
      <c r="BI578" t="s">
        <v>510</v>
      </c>
      <c r="BJ578" t="s">
        <v>510</v>
      </c>
      <c r="BK578" t="s">
        <v>510</v>
      </c>
      <c r="BL578" t="s">
        <v>510</v>
      </c>
      <c r="BM578" t="s">
        <v>510</v>
      </c>
      <c r="BN578" t="s">
        <v>510</v>
      </c>
      <c r="BO578" t="s">
        <v>510</v>
      </c>
      <c r="BP578" t="s">
        <v>510</v>
      </c>
      <c r="BQ578" t="s">
        <v>510</v>
      </c>
    </row>
    <row r="579" spans="1:69" x14ac:dyDescent="0.3">
      <c r="A579" t="s">
        <v>510</v>
      </c>
      <c r="B579" t="s">
        <v>510</v>
      </c>
      <c r="C579" t="s">
        <v>510</v>
      </c>
      <c r="D579" t="s">
        <v>510</v>
      </c>
      <c r="E579" t="s">
        <v>510</v>
      </c>
      <c r="F579" t="s">
        <v>510</v>
      </c>
      <c r="G579" t="s">
        <v>510</v>
      </c>
      <c r="H579" s="455"/>
      <c r="I579" t="s">
        <v>510</v>
      </c>
      <c r="K579" t="s">
        <v>510</v>
      </c>
      <c r="L579" t="s">
        <v>512</v>
      </c>
      <c r="M579" t="s">
        <v>510</v>
      </c>
      <c r="N579" t="s">
        <v>510</v>
      </c>
      <c r="O579" t="s">
        <v>510</v>
      </c>
      <c r="P579" t="s">
        <v>510</v>
      </c>
      <c r="Q579" t="s">
        <v>510</v>
      </c>
      <c r="R579" t="s">
        <v>510</v>
      </c>
      <c r="S579" t="s">
        <v>510</v>
      </c>
      <c r="T579" t="s">
        <v>510</v>
      </c>
      <c r="U579" t="s">
        <v>510</v>
      </c>
      <c r="V579" t="s">
        <v>510</v>
      </c>
      <c r="W579" t="s">
        <v>510</v>
      </c>
      <c r="Y579" t="s">
        <v>510</v>
      </c>
      <c r="AA579" t="s">
        <v>510</v>
      </c>
      <c r="AB579" t="s">
        <v>510</v>
      </c>
      <c r="AC579" t="s">
        <v>510</v>
      </c>
      <c r="AD579" t="s">
        <v>510</v>
      </c>
      <c r="AE579" t="s">
        <v>510</v>
      </c>
      <c r="AH579" t="s">
        <v>510</v>
      </c>
      <c r="AI579" t="s">
        <v>510</v>
      </c>
      <c r="AJ579" t="s">
        <v>510</v>
      </c>
      <c r="AK579" t="s">
        <v>510</v>
      </c>
      <c r="AL579" t="s">
        <v>510</v>
      </c>
      <c r="AM579" t="s">
        <v>510</v>
      </c>
      <c r="AN579" t="s">
        <v>510</v>
      </c>
      <c r="AO579" t="s">
        <v>510</v>
      </c>
      <c r="AP579" t="s">
        <v>510</v>
      </c>
      <c r="AQ579" t="s">
        <v>510</v>
      </c>
      <c r="AR579" t="s">
        <v>510</v>
      </c>
      <c r="AS579" t="s">
        <v>510</v>
      </c>
      <c r="AT579" t="s">
        <v>510</v>
      </c>
      <c r="AU579" t="s">
        <v>510</v>
      </c>
      <c r="AV579" t="s">
        <v>510</v>
      </c>
      <c r="AW579" t="s">
        <v>510</v>
      </c>
      <c r="AY579" t="s">
        <v>510</v>
      </c>
      <c r="AZ579" t="s">
        <v>510</v>
      </c>
      <c r="BB579" t="s">
        <v>510</v>
      </c>
      <c r="BC579" t="s">
        <v>510</v>
      </c>
      <c r="BD579" t="s">
        <v>510</v>
      </c>
      <c r="BE579" t="s">
        <v>510</v>
      </c>
      <c r="BF579" t="s">
        <v>510</v>
      </c>
      <c r="BG579" t="s">
        <v>510</v>
      </c>
      <c r="BH579" t="s">
        <v>510</v>
      </c>
      <c r="BI579" t="s">
        <v>510</v>
      </c>
      <c r="BJ579" t="s">
        <v>510</v>
      </c>
      <c r="BK579" t="s">
        <v>510</v>
      </c>
      <c r="BL579" t="s">
        <v>510</v>
      </c>
      <c r="BM579" t="s">
        <v>510</v>
      </c>
      <c r="BN579" t="s">
        <v>510</v>
      </c>
      <c r="BO579" t="s">
        <v>510</v>
      </c>
      <c r="BP579" t="s">
        <v>510</v>
      </c>
      <c r="BQ579" t="s">
        <v>510</v>
      </c>
    </row>
    <row r="580" spans="1:69" x14ac:dyDescent="0.3">
      <c r="A580" t="s">
        <v>510</v>
      </c>
      <c r="B580" t="s">
        <v>510</v>
      </c>
      <c r="C580" t="s">
        <v>510</v>
      </c>
      <c r="D580" t="s">
        <v>510</v>
      </c>
      <c r="E580" t="s">
        <v>510</v>
      </c>
      <c r="F580" t="s">
        <v>510</v>
      </c>
      <c r="G580" t="s">
        <v>510</v>
      </c>
      <c r="H580" s="455"/>
      <c r="I580" t="s">
        <v>510</v>
      </c>
      <c r="K580" t="s">
        <v>510</v>
      </c>
      <c r="L580" t="s">
        <v>512</v>
      </c>
      <c r="M580" t="s">
        <v>510</v>
      </c>
      <c r="N580" t="s">
        <v>510</v>
      </c>
      <c r="O580" t="s">
        <v>510</v>
      </c>
      <c r="P580" t="s">
        <v>510</v>
      </c>
      <c r="Q580" t="s">
        <v>510</v>
      </c>
      <c r="R580" t="s">
        <v>510</v>
      </c>
      <c r="S580" t="s">
        <v>510</v>
      </c>
      <c r="T580" t="s">
        <v>510</v>
      </c>
      <c r="U580" t="s">
        <v>510</v>
      </c>
      <c r="V580" t="s">
        <v>510</v>
      </c>
      <c r="W580" t="s">
        <v>510</v>
      </c>
      <c r="Y580" t="s">
        <v>510</v>
      </c>
      <c r="AA580" t="s">
        <v>510</v>
      </c>
      <c r="AB580" t="s">
        <v>510</v>
      </c>
      <c r="AC580" t="s">
        <v>510</v>
      </c>
      <c r="AD580" t="s">
        <v>510</v>
      </c>
      <c r="AE580" t="s">
        <v>510</v>
      </c>
      <c r="AH580" t="s">
        <v>510</v>
      </c>
      <c r="AI580" t="s">
        <v>510</v>
      </c>
      <c r="AJ580" t="s">
        <v>510</v>
      </c>
      <c r="AK580" t="s">
        <v>510</v>
      </c>
      <c r="AL580" t="s">
        <v>510</v>
      </c>
      <c r="AM580" t="s">
        <v>510</v>
      </c>
      <c r="AN580" t="s">
        <v>510</v>
      </c>
      <c r="AO580" t="s">
        <v>510</v>
      </c>
      <c r="AP580" t="s">
        <v>510</v>
      </c>
      <c r="AQ580" t="s">
        <v>510</v>
      </c>
      <c r="AR580" t="s">
        <v>510</v>
      </c>
      <c r="AS580" t="s">
        <v>510</v>
      </c>
      <c r="AT580" t="s">
        <v>510</v>
      </c>
      <c r="AU580" t="s">
        <v>510</v>
      </c>
      <c r="AV580" t="s">
        <v>510</v>
      </c>
      <c r="AW580" t="s">
        <v>510</v>
      </c>
      <c r="AY580" t="s">
        <v>510</v>
      </c>
      <c r="AZ580" t="s">
        <v>510</v>
      </c>
      <c r="BB580" t="s">
        <v>510</v>
      </c>
      <c r="BC580" t="s">
        <v>510</v>
      </c>
      <c r="BD580" t="s">
        <v>510</v>
      </c>
      <c r="BE580" t="s">
        <v>510</v>
      </c>
      <c r="BF580" t="s">
        <v>510</v>
      </c>
      <c r="BG580" t="s">
        <v>510</v>
      </c>
      <c r="BH580" t="s">
        <v>510</v>
      </c>
      <c r="BI580" t="s">
        <v>510</v>
      </c>
      <c r="BJ580" t="s">
        <v>510</v>
      </c>
      <c r="BK580" t="s">
        <v>510</v>
      </c>
      <c r="BL580" t="s">
        <v>510</v>
      </c>
      <c r="BM580" t="s">
        <v>510</v>
      </c>
      <c r="BN580" t="s">
        <v>510</v>
      </c>
      <c r="BO580" t="s">
        <v>510</v>
      </c>
      <c r="BP580" t="s">
        <v>510</v>
      </c>
      <c r="BQ580" t="s">
        <v>510</v>
      </c>
    </row>
    <row r="581" spans="1:69" x14ac:dyDescent="0.3">
      <c r="A581" t="s">
        <v>510</v>
      </c>
      <c r="B581" t="s">
        <v>510</v>
      </c>
      <c r="C581" t="s">
        <v>510</v>
      </c>
      <c r="D581" t="s">
        <v>510</v>
      </c>
      <c r="E581" t="s">
        <v>510</v>
      </c>
      <c r="F581" t="s">
        <v>510</v>
      </c>
      <c r="G581" t="s">
        <v>510</v>
      </c>
      <c r="H581" s="455"/>
      <c r="I581" t="s">
        <v>510</v>
      </c>
      <c r="K581" t="s">
        <v>510</v>
      </c>
      <c r="L581" t="s">
        <v>512</v>
      </c>
      <c r="M581" t="s">
        <v>510</v>
      </c>
      <c r="N581" t="s">
        <v>510</v>
      </c>
      <c r="O581" t="s">
        <v>510</v>
      </c>
      <c r="P581" t="s">
        <v>510</v>
      </c>
      <c r="Q581" t="s">
        <v>510</v>
      </c>
      <c r="R581" t="s">
        <v>510</v>
      </c>
      <c r="S581" t="s">
        <v>510</v>
      </c>
      <c r="T581" t="s">
        <v>510</v>
      </c>
      <c r="U581" t="s">
        <v>510</v>
      </c>
      <c r="V581" t="s">
        <v>510</v>
      </c>
      <c r="W581" t="s">
        <v>510</v>
      </c>
      <c r="Y581" t="s">
        <v>510</v>
      </c>
      <c r="AA581" t="s">
        <v>510</v>
      </c>
      <c r="AB581" t="s">
        <v>510</v>
      </c>
      <c r="AC581" t="s">
        <v>510</v>
      </c>
      <c r="AD581" t="s">
        <v>510</v>
      </c>
      <c r="AE581" t="s">
        <v>510</v>
      </c>
      <c r="AH581" t="s">
        <v>510</v>
      </c>
      <c r="AI581" t="s">
        <v>510</v>
      </c>
      <c r="AJ581" t="s">
        <v>510</v>
      </c>
      <c r="AK581" t="s">
        <v>510</v>
      </c>
      <c r="AL581" t="s">
        <v>510</v>
      </c>
      <c r="AM581" t="s">
        <v>510</v>
      </c>
      <c r="AN581" t="s">
        <v>510</v>
      </c>
      <c r="AO581" t="s">
        <v>510</v>
      </c>
      <c r="AP581" t="s">
        <v>510</v>
      </c>
      <c r="AQ581" t="s">
        <v>510</v>
      </c>
      <c r="AR581" t="s">
        <v>510</v>
      </c>
      <c r="AS581" t="s">
        <v>510</v>
      </c>
      <c r="AT581" t="s">
        <v>510</v>
      </c>
      <c r="AU581" t="s">
        <v>510</v>
      </c>
      <c r="AV581" t="s">
        <v>510</v>
      </c>
      <c r="AW581" t="s">
        <v>510</v>
      </c>
      <c r="AY581" t="s">
        <v>510</v>
      </c>
      <c r="AZ581" t="s">
        <v>510</v>
      </c>
      <c r="BB581" t="s">
        <v>510</v>
      </c>
      <c r="BC581" t="s">
        <v>510</v>
      </c>
      <c r="BD581" t="s">
        <v>510</v>
      </c>
      <c r="BE581" t="s">
        <v>510</v>
      </c>
      <c r="BF581" t="s">
        <v>510</v>
      </c>
      <c r="BG581" t="s">
        <v>510</v>
      </c>
      <c r="BH581" t="s">
        <v>510</v>
      </c>
      <c r="BI581" t="s">
        <v>510</v>
      </c>
      <c r="BJ581" t="s">
        <v>510</v>
      </c>
      <c r="BK581" t="s">
        <v>510</v>
      </c>
      <c r="BL581" t="s">
        <v>510</v>
      </c>
      <c r="BM581" t="s">
        <v>510</v>
      </c>
      <c r="BN581" t="s">
        <v>510</v>
      </c>
      <c r="BO581" t="s">
        <v>510</v>
      </c>
      <c r="BP581" t="s">
        <v>510</v>
      </c>
      <c r="BQ581" t="s">
        <v>510</v>
      </c>
    </row>
    <row r="582" spans="1:69" x14ac:dyDescent="0.3">
      <c r="A582" t="s">
        <v>510</v>
      </c>
      <c r="B582" t="s">
        <v>510</v>
      </c>
      <c r="C582" t="s">
        <v>510</v>
      </c>
      <c r="D582" t="s">
        <v>510</v>
      </c>
      <c r="E582" t="s">
        <v>510</v>
      </c>
      <c r="F582" t="s">
        <v>510</v>
      </c>
      <c r="G582" t="s">
        <v>510</v>
      </c>
      <c r="H582" s="455"/>
      <c r="I582" t="s">
        <v>510</v>
      </c>
      <c r="K582" t="s">
        <v>510</v>
      </c>
      <c r="L582" t="s">
        <v>512</v>
      </c>
      <c r="M582" t="s">
        <v>510</v>
      </c>
      <c r="N582" t="s">
        <v>510</v>
      </c>
      <c r="O582" t="s">
        <v>510</v>
      </c>
      <c r="P582" t="s">
        <v>510</v>
      </c>
      <c r="Q582" t="s">
        <v>510</v>
      </c>
      <c r="R582" t="s">
        <v>510</v>
      </c>
      <c r="S582" t="s">
        <v>510</v>
      </c>
      <c r="T582" t="s">
        <v>510</v>
      </c>
      <c r="U582" t="s">
        <v>510</v>
      </c>
      <c r="V582" t="s">
        <v>510</v>
      </c>
      <c r="W582" t="s">
        <v>510</v>
      </c>
      <c r="Y582" t="s">
        <v>510</v>
      </c>
      <c r="AA582" t="s">
        <v>510</v>
      </c>
      <c r="AB582" t="s">
        <v>510</v>
      </c>
      <c r="AC582" t="s">
        <v>510</v>
      </c>
      <c r="AD582" t="s">
        <v>510</v>
      </c>
      <c r="AE582" t="s">
        <v>510</v>
      </c>
      <c r="AH582" t="s">
        <v>510</v>
      </c>
      <c r="AI582" t="s">
        <v>510</v>
      </c>
      <c r="AJ582" t="s">
        <v>510</v>
      </c>
      <c r="AK582" t="s">
        <v>510</v>
      </c>
      <c r="AL582" t="s">
        <v>510</v>
      </c>
      <c r="AM582" t="s">
        <v>510</v>
      </c>
      <c r="AN582" t="s">
        <v>510</v>
      </c>
      <c r="AO582" t="s">
        <v>510</v>
      </c>
      <c r="AP582" t="s">
        <v>510</v>
      </c>
      <c r="AQ582" t="s">
        <v>510</v>
      </c>
      <c r="AR582" t="s">
        <v>510</v>
      </c>
      <c r="AS582" t="s">
        <v>510</v>
      </c>
      <c r="AT582" t="s">
        <v>510</v>
      </c>
      <c r="AU582" t="s">
        <v>510</v>
      </c>
      <c r="AV582" t="s">
        <v>510</v>
      </c>
      <c r="AW582" t="s">
        <v>510</v>
      </c>
      <c r="AY582" t="s">
        <v>510</v>
      </c>
      <c r="AZ582" t="s">
        <v>510</v>
      </c>
      <c r="BB582" t="s">
        <v>510</v>
      </c>
      <c r="BC582" t="s">
        <v>510</v>
      </c>
      <c r="BD582" t="s">
        <v>510</v>
      </c>
      <c r="BE582" t="s">
        <v>510</v>
      </c>
      <c r="BF582" t="s">
        <v>510</v>
      </c>
      <c r="BG582" t="s">
        <v>510</v>
      </c>
      <c r="BH582" t="s">
        <v>510</v>
      </c>
      <c r="BI582" t="s">
        <v>510</v>
      </c>
      <c r="BJ582" t="s">
        <v>510</v>
      </c>
      <c r="BK582" t="s">
        <v>510</v>
      </c>
      <c r="BL582" t="s">
        <v>510</v>
      </c>
      <c r="BM582" t="s">
        <v>510</v>
      </c>
      <c r="BN582" t="s">
        <v>510</v>
      </c>
      <c r="BO582" t="s">
        <v>510</v>
      </c>
      <c r="BP582" t="s">
        <v>510</v>
      </c>
      <c r="BQ582" t="s">
        <v>510</v>
      </c>
    </row>
    <row r="583" spans="1:69" x14ac:dyDescent="0.3">
      <c r="A583" t="s">
        <v>510</v>
      </c>
      <c r="B583" t="s">
        <v>510</v>
      </c>
      <c r="C583" t="s">
        <v>510</v>
      </c>
      <c r="D583" t="s">
        <v>510</v>
      </c>
      <c r="E583" t="s">
        <v>510</v>
      </c>
      <c r="F583" t="s">
        <v>510</v>
      </c>
      <c r="G583" t="s">
        <v>510</v>
      </c>
      <c r="H583" s="455"/>
      <c r="I583" t="s">
        <v>510</v>
      </c>
      <c r="K583" t="s">
        <v>510</v>
      </c>
      <c r="L583" t="s">
        <v>512</v>
      </c>
      <c r="M583" t="s">
        <v>510</v>
      </c>
      <c r="N583" t="s">
        <v>510</v>
      </c>
      <c r="O583" t="s">
        <v>510</v>
      </c>
      <c r="P583" t="s">
        <v>510</v>
      </c>
      <c r="Q583" t="s">
        <v>510</v>
      </c>
      <c r="R583" t="s">
        <v>510</v>
      </c>
      <c r="S583" t="s">
        <v>510</v>
      </c>
      <c r="T583" t="s">
        <v>510</v>
      </c>
      <c r="U583" t="s">
        <v>510</v>
      </c>
      <c r="V583" t="s">
        <v>510</v>
      </c>
      <c r="W583" t="s">
        <v>510</v>
      </c>
      <c r="Y583" t="s">
        <v>510</v>
      </c>
      <c r="AA583" t="s">
        <v>510</v>
      </c>
      <c r="AB583" t="s">
        <v>510</v>
      </c>
      <c r="AC583" t="s">
        <v>510</v>
      </c>
      <c r="AD583" t="s">
        <v>510</v>
      </c>
      <c r="AE583" t="s">
        <v>510</v>
      </c>
      <c r="AH583" t="s">
        <v>510</v>
      </c>
      <c r="AI583" t="s">
        <v>510</v>
      </c>
      <c r="AJ583" t="s">
        <v>510</v>
      </c>
      <c r="AK583" t="s">
        <v>510</v>
      </c>
      <c r="AL583" t="s">
        <v>510</v>
      </c>
      <c r="AM583" t="s">
        <v>510</v>
      </c>
      <c r="AN583" t="s">
        <v>510</v>
      </c>
      <c r="AO583" t="s">
        <v>510</v>
      </c>
      <c r="AP583" t="s">
        <v>510</v>
      </c>
      <c r="AQ583" t="s">
        <v>510</v>
      </c>
      <c r="AR583" t="s">
        <v>510</v>
      </c>
      <c r="AS583" t="s">
        <v>510</v>
      </c>
      <c r="AT583" t="s">
        <v>510</v>
      </c>
      <c r="AU583" t="s">
        <v>510</v>
      </c>
      <c r="AV583" t="s">
        <v>510</v>
      </c>
      <c r="AW583" t="s">
        <v>510</v>
      </c>
      <c r="AY583" t="s">
        <v>510</v>
      </c>
      <c r="AZ583" t="s">
        <v>510</v>
      </c>
      <c r="BB583" t="s">
        <v>510</v>
      </c>
      <c r="BC583" t="s">
        <v>510</v>
      </c>
      <c r="BD583" t="s">
        <v>510</v>
      </c>
      <c r="BE583" t="s">
        <v>510</v>
      </c>
      <c r="BF583" t="s">
        <v>510</v>
      </c>
      <c r="BG583" t="s">
        <v>510</v>
      </c>
      <c r="BH583" t="s">
        <v>510</v>
      </c>
      <c r="BI583" t="s">
        <v>510</v>
      </c>
      <c r="BJ583" t="s">
        <v>510</v>
      </c>
      <c r="BK583" t="s">
        <v>510</v>
      </c>
      <c r="BL583" t="s">
        <v>510</v>
      </c>
      <c r="BM583" t="s">
        <v>510</v>
      </c>
      <c r="BN583" t="s">
        <v>510</v>
      </c>
      <c r="BO583" t="s">
        <v>510</v>
      </c>
      <c r="BP583" t="s">
        <v>510</v>
      </c>
      <c r="BQ583" t="s">
        <v>510</v>
      </c>
    </row>
    <row r="584" spans="1:69" x14ac:dyDescent="0.3">
      <c r="A584" t="s">
        <v>510</v>
      </c>
      <c r="B584" t="s">
        <v>510</v>
      </c>
      <c r="C584" t="s">
        <v>510</v>
      </c>
      <c r="D584" t="s">
        <v>510</v>
      </c>
      <c r="E584" t="s">
        <v>510</v>
      </c>
      <c r="F584" t="s">
        <v>510</v>
      </c>
      <c r="G584" t="s">
        <v>510</v>
      </c>
      <c r="H584" s="455"/>
      <c r="I584" t="s">
        <v>510</v>
      </c>
      <c r="K584" t="s">
        <v>510</v>
      </c>
      <c r="L584" t="s">
        <v>512</v>
      </c>
      <c r="M584" t="s">
        <v>510</v>
      </c>
      <c r="N584" t="s">
        <v>510</v>
      </c>
      <c r="O584" t="s">
        <v>510</v>
      </c>
      <c r="P584" t="s">
        <v>510</v>
      </c>
      <c r="Q584" t="s">
        <v>510</v>
      </c>
      <c r="R584" t="s">
        <v>510</v>
      </c>
      <c r="S584" t="s">
        <v>510</v>
      </c>
      <c r="T584" t="s">
        <v>510</v>
      </c>
      <c r="U584" t="s">
        <v>510</v>
      </c>
      <c r="V584" t="s">
        <v>510</v>
      </c>
      <c r="W584" t="s">
        <v>510</v>
      </c>
      <c r="Y584" t="s">
        <v>510</v>
      </c>
      <c r="AA584" t="s">
        <v>510</v>
      </c>
      <c r="AB584" t="s">
        <v>510</v>
      </c>
      <c r="AC584" t="s">
        <v>510</v>
      </c>
      <c r="AD584" t="s">
        <v>510</v>
      </c>
      <c r="AE584" t="s">
        <v>510</v>
      </c>
      <c r="AH584" t="s">
        <v>510</v>
      </c>
      <c r="AI584" t="s">
        <v>510</v>
      </c>
      <c r="AJ584" t="s">
        <v>510</v>
      </c>
      <c r="AK584" t="s">
        <v>510</v>
      </c>
      <c r="AL584" t="s">
        <v>510</v>
      </c>
      <c r="AM584" t="s">
        <v>510</v>
      </c>
      <c r="AN584" t="s">
        <v>510</v>
      </c>
      <c r="AO584" t="s">
        <v>510</v>
      </c>
      <c r="AP584" t="s">
        <v>510</v>
      </c>
      <c r="AQ584" t="s">
        <v>510</v>
      </c>
      <c r="AR584" t="s">
        <v>510</v>
      </c>
      <c r="AS584" t="s">
        <v>510</v>
      </c>
      <c r="AT584" t="s">
        <v>510</v>
      </c>
      <c r="AU584" t="s">
        <v>510</v>
      </c>
      <c r="AV584" t="s">
        <v>510</v>
      </c>
      <c r="AW584" t="s">
        <v>510</v>
      </c>
      <c r="AY584" t="s">
        <v>510</v>
      </c>
      <c r="AZ584" t="s">
        <v>510</v>
      </c>
      <c r="BB584" t="s">
        <v>510</v>
      </c>
      <c r="BC584" t="s">
        <v>510</v>
      </c>
      <c r="BD584" t="s">
        <v>510</v>
      </c>
      <c r="BE584" t="s">
        <v>510</v>
      </c>
      <c r="BF584" t="s">
        <v>510</v>
      </c>
      <c r="BG584" t="s">
        <v>510</v>
      </c>
      <c r="BH584" t="s">
        <v>510</v>
      </c>
      <c r="BI584" t="s">
        <v>510</v>
      </c>
      <c r="BJ584" t="s">
        <v>510</v>
      </c>
      <c r="BK584" t="s">
        <v>510</v>
      </c>
      <c r="BL584" t="s">
        <v>510</v>
      </c>
      <c r="BM584" t="s">
        <v>510</v>
      </c>
      <c r="BN584" t="s">
        <v>510</v>
      </c>
      <c r="BO584" t="s">
        <v>510</v>
      </c>
      <c r="BP584" t="s">
        <v>510</v>
      </c>
      <c r="BQ584" t="s">
        <v>510</v>
      </c>
    </row>
    <row r="585" spans="1:69" x14ac:dyDescent="0.3">
      <c r="A585" t="s">
        <v>510</v>
      </c>
      <c r="B585" t="s">
        <v>510</v>
      </c>
      <c r="C585" t="s">
        <v>510</v>
      </c>
      <c r="D585" t="s">
        <v>510</v>
      </c>
      <c r="E585" t="s">
        <v>510</v>
      </c>
      <c r="F585" t="s">
        <v>510</v>
      </c>
      <c r="G585" t="s">
        <v>510</v>
      </c>
      <c r="H585" s="455"/>
      <c r="I585" t="s">
        <v>510</v>
      </c>
      <c r="K585" t="s">
        <v>510</v>
      </c>
      <c r="L585" t="s">
        <v>512</v>
      </c>
      <c r="M585" t="s">
        <v>510</v>
      </c>
      <c r="N585" t="s">
        <v>510</v>
      </c>
      <c r="O585" t="s">
        <v>510</v>
      </c>
      <c r="P585" t="s">
        <v>510</v>
      </c>
      <c r="Q585" t="s">
        <v>510</v>
      </c>
      <c r="R585" t="s">
        <v>510</v>
      </c>
      <c r="S585" t="s">
        <v>510</v>
      </c>
      <c r="T585" t="s">
        <v>510</v>
      </c>
      <c r="U585" t="s">
        <v>510</v>
      </c>
      <c r="V585" t="s">
        <v>510</v>
      </c>
      <c r="W585" t="s">
        <v>510</v>
      </c>
      <c r="Y585" t="s">
        <v>510</v>
      </c>
      <c r="AA585" t="s">
        <v>510</v>
      </c>
      <c r="AB585" t="s">
        <v>510</v>
      </c>
      <c r="AC585" t="s">
        <v>510</v>
      </c>
      <c r="AD585" t="s">
        <v>510</v>
      </c>
      <c r="AE585" t="s">
        <v>510</v>
      </c>
      <c r="AH585" t="s">
        <v>510</v>
      </c>
      <c r="AI585" t="s">
        <v>510</v>
      </c>
      <c r="AJ585" t="s">
        <v>510</v>
      </c>
      <c r="AK585" t="s">
        <v>510</v>
      </c>
      <c r="AL585" t="s">
        <v>510</v>
      </c>
      <c r="AM585" t="s">
        <v>510</v>
      </c>
      <c r="AN585" t="s">
        <v>510</v>
      </c>
      <c r="AO585" t="s">
        <v>510</v>
      </c>
      <c r="AP585" t="s">
        <v>510</v>
      </c>
      <c r="AQ585" t="s">
        <v>510</v>
      </c>
      <c r="AR585" t="s">
        <v>510</v>
      </c>
      <c r="AS585" t="s">
        <v>510</v>
      </c>
      <c r="AT585" t="s">
        <v>510</v>
      </c>
      <c r="AU585" t="s">
        <v>510</v>
      </c>
      <c r="AV585" t="s">
        <v>510</v>
      </c>
      <c r="AW585" t="s">
        <v>510</v>
      </c>
      <c r="AY585" t="s">
        <v>510</v>
      </c>
      <c r="AZ585" t="s">
        <v>510</v>
      </c>
      <c r="BB585" t="s">
        <v>510</v>
      </c>
      <c r="BC585" t="s">
        <v>510</v>
      </c>
      <c r="BD585" t="s">
        <v>510</v>
      </c>
      <c r="BE585" t="s">
        <v>510</v>
      </c>
      <c r="BF585" t="s">
        <v>510</v>
      </c>
      <c r="BG585" t="s">
        <v>510</v>
      </c>
      <c r="BH585" t="s">
        <v>510</v>
      </c>
      <c r="BI585" t="s">
        <v>510</v>
      </c>
      <c r="BJ585" t="s">
        <v>510</v>
      </c>
      <c r="BK585" t="s">
        <v>510</v>
      </c>
      <c r="BL585" t="s">
        <v>510</v>
      </c>
      <c r="BM585" t="s">
        <v>510</v>
      </c>
      <c r="BN585" t="s">
        <v>510</v>
      </c>
      <c r="BO585" t="s">
        <v>510</v>
      </c>
      <c r="BP585" t="s">
        <v>510</v>
      </c>
      <c r="BQ585" t="s">
        <v>510</v>
      </c>
    </row>
    <row r="586" spans="1:69" x14ac:dyDescent="0.3">
      <c r="A586" t="s">
        <v>510</v>
      </c>
      <c r="B586" t="s">
        <v>510</v>
      </c>
      <c r="C586" t="s">
        <v>510</v>
      </c>
      <c r="D586" t="s">
        <v>510</v>
      </c>
      <c r="E586" t="s">
        <v>510</v>
      </c>
      <c r="F586" t="s">
        <v>510</v>
      </c>
      <c r="G586" t="s">
        <v>510</v>
      </c>
      <c r="H586" s="455"/>
      <c r="I586" t="s">
        <v>510</v>
      </c>
      <c r="K586" t="s">
        <v>510</v>
      </c>
      <c r="L586" t="s">
        <v>512</v>
      </c>
      <c r="M586" t="s">
        <v>510</v>
      </c>
      <c r="N586" t="s">
        <v>510</v>
      </c>
      <c r="O586" t="s">
        <v>510</v>
      </c>
      <c r="P586" t="s">
        <v>510</v>
      </c>
      <c r="Q586" t="s">
        <v>510</v>
      </c>
      <c r="R586" t="s">
        <v>510</v>
      </c>
      <c r="S586" t="s">
        <v>510</v>
      </c>
      <c r="T586" t="s">
        <v>510</v>
      </c>
      <c r="U586" t="s">
        <v>510</v>
      </c>
      <c r="V586" t="s">
        <v>510</v>
      </c>
      <c r="W586" t="s">
        <v>510</v>
      </c>
      <c r="Y586" t="s">
        <v>510</v>
      </c>
      <c r="AA586" t="s">
        <v>510</v>
      </c>
      <c r="AB586" t="s">
        <v>510</v>
      </c>
      <c r="AC586" t="s">
        <v>510</v>
      </c>
      <c r="AD586" t="s">
        <v>510</v>
      </c>
      <c r="AE586" t="s">
        <v>510</v>
      </c>
      <c r="AH586" t="s">
        <v>510</v>
      </c>
      <c r="AI586" t="s">
        <v>510</v>
      </c>
      <c r="AJ586" t="s">
        <v>510</v>
      </c>
      <c r="AK586" t="s">
        <v>510</v>
      </c>
      <c r="AL586" t="s">
        <v>510</v>
      </c>
      <c r="AM586" t="s">
        <v>510</v>
      </c>
      <c r="AN586" t="s">
        <v>510</v>
      </c>
      <c r="AO586" t="s">
        <v>510</v>
      </c>
      <c r="AP586" t="s">
        <v>510</v>
      </c>
      <c r="AQ586" t="s">
        <v>510</v>
      </c>
      <c r="AR586" t="s">
        <v>510</v>
      </c>
      <c r="AS586" t="s">
        <v>510</v>
      </c>
      <c r="AT586" t="s">
        <v>510</v>
      </c>
      <c r="AU586" t="s">
        <v>510</v>
      </c>
      <c r="AV586" t="s">
        <v>510</v>
      </c>
      <c r="AW586" t="s">
        <v>510</v>
      </c>
      <c r="AY586" t="s">
        <v>510</v>
      </c>
      <c r="AZ586" t="s">
        <v>510</v>
      </c>
      <c r="BB586" t="s">
        <v>510</v>
      </c>
      <c r="BC586" t="s">
        <v>510</v>
      </c>
      <c r="BD586" t="s">
        <v>510</v>
      </c>
      <c r="BE586" t="s">
        <v>510</v>
      </c>
      <c r="BF586" t="s">
        <v>510</v>
      </c>
      <c r="BG586" t="s">
        <v>510</v>
      </c>
      <c r="BH586" t="s">
        <v>510</v>
      </c>
      <c r="BI586" t="s">
        <v>510</v>
      </c>
      <c r="BJ586" t="s">
        <v>510</v>
      </c>
      <c r="BK586" t="s">
        <v>510</v>
      </c>
      <c r="BL586" t="s">
        <v>510</v>
      </c>
      <c r="BM586" t="s">
        <v>510</v>
      </c>
      <c r="BN586" t="s">
        <v>510</v>
      </c>
      <c r="BO586" t="s">
        <v>510</v>
      </c>
      <c r="BP586" t="s">
        <v>510</v>
      </c>
      <c r="BQ586" t="s">
        <v>510</v>
      </c>
    </row>
    <row r="587" spans="1:69" x14ac:dyDescent="0.3">
      <c r="A587" t="s">
        <v>510</v>
      </c>
      <c r="B587" t="s">
        <v>510</v>
      </c>
      <c r="C587" t="s">
        <v>510</v>
      </c>
      <c r="D587" t="s">
        <v>510</v>
      </c>
      <c r="E587" t="s">
        <v>510</v>
      </c>
      <c r="F587" t="s">
        <v>510</v>
      </c>
      <c r="G587" t="s">
        <v>510</v>
      </c>
      <c r="H587" s="455"/>
      <c r="I587" t="s">
        <v>510</v>
      </c>
      <c r="K587" t="s">
        <v>510</v>
      </c>
      <c r="L587" t="s">
        <v>512</v>
      </c>
      <c r="M587" t="s">
        <v>510</v>
      </c>
      <c r="N587" t="s">
        <v>510</v>
      </c>
      <c r="O587" t="s">
        <v>510</v>
      </c>
      <c r="P587" t="s">
        <v>510</v>
      </c>
      <c r="Q587" t="s">
        <v>510</v>
      </c>
      <c r="R587" t="s">
        <v>510</v>
      </c>
      <c r="S587" t="s">
        <v>510</v>
      </c>
      <c r="T587" t="s">
        <v>510</v>
      </c>
      <c r="U587" t="s">
        <v>510</v>
      </c>
      <c r="V587" t="s">
        <v>510</v>
      </c>
      <c r="W587" t="s">
        <v>510</v>
      </c>
      <c r="Y587" t="s">
        <v>510</v>
      </c>
      <c r="AA587" t="s">
        <v>510</v>
      </c>
      <c r="AB587" t="s">
        <v>510</v>
      </c>
      <c r="AC587" t="s">
        <v>510</v>
      </c>
      <c r="AD587" t="s">
        <v>510</v>
      </c>
      <c r="AE587" t="s">
        <v>510</v>
      </c>
      <c r="AH587" t="s">
        <v>510</v>
      </c>
      <c r="AI587" t="s">
        <v>510</v>
      </c>
      <c r="AJ587" t="s">
        <v>510</v>
      </c>
      <c r="AK587" t="s">
        <v>510</v>
      </c>
      <c r="AL587" t="s">
        <v>510</v>
      </c>
      <c r="AM587" t="s">
        <v>510</v>
      </c>
      <c r="AN587" t="s">
        <v>510</v>
      </c>
      <c r="AO587" t="s">
        <v>510</v>
      </c>
      <c r="AP587" t="s">
        <v>510</v>
      </c>
      <c r="AQ587" t="s">
        <v>510</v>
      </c>
      <c r="AR587" t="s">
        <v>510</v>
      </c>
      <c r="AS587" t="s">
        <v>510</v>
      </c>
      <c r="AT587" t="s">
        <v>510</v>
      </c>
      <c r="AU587" t="s">
        <v>510</v>
      </c>
      <c r="AV587" t="s">
        <v>510</v>
      </c>
      <c r="AW587" t="s">
        <v>510</v>
      </c>
      <c r="AY587" t="s">
        <v>510</v>
      </c>
      <c r="AZ587" t="s">
        <v>510</v>
      </c>
      <c r="BB587" t="s">
        <v>510</v>
      </c>
      <c r="BC587" t="s">
        <v>510</v>
      </c>
      <c r="BD587" t="s">
        <v>510</v>
      </c>
      <c r="BE587" t="s">
        <v>510</v>
      </c>
      <c r="BF587" t="s">
        <v>510</v>
      </c>
      <c r="BG587" t="s">
        <v>510</v>
      </c>
      <c r="BH587" t="s">
        <v>510</v>
      </c>
      <c r="BI587" t="s">
        <v>510</v>
      </c>
      <c r="BJ587" t="s">
        <v>510</v>
      </c>
      <c r="BK587" t="s">
        <v>510</v>
      </c>
      <c r="BL587" t="s">
        <v>510</v>
      </c>
      <c r="BM587" t="s">
        <v>510</v>
      </c>
      <c r="BN587" t="s">
        <v>510</v>
      </c>
      <c r="BO587" t="s">
        <v>510</v>
      </c>
      <c r="BP587" t="s">
        <v>510</v>
      </c>
      <c r="BQ587" t="s">
        <v>510</v>
      </c>
    </row>
    <row r="588" spans="1:69" x14ac:dyDescent="0.3">
      <c r="A588" t="s">
        <v>510</v>
      </c>
      <c r="B588" t="s">
        <v>510</v>
      </c>
      <c r="C588" t="s">
        <v>510</v>
      </c>
      <c r="D588" t="s">
        <v>510</v>
      </c>
      <c r="E588" t="s">
        <v>510</v>
      </c>
      <c r="F588" t="s">
        <v>510</v>
      </c>
      <c r="G588" t="s">
        <v>510</v>
      </c>
      <c r="H588" s="455"/>
      <c r="I588" t="s">
        <v>510</v>
      </c>
      <c r="K588" t="s">
        <v>510</v>
      </c>
      <c r="L588" t="s">
        <v>512</v>
      </c>
      <c r="M588" t="s">
        <v>510</v>
      </c>
      <c r="N588" t="s">
        <v>510</v>
      </c>
      <c r="O588" t="s">
        <v>510</v>
      </c>
      <c r="P588" t="s">
        <v>510</v>
      </c>
      <c r="Q588" t="s">
        <v>510</v>
      </c>
      <c r="R588" t="s">
        <v>510</v>
      </c>
      <c r="S588" t="s">
        <v>510</v>
      </c>
      <c r="T588" t="s">
        <v>510</v>
      </c>
      <c r="U588" t="s">
        <v>510</v>
      </c>
      <c r="V588" t="s">
        <v>510</v>
      </c>
      <c r="W588" t="s">
        <v>510</v>
      </c>
      <c r="Y588" t="s">
        <v>510</v>
      </c>
      <c r="AA588" t="s">
        <v>510</v>
      </c>
      <c r="AB588" t="s">
        <v>510</v>
      </c>
      <c r="AC588" t="s">
        <v>510</v>
      </c>
      <c r="AD588" t="s">
        <v>510</v>
      </c>
      <c r="AE588" t="s">
        <v>510</v>
      </c>
      <c r="AH588" t="s">
        <v>510</v>
      </c>
      <c r="AI588" t="s">
        <v>510</v>
      </c>
      <c r="AJ588" t="s">
        <v>510</v>
      </c>
      <c r="AK588" t="s">
        <v>510</v>
      </c>
      <c r="AL588" t="s">
        <v>510</v>
      </c>
      <c r="AM588" t="s">
        <v>510</v>
      </c>
      <c r="AN588" t="s">
        <v>510</v>
      </c>
      <c r="AO588" t="s">
        <v>510</v>
      </c>
      <c r="AP588" t="s">
        <v>510</v>
      </c>
      <c r="AQ588" t="s">
        <v>510</v>
      </c>
      <c r="AR588" t="s">
        <v>510</v>
      </c>
      <c r="AS588" t="s">
        <v>510</v>
      </c>
      <c r="AT588" t="s">
        <v>510</v>
      </c>
      <c r="AU588" t="s">
        <v>510</v>
      </c>
      <c r="AV588" t="s">
        <v>510</v>
      </c>
      <c r="AW588" t="s">
        <v>510</v>
      </c>
      <c r="AY588" t="s">
        <v>510</v>
      </c>
      <c r="AZ588" t="s">
        <v>510</v>
      </c>
      <c r="BB588" t="s">
        <v>510</v>
      </c>
      <c r="BC588" t="s">
        <v>510</v>
      </c>
      <c r="BD588" t="s">
        <v>510</v>
      </c>
      <c r="BE588" t="s">
        <v>510</v>
      </c>
      <c r="BF588" t="s">
        <v>510</v>
      </c>
      <c r="BG588" t="s">
        <v>510</v>
      </c>
      <c r="BH588" t="s">
        <v>510</v>
      </c>
      <c r="BI588" t="s">
        <v>510</v>
      </c>
      <c r="BJ588" t="s">
        <v>510</v>
      </c>
      <c r="BK588" t="s">
        <v>510</v>
      </c>
      <c r="BL588" t="s">
        <v>510</v>
      </c>
      <c r="BM588" t="s">
        <v>510</v>
      </c>
      <c r="BN588" t="s">
        <v>510</v>
      </c>
      <c r="BO588" t="s">
        <v>510</v>
      </c>
      <c r="BP588" t="s">
        <v>510</v>
      </c>
      <c r="BQ588" t="s">
        <v>510</v>
      </c>
    </row>
    <row r="589" spans="1:69" x14ac:dyDescent="0.3">
      <c r="A589" t="s">
        <v>510</v>
      </c>
      <c r="B589" t="s">
        <v>510</v>
      </c>
      <c r="C589" t="s">
        <v>510</v>
      </c>
      <c r="D589" t="s">
        <v>510</v>
      </c>
      <c r="E589" t="s">
        <v>510</v>
      </c>
      <c r="F589" t="s">
        <v>510</v>
      </c>
      <c r="G589" t="s">
        <v>510</v>
      </c>
      <c r="H589" s="455"/>
      <c r="I589" t="s">
        <v>510</v>
      </c>
      <c r="K589" t="s">
        <v>510</v>
      </c>
      <c r="L589" t="s">
        <v>512</v>
      </c>
      <c r="M589" t="s">
        <v>510</v>
      </c>
      <c r="N589" t="s">
        <v>510</v>
      </c>
      <c r="O589" t="s">
        <v>510</v>
      </c>
      <c r="P589" t="s">
        <v>510</v>
      </c>
      <c r="Q589" t="s">
        <v>510</v>
      </c>
      <c r="R589" t="s">
        <v>510</v>
      </c>
      <c r="S589" t="s">
        <v>510</v>
      </c>
      <c r="T589" t="s">
        <v>510</v>
      </c>
      <c r="U589" t="s">
        <v>510</v>
      </c>
      <c r="V589" t="s">
        <v>510</v>
      </c>
      <c r="W589" t="s">
        <v>510</v>
      </c>
      <c r="Y589" t="s">
        <v>510</v>
      </c>
      <c r="AA589" t="s">
        <v>510</v>
      </c>
      <c r="AB589" t="s">
        <v>510</v>
      </c>
      <c r="AC589" t="s">
        <v>510</v>
      </c>
      <c r="AD589" t="s">
        <v>510</v>
      </c>
      <c r="AE589" t="s">
        <v>510</v>
      </c>
      <c r="AH589" t="s">
        <v>510</v>
      </c>
      <c r="AI589" t="s">
        <v>510</v>
      </c>
      <c r="AJ589" t="s">
        <v>510</v>
      </c>
      <c r="AK589" t="s">
        <v>510</v>
      </c>
      <c r="AL589" t="s">
        <v>510</v>
      </c>
      <c r="AM589" t="s">
        <v>510</v>
      </c>
      <c r="AN589" t="s">
        <v>510</v>
      </c>
      <c r="AO589" t="s">
        <v>510</v>
      </c>
      <c r="AP589" t="s">
        <v>510</v>
      </c>
      <c r="AQ589" t="s">
        <v>510</v>
      </c>
      <c r="AR589" t="s">
        <v>510</v>
      </c>
      <c r="AS589" t="s">
        <v>510</v>
      </c>
      <c r="AT589" t="s">
        <v>510</v>
      </c>
      <c r="AU589" t="s">
        <v>510</v>
      </c>
      <c r="AV589" t="s">
        <v>510</v>
      </c>
      <c r="AW589" t="s">
        <v>510</v>
      </c>
      <c r="AY589" t="s">
        <v>510</v>
      </c>
      <c r="AZ589" t="s">
        <v>510</v>
      </c>
      <c r="BB589" t="s">
        <v>510</v>
      </c>
      <c r="BC589" t="s">
        <v>510</v>
      </c>
      <c r="BD589" t="s">
        <v>510</v>
      </c>
      <c r="BE589" t="s">
        <v>510</v>
      </c>
      <c r="BF589" t="s">
        <v>510</v>
      </c>
      <c r="BG589" t="s">
        <v>510</v>
      </c>
      <c r="BH589" t="s">
        <v>510</v>
      </c>
      <c r="BI589" t="s">
        <v>510</v>
      </c>
      <c r="BJ589" t="s">
        <v>510</v>
      </c>
      <c r="BK589" t="s">
        <v>510</v>
      </c>
      <c r="BL589" t="s">
        <v>510</v>
      </c>
      <c r="BM589" t="s">
        <v>510</v>
      </c>
      <c r="BN589" t="s">
        <v>510</v>
      </c>
      <c r="BO589" t="s">
        <v>510</v>
      </c>
      <c r="BP589" t="s">
        <v>510</v>
      </c>
      <c r="BQ589" t="s">
        <v>510</v>
      </c>
    </row>
    <row r="590" spans="1:69" x14ac:dyDescent="0.3">
      <c r="A590" t="s">
        <v>510</v>
      </c>
      <c r="B590" t="s">
        <v>510</v>
      </c>
      <c r="C590" t="s">
        <v>510</v>
      </c>
      <c r="D590" t="s">
        <v>510</v>
      </c>
      <c r="E590" t="s">
        <v>510</v>
      </c>
      <c r="F590" t="s">
        <v>510</v>
      </c>
      <c r="G590" t="s">
        <v>510</v>
      </c>
      <c r="H590" s="455"/>
      <c r="I590" t="s">
        <v>510</v>
      </c>
      <c r="K590" t="s">
        <v>510</v>
      </c>
      <c r="L590" t="s">
        <v>512</v>
      </c>
      <c r="M590" t="s">
        <v>510</v>
      </c>
      <c r="N590" t="s">
        <v>510</v>
      </c>
      <c r="O590" t="s">
        <v>510</v>
      </c>
      <c r="P590" t="s">
        <v>510</v>
      </c>
      <c r="Q590" t="s">
        <v>510</v>
      </c>
      <c r="R590" t="s">
        <v>510</v>
      </c>
      <c r="S590" t="s">
        <v>510</v>
      </c>
      <c r="T590" t="s">
        <v>510</v>
      </c>
      <c r="U590" t="s">
        <v>510</v>
      </c>
      <c r="V590" t="s">
        <v>510</v>
      </c>
      <c r="W590" t="s">
        <v>510</v>
      </c>
      <c r="Y590" t="s">
        <v>510</v>
      </c>
      <c r="AA590" t="s">
        <v>510</v>
      </c>
      <c r="AB590" t="s">
        <v>510</v>
      </c>
      <c r="AC590" t="s">
        <v>510</v>
      </c>
      <c r="AD590" t="s">
        <v>510</v>
      </c>
      <c r="AE590" t="s">
        <v>510</v>
      </c>
      <c r="AH590" t="s">
        <v>510</v>
      </c>
      <c r="AI590" t="s">
        <v>510</v>
      </c>
      <c r="AJ590" t="s">
        <v>510</v>
      </c>
      <c r="AK590" t="s">
        <v>510</v>
      </c>
      <c r="AL590" t="s">
        <v>510</v>
      </c>
      <c r="AM590" t="s">
        <v>510</v>
      </c>
      <c r="AN590" t="s">
        <v>510</v>
      </c>
      <c r="AO590" t="s">
        <v>510</v>
      </c>
      <c r="AP590" t="s">
        <v>510</v>
      </c>
      <c r="AQ590" t="s">
        <v>510</v>
      </c>
      <c r="AR590" t="s">
        <v>510</v>
      </c>
      <c r="AS590" t="s">
        <v>510</v>
      </c>
      <c r="AT590" t="s">
        <v>510</v>
      </c>
      <c r="AU590" t="s">
        <v>510</v>
      </c>
      <c r="AV590" t="s">
        <v>510</v>
      </c>
      <c r="AW590" t="s">
        <v>510</v>
      </c>
      <c r="AY590" t="s">
        <v>510</v>
      </c>
      <c r="AZ590" t="s">
        <v>510</v>
      </c>
      <c r="BB590" t="s">
        <v>510</v>
      </c>
      <c r="BC590" t="s">
        <v>510</v>
      </c>
      <c r="BD590" t="s">
        <v>510</v>
      </c>
      <c r="BE590" t="s">
        <v>510</v>
      </c>
      <c r="BF590" t="s">
        <v>510</v>
      </c>
      <c r="BG590" t="s">
        <v>510</v>
      </c>
      <c r="BH590" t="s">
        <v>510</v>
      </c>
      <c r="BI590" t="s">
        <v>510</v>
      </c>
      <c r="BJ590" t="s">
        <v>510</v>
      </c>
      <c r="BK590" t="s">
        <v>510</v>
      </c>
      <c r="BL590" t="s">
        <v>510</v>
      </c>
      <c r="BM590" t="s">
        <v>510</v>
      </c>
      <c r="BN590" t="s">
        <v>510</v>
      </c>
      <c r="BO590" t="s">
        <v>510</v>
      </c>
      <c r="BP590" t="s">
        <v>510</v>
      </c>
      <c r="BQ590" t="s">
        <v>510</v>
      </c>
    </row>
    <row r="591" spans="1:69" x14ac:dyDescent="0.3">
      <c r="A591" t="s">
        <v>510</v>
      </c>
      <c r="B591" t="s">
        <v>510</v>
      </c>
      <c r="C591" t="s">
        <v>510</v>
      </c>
      <c r="D591" t="s">
        <v>510</v>
      </c>
      <c r="E591" t="s">
        <v>510</v>
      </c>
      <c r="F591" t="s">
        <v>510</v>
      </c>
      <c r="G591" t="s">
        <v>510</v>
      </c>
      <c r="H591" s="455"/>
      <c r="I591" t="s">
        <v>510</v>
      </c>
      <c r="K591" t="s">
        <v>510</v>
      </c>
      <c r="L591" t="s">
        <v>512</v>
      </c>
      <c r="M591" t="s">
        <v>510</v>
      </c>
      <c r="N591" t="s">
        <v>510</v>
      </c>
      <c r="O591" t="s">
        <v>510</v>
      </c>
      <c r="P591" t="s">
        <v>510</v>
      </c>
      <c r="Q591" t="s">
        <v>510</v>
      </c>
      <c r="R591" t="s">
        <v>510</v>
      </c>
      <c r="S591" t="s">
        <v>510</v>
      </c>
      <c r="T591" t="s">
        <v>510</v>
      </c>
      <c r="U591" t="s">
        <v>510</v>
      </c>
      <c r="V591" t="s">
        <v>510</v>
      </c>
      <c r="W591" t="s">
        <v>510</v>
      </c>
      <c r="Y591" t="s">
        <v>510</v>
      </c>
      <c r="AA591" t="s">
        <v>510</v>
      </c>
      <c r="AB591" t="s">
        <v>510</v>
      </c>
      <c r="AC591" t="s">
        <v>510</v>
      </c>
      <c r="AD591" t="s">
        <v>510</v>
      </c>
      <c r="AE591" t="s">
        <v>510</v>
      </c>
      <c r="AH591" t="s">
        <v>510</v>
      </c>
      <c r="AI591" t="s">
        <v>510</v>
      </c>
      <c r="AJ591" t="s">
        <v>510</v>
      </c>
      <c r="AK591" t="s">
        <v>510</v>
      </c>
      <c r="AL591" t="s">
        <v>510</v>
      </c>
      <c r="AM591" t="s">
        <v>510</v>
      </c>
      <c r="AN591" t="s">
        <v>510</v>
      </c>
      <c r="AO591" t="s">
        <v>510</v>
      </c>
      <c r="AP591" t="s">
        <v>510</v>
      </c>
      <c r="AQ591" t="s">
        <v>510</v>
      </c>
      <c r="AR591" t="s">
        <v>510</v>
      </c>
      <c r="AS591" t="s">
        <v>510</v>
      </c>
      <c r="AT591" t="s">
        <v>510</v>
      </c>
      <c r="AU591" t="s">
        <v>510</v>
      </c>
      <c r="AV591" t="s">
        <v>510</v>
      </c>
      <c r="AW591" t="s">
        <v>510</v>
      </c>
      <c r="AY591" t="s">
        <v>510</v>
      </c>
      <c r="AZ591" t="s">
        <v>510</v>
      </c>
      <c r="BB591" t="s">
        <v>510</v>
      </c>
      <c r="BC591" t="s">
        <v>510</v>
      </c>
      <c r="BD591" t="s">
        <v>510</v>
      </c>
      <c r="BE591" t="s">
        <v>510</v>
      </c>
      <c r="BF591" t="s">
        <v>510</v>
      </c>
      <c r="BG591" t="s">
        <v>510</v>
      </c>
      <c r="BH591" t="s">
        <v>510</v>
      </c>
      <c r="BI591" t="s">
        <v>510</v>
      </c>
      <c r="BJ591" t="s">
        <v>510</v>
      </c>
      <c r="BK591" t="s">
        <v>510</v>
      </c>
      <c r="BL591" t="s">
        <v>510</v>
      </c>
      <c r="BM591" t="s">
        <v>510</v>
      </c>
      <c r="BN591" t="s">
        <v>510</v>
      </c>
      <c r="BO591" t="s">
        <v>510</v>
      </c>
      <c r="BP591" t="s">
        <v>510</v>
      </c>
      <c r="BQ591" t="s">
        <v>510</v>
      </c>
    </row>
    <row r="592" spans="1:69" x14ac:dyDescent="0.3">
      <c r="A592" t="s">
        <v>510</v>
      </c>
      <c r="B592" t="s">
        <v>510</v>
      </c>
      <c r="C592" t="s">
        <v>510</v>
      </c>
      <c r="D592" t="s">
        <v>510</v>
      </c>
      <c r="E592" t="s">
        <v>510</v>
      </c>
      <c r="F592" t="s">
        <v>510</v>
      </c>
      <c r="G592" t="s">
        <v>510</v>
      </c>
      <c r="H592" s="455"/>
      <c r="I592" t="s">
        <v>510</v>
      </c>
      <c r="K592" t="s">
        <v>510</v>
      </c>
      <c r="L592" t="s">
        <v>512</v>
      </c>
      <c r="M592" t="s">
        <v>510</v>
      </c>
      <c r="N592" t="s">
        <v>510</v>
      </c>
      <c r="O592" t="s">
        <v>510</v>
      </c>
      <c r="P592" t="s">
        <v>510</v>
      </c>
      <c r="Q592" t="s">
        <v>510</v>
      </c>
      <c r="R592" t="s">
        <v>510</v>
      </c>
      <c r="S592" t="s">
        <v>510</v>
      </c>
      <c r="T592" t="s">
        <v>510</v>
      </c>
      <c r="U592" t="s">
        <v>510</v>
      </c>
      <c r="V592" t="s">
        <v>510</v>
      </c>
      <c r="W592" t="s">
        <v>510</v>
      </c>
      <c r="Y592" t="s">
        <v>510</v>
      </c>
      <c r="AA592" t="s">
        <v>510</v>
      </c>
      <c r="AB592" t="s">
        <v>510</v>
      </c>
      <c r="AC592" t="s">
        <v>510</v>
      </c>
      <c r="AD592" t="s">
        <v>510</v>
      </c>
      <c r="AE592" t="s">
        <v>510</v>
      </c>
      <c r="AH592" t="s">
        <v>510</v>
      </c>
      <c r="AI592" t="s">
        <v>510</v>
      </c>
      <c r="AJ592" t="s">
        <v>510</v>
      </c>
      <c r="AK592" t="s">
        <v>510</v>
      </c>
      <c r="AL592" t="s">
        <v>510</v>
      </c>
      <c r="AM592" t="s">
        <v>510</v>
      </c>
      <c r="AN592" t="s">
        <v>510</v>
      </c>
      <c r="AO592" t="s">
        <v>510</v>
      </c>
      <c r="AP592" t="s">
        <v>510</v>
      </c>
      <c r="AQ592" t="s">
        <v>510</v>
      </c>
      <c r="AR592" t="s">
        <v>510</v>
      </c>
      <c r="AS592" t="s">
        <v>510</v>
      </c>
      <c r="AT592" t="s">
        <v>510</v>
      </c>
      <c r="AU592" t="s">
        <v>510</v>
      </c>
      <c r="AV592" t="s">
        <v>510</v>
      </c>
      <c r="AW592" t="s">
        <v>510</v>
      </c>
      <c r="AY592" t="s">
        <v>510</v>
      </c>
      <c r="AZ592" t="s">
        <v>510</v>
      </c>
      <c r="BB592" t="s">
        <v>510</v>
      </c>
      <c r="BC592" t="s">
        <v>510</v>
      </c>
      <c r="BD592" t="s">
        <v>510</v>
      </c>
      <c r="BE592" t="s">
        <v>510</v>
      </c>
      <c r="BF592" t="s">
        <v>510</v>
      </c>
      <c r="BG592" t="s">
        <v>510</v>
      </c>
      <c r="BH592" t="s">
        <v>510</v>
      </c>
      <c r="BI592" t="s">
        <v>510</v>
      </c>
      <c r="BJ592" t="s">
        <v>510</v>
      </c>
      <c r="BK592" t="s">
        <v>510</v>
      </c>
      <c r="BL592" t="s">
        <v>510</v>
      </c>
      <c r="BM592" t="s">
        <v>510</v>
      </c>
      <c r="BN592" t="s">
        <v>510</v>
      </c>
      <c r="BO592" t="s">
        <v>510</v>
      </c>
      <c r="BP592" t="s">
        <v>510</v>
      </c>
      <c r="BQ592" t="s">
        <v>510</v>
      </c>
    </row>
    <row r="593" spans="1:69" x14ac:dyDescent="0.3">
      <c r="A593" t="s">
        <v>510</v>
      </c>
      <c r="B593" t="s">
        <v>510</v>
      </c>
      <c r="C593" t="s">
        <v>510</v>
      </c>
      <c r="D593" t="s">
        <v>510</v>
      </c>
      <c r="E593" t="s">
        <v>510</v>
      </c>
      <c r="F593" t="s">
        <v>510</v>
      </c>
      <c r="G593" t="s">
        <v>510</v>
      </c>
      <c r="H593" s="455"/>
      <c r="I593" t="s">
        <v>510</v>
      </c>
      <c r="K593" t="s">
        <v>510</v>
      </c>
      <c r="L593" t="s">
        <v>512</v>
      </c>
      <c r="M593" t="s">
        <v>510</v>
      </c>
      <c r="N593" t="s">
        <v>510</v>
      </c>
      <c r="O593" t="s">
        <v>510</v>
      </c>
      <c r="P593" t="s">
        <v>510</v>
      </c>
      <c r="Q593" t="s">
        <v>510</v>
      </c>
      <c r="R593" t="s">
        <v>510</v>
      </c>
      <c r="S593" t="s">
        <v>510</v>
      </c>
      <c r="T593" t="s">
        <v>510</v>
      </c>
      <c r="U593" t="s">
        <v>510</v>
      </c>
      <c r="V593" t="s">
        <v>510</v>
      </c>
      <c r="W593" t="s">
        <v>510</v>
      </c>
      <c r="Y593" t="s">
        <v>510</v>
      </c>
      <c r="AA593" t="s">
        <v>510</v>
      </c>
      <c r="AB593" t="s">
        <v>510</v>
      </c>
      <c r="AC593" t="s">
        <v>510</v>
      </c>
      <c r="AD593" t="s">
        <v>510</v>
      </c>
      <c r="AE593" t="s">
        <v>510</v>
      </c>
      <c r="AH593" t="s">
        <v>510</v>
      </c>
      <c r="AI593" t="s">
        <v>510</v>
      </c>
      <c r="AJ593" t="s">
        <v>510</v>
      </c>
      <c r="AK593" t="s">
        <v>510</v>
      </c>
      <c r="AL593" t="s">
        <v>510</v>
      </c>
      <c r="AM593" t="s">
        <v>510</v>
      </c>
      <c r="AN593" t="s">
        <v>510</v>
      </c>
      <c r="AO593" t="s">
        <v>510</v>
      </c>
      <c r="AP593" t="s">
        <v>510</v>
      </c>
      <c r="AQ593" t="s">
        <v>510</v>
      </c>
      <c r="AR593" t="s">
        <v>510</v>
      </c>
      <c r="AS593" t="s">
        <v>510</v>
      </c>
      <c r="AT593" t="s">
        <v>510</v>
      </c>
      <c r="AU593" t="s">
        <v>510</v>
      </c>
      <c r="AV593" t="s">
        <v>510</v>
      </c>
      <c r="AW593" t="s">
        <v>510</v>
      </c>
      <c r="AY593" t="s">
        <v>510</v>
      </c>
      <c r="AZ593" t="s">
        <v>510</v>
      </c>
      <c r="BB593" t="s">
        <v>510</v>
      </c>
      <c r="BC593" t="s">
        <v>510</v>
      </c>
      <c r="BD593" t="s">
        <v>510</v>
      </c>
      <c r="BE593" t="s">
        <v>510</v>
      </c>
      <c r="BF593" t="s">
        <v>510</v>
      </c>
      <c r="BG593" t="s">
        <v>510</v>
      </c>
      <c r="BH593" t="s">
        <v>510</v>
      </c>
      <c r="BI593" t="s">
        <v>510</v>
      </c>
      <c r="BJ593" t="s">
        <v>510</v>
      </c>
      <c r="BK593" t="s">
        <v>510</v>
      </c>
      <c r="BL593" t="s">
        <v>510</v>
      </c>
      <c r="BM593" t="s">
        <v>510</v>
      </c>
      <c r="BN593" t="s">
        <v>510</v>
      </c>
      <c r="BO593" t="s">
        <v>510</v>
      </c>
      <c r="BP593" t="s">
        <v>510</v>
      </c>
      <c r="BQ593" t="s">
        <v>510</v>
      </c>
    </row>
    <row r="594" spans="1:69" x14ac:dyDescent="0.3">
      <c r="A594" t="s">
        <v>510</v>
      </c>
      <c r="B594" t="s">
        <v>510</v>
      </c>
      <c r="C594" t="s">
        <v>510</v>
      </c>
      <c r="D594" t="s">
        <v>510</v>
      </c>
      <c r="E594" t="s">
        <v>510</v>
      </c>
      <c r="F594" t="s">
        <v>510</v>
      </c>
      <c r="G594" t="s">
        <v>510</v>
      </c>
      <c r="H594" s="455"/>
      <c r="I594" t="s">
        <v>510</v>
      </c>
      <c r="K594" t="s">
        <v>510</v>
      </c>
      <c r="L594" t="s">
        <v>512</v>
      </c>
      <c r="M594" t="s">
        <v>510</v>
      </c>
      <c r="N594" t="s">
        <v>510</v>
      </c>
      <c r="O594" t="s">
        <v>510</v>
      </c>
      <c r="P594" t="s">
        <v>510</v>
      </c>
      <c r="Q594" t="s">
        <v>510</v>
      </c>
      <c r="R594" t="s">
        <v>510</v>
      </c>
      <c r="S594" t="s">
        <v>510</v>
      </c>
      <c r="T594" t="s">
        <v>510</v>
      </c>
      <c r="U594" t="s">
        <v>510</v>
      </c>
      <c r="V594" t="s">
        <v>510</v>
      </c>
      <c r="W594" t="s">
        <v>510</v>
      </c>
      <c r="Y594" t="s">
        <v>510</v>
      </c>
      <c r="AA594" t="s">
        <v>510</v>
      </c>
      <c r="AB594" t="s">
        <v>510</v>
      </c>
      <c r="AC594" t="s">
        <v>510</v>
      </c>
      <c r="AD594" t="s">
        <v>510</v>
      </c>
      <c r="AE594" t="s">
        <v>510</v>
      </c>
      <c r="AH594" t="s">
        <v>510</v>
      </c>
      <c r="AI594" t="s">
        <v>510</v>
      </c>
      <c r="AJ594" t="s">
        <v>510</v>
      </c>
      <c r="AK594" t="s">
        <v>510</v>
      </c>
      <c r="AL594" t="s">
        <v>510</v>
      </c>
      <c r="AM594" t="s">
        <v>510</v>
      </c>
      <c r="AN594" t="s">
        <v>510</v>
      </c>
      <c r="AO594" t="s">
        <v>510</v>
      </c>
      <c r="AP594" t="s">
        <v>510</v>
      </c>
      <c r="AQ594" t="s">
        <v>510</v>
      </c>
      <c r="AR594" t="s">
        <v>510</v>
      </c>
      <c r="AS594" t="s">
        <v>510</v>
      </c>
      <c r="AT594" t="s">
        <v>510</v>
      </c>
      <c r="AU594" t="s">
        <v>510</v>
      </c>
      <c r="AV594" t="s">
        <v>510</v>
      </c>
      <c r="AW594" t="s">
        <v>510</v>
      </c>
      <c r="AY594" t="s">
        <v>510</v>
      </c>
      <c r="AZ594" t="s">
        <v>510</v>
      </c>
      <c r="BB594" t="s">
        <v>510</v>
      </c>
      <c r="BC594" t="s">
        <v>510</v>
      </c>
      <c r="BD594" t="s">
        <v>510</v>
      </c>
      <c r="BE594" t="s">
        <v>510</v>
      </c>
      <c r="BF594" t="s">
        <v>510</v>
      </c>
      <c r="BG594" t="s">
        <v>510</v>
      </c>
      <c r="BH594" t="s">
        <v>510</v>
      </c>
      <c r="BI594" t="s">
        <v>510</v>
      </c>
      <c r="BJ594" t="s">
        <v>510</v>
      </c>
      <c r="BK594" t="s">
        <v>510</v>
      </c>
      <c r="BL594" t="s">
        <v>510</v>
      </c>
      <c r="BM594" t="s">
        <v>510</v>
      </c>
      <c r="BN594" t="s">
        <v>510</v>
      </c>
      <c r="BO594" t="s">
        <v>510</v>
      </c>
      <c r="BP594" t="s">
        <v>510</v>
      </c>
      <c r="BQ594" t="s">
        <v>510</v>
      </c>
    </row>
    <row r="595" spans="1:69" x14ac:dyDescent="0.3">
      <c r="A595" t="s">
        <v>510</v>
      </c>
      <c r="B595" t="s">
        <v>510</v>
      </c>
      <c r="C595" t="s">
        <v>510</v>
      </c>
      <c r="D595" t="s">
        <v>510</v>
      </c>
      <c r="E595" t="s">
        <v>510</v>
      </c>
      <c r="F595" t="s">
        <v>510</v>
      </c>
      <c r="G595" t="s">
        <v>510</v>
      </c>
      <c r="H595" s="455"/>
      <c r="I595" t="s">
        <v>510</v>
      </c>
      <c r="K595" t="s">
        <v>510</v>
      </c>
      <c r="L595" t="s">
        <v>512</v>
      </c>
      <c r="M595" t="s">
        <v>510</v>
      </c>
      <c r="N595" t="s">
        <v>510</v>
      </c>
      <c r="O595" t="s">
        <v>510</v>
      </c>
      <c r="P595" t="s">
        <v>510</v>
      </c>
      <c r="Q595" t="s">
        <v>510</v>
      </c>
      <c r="R595" t="s">
        <v>510</v>
      </c>
      <c r="S595" t="s">
        <v>510</v>
      </c>
      <c r="T595" t="s">
        <v>510</v>
      </c>
      <c r="U595" t="s">
        <v>510</v>
      </c>
      <c r="V595" t="s">
        <v>510</v>
      </c>
      <c r="W595" t="s">
        <v>510</v>
      </c>
      <c r="Y595" t="s">
        <v>510</v>
      </c>
      <c r="AA595" t="s">
        <v>510</v>
      </c>
      <c r="AB595" t="s">
        <v>510</v>
      </c>
      <c r="AC595" t="s">
        <v>510</v>
      </c>
      <c r="AD595" t="s">
        <v>510</v>
      </c>
      <c r="AE595" t="s">
        <v>510</v>
      </c>
      <c r="AH595" t="s">
        <v>510</v>
      </c>
      <c r="AI595" t="s">
        <v>510</v>
      </c>
      <c r="AJ595" t="s">
        <v>510</v>
      </c>
      <c r="AK595" t="s">
        <v>510</v>
      </c>
      <c r="AL595" t="s">
        <v>510</v>
      </c>
      <c r="AM595" t="s">
        <v>510</v>
      </c>
      <c r="AN595" t="s">
        <v>510</v>
      </c>
      <c r="AO595" t="s">
        <v>510</v>
      </c>
      <c r="AP595" t="s">
        <v>510</v>
      </c>
      <c r="AQ595" t="s">
        <v>510</v>
      </c>
      <c r="AR595" t="s">
        <v>510</v>
      </c>
      <c r="AS595" t="s">
        <v>510</v>
      </c>
      <c r="AT595" t="s">
        <v>510</v>
      </c>
      <c r="AU595" t="s">
        <v>510</v>
      </c>
      <c r="AV595" t="s">
        <v>510</v>
      </c>
      <c r="AW595" t="s">
        <v>510</v>
      </c>
      <c r="AY595" t="s">
        <v>510</v>
      </c>
      <c r="AZ595" t="s">
        <v>510</v>
      </c>
      <c r="BB595" t="s">
        <v>510</v>
      </c>
      <c r="BC595" t="s">
        <v>510</v>
      </c>
      <c r="BD595" t="s">
        <v>510</v>
      </c>
      <c r="BE595" t="s">
        <v>510</v>
      </c>
      <c r="BF595" t="s">
        <v>510</v>
      </c>
      <c r="BG595" t="s">
        <v>510</v>
      </c>
      <c r="BH595" t="s">
        <v>510</v>
      </c>
      <c r="BI595" t="s">
        <v>510</v>
      </c>
      <c r="BJ595" t="s">
        <v>510</v>
      </c>
      <c r="BK595" t="s">
        <v>510</v>
      </c>
      <c r="BL595" t="s">
        <v>510</v>
      </c>
      <c r="BM595" t="s">
        <v>510</v>
      </c>
      <c r="BN595" t="s">
        <v>510</v>
      </c>
      <c r="BO595" t="s">
        <v>510</v>
      </c>
      <c r="BP595" t="s">
        <v>510</v>
      </c>
      <c r="BQ595" t="s">
        <v>510</v>
      </c>
    </row>
    <row r="596" spans="1:69" x14ac:dyDescent="0.3">
      <c r="A596" t="s">
        <v>510</v>
      </c>
      <c r="B596" t="s">
        <v>510</v>
      </c>
      <c r="C596" t="s">
        <v>510</v>
      </c>
      <c r="D596" t="s">
        <v>510</v>
      </c>
      <c r="E596" t="s">
        <v>510</v>
      </c>
      <c r="F596" t="s">
        <v>510</v>
      </c>
      <c r="G596" t="s">
        <v>510</v>
      </c>
      <c r="H596" s="455"/>
      <c r="I596" t="s">
        <v>510</v>
      </c>
      <c r="K596" t="s">
        <v>510</v>
      </c>
      <c r="L596" t="s">
        <v>512</v>
      </c>
      <c r="M596" t="s">
        <v>510</v>
      </c>
      <c r="N596" t="s">
        <v>510</v>
      </c>
      <c r="O596" t="s">
        <v>510</v>
      </c>
      <c r="P596" t="s">
        <v>510</v>
      </c>
      <c r="Q596" t="s">
        <v>510</v>
      </c>
      <c r="R596" t="s">
        <v>510</v>
      </c>
      <c r="S596" t="s">
        <v>510</v>
      </c>
      <c r="T596" t="s">
        <v>510</v>
      </c>
      <c r="U596" t="s">
        <v>510</v>
      </c>
      <c r="V596" t="s">
        <v>510</v>
      </c>
      <c r="W596" t="s">
        <v>510</v>
      </c>
      <c r="Y596" t="s">
        <v>510</v>
      </c>
      <c r="AA596" t="s">
        <v>510</v>
      </c>
      <c r="AB596" t="s">
        <v>510</v>
      </c>
      <c r="AC596" t="s">
        <v>510</v>
      </c>
      <c r="AD596" t="s">
        <v>510</v>
      </c>
      <c r="AE596" t="s">
        <v>510</v>
      </c>
      <c r="AH596" t="s">
        <v>510</v>
      </c>
      <c r="AI596" t="s">
        <v>510</v>
      </c>
      <c r="AJ596" t="s">
        <v>510</v>
      </c>
      <c r="AK596" t="s">
        <v>510</v>
      </c>
      <c r="AL596" t="s">
        <v>510</v>
      </c>
      <c r="AM596" t="s">
        <v>510</v>
      </c>
      <c r="AN596" t="s">
        <v>510</v>
      </c>
      <c r="AO596" t="s">
        <v>510</v>
      </c>
      <c r="AP596" t="s">
        <v>510</v>
      </c>
      <c r="AQ596" t="s">
        <v>510</v>
      </c>
      <c r="AR596" t="s">
        <v>510</v>
      </c>
      <c r="AS596" t="s">
        <v>510</v>
      </c>
      <c r="AT596" t="s">
        <v>510</v>
      </c>
      <c r="AU596" t="s">
        <v>510</v>
      </c>
      <c r="AV596" t="s">
        <v>510</v>
      </c>
      <c r="AW596" t="s">
        <v>510</v>
      </c>
      <c r="AY596" t="s">
        <v>510</v>
      </c>
      <c r="AZ596" t="s">
        <v>510</v>
      </c>
      <c r="BB596" t="s">
        <v>510</v>
      </c>
      <c r="BC596" t="s">
        <v>510</v>
      </c>
      <c r="BD596" t="s">
        <v>510</v>
      </c>
      <c r="BE596" t="s">
        <v>510</v>
      </c>
      <c r="BF596" t="s">
        <v>510</v>
      </c>
      <c r="BG596" t="s">
        <v>510</v>
      </c>
      <c r="BH596" t="s">
        <v>510</v>
      </c>
      <c r="BI596" t="s">
        <v>510</v>
      </c>
      <c r="BJ596" t="s">
        <v>510</v>
      </c>
      <c r="BK596" t="s">
        <v>510</v>
      </c>
      <c r="BL596" t="s">
        <v>510</v>
      </c>
      <c r="BM596" t="s">
        <v>510</v>
      </c>
      <c r="BN596" t="s">
        <v>510</v>
      </c>
      <c r="BO596" t="s">
        <v>510</v>
      </c>
      <c r="BP596" t="s">
        <v>510</v>
      </c>
      <c r="BQ596" t="s">
        <v>510</v>
      </c>
    </row>
    <row r="597" spans="1:69" x14ac:dyDescent="0.3">
      <c r="A597" t="s">
        <v>510</v>
      </c>
      <c r="B597" t="s">
        <v>510</v>
      </c>
      <c r="C597" t="s">
        <v>510</v>
      </c>
      <c r="D597" t="s">
        <v>510</v>
      </c>
      <c r="E597" t="s">
        <v>510</v>
      </c>
      <c r="F597" t="s">
        <v>510</v>
      </c>
      <c r="G597" t="s">
        <v>510</v>
      </c>
      <c r="H597" s="455"/>
      <c r="I597" t="s">
        <v>510</v>
      </c>
      <c r="K597" t="s">
        <v>510</v>
      </c>
      <c r="L597" t="s">
        <v>512</v>
      </c>
      <c r="M597" t="s">
        <v>510</v>
      </c>
      <c r="N597" t="s">
        <v>510</v>
      </c>
      <c r="O597" t="s">
        <v>510</v>
      </c>
      <c r="P597" t="s">
        <v>510</v>
      </c>
      <c r="Q597" t="s">
        <v>510</v>
      </c>
      <c r="R597" t="s">
        <v>510</v>
      </c>
      <c r="S597" t="s">
        <v>510</v>
      </c>
      <c r="T597" t="s">
        <v>510</v>
      </c>
      <c r="U597" t="s">
        <v>510</v>
      </c>
      <c r="V597" t="s">
        <v>510</v>
      </c>
      <c r="W597" t="s">
        <v>510</v>
      </c>
      <c r="Y597" t="s">
        <v>510</v>
      </c>
      <c r="AA597" t="s">
        <v>510</v>
      </c>
      <c r="AB597" t="s">
        <v>510</v>
      </c>
      <c r="AC597" t="s">
        <v>510</v>
      </c>
      <c r="AD597" t="s">
        <v>510</v>
      </c>
      <c r="AE597" t="s">
        <v>510</v>
      </c>
      <c r="AH597" t="s">
        <v>510</v>
      </c>
      <c r="AI597" t="s">
        <v>510</v>
      </c>
      <c r="AJ597" t="s">
        <v>510</v>
      </c>
      <c r="AK597" t="s">
        <v>510</v>
      </c>
      <c r="AL597" t="s">
        <v>510</v>
      </c>
      <c r="AM597" t="s">
        <v>510</v>
      </c>
      <c r="AN597" t="s">
        <v>510</v>
      </c>
      <c r="AO597" t="s">
        <v>510</v>
      </c>
      <c r="AP597" t="s">
        <v>510</v>
      </c>
      <c r="AQ597" t="s">
        <v>510</v>
      </c>
      <c r="AR597" t="s">
        <v>510</v>
      </c>
      <c r="AS597" t="s">
        <v>510</v>
      </c>
      <c r="AT597" t="s">
        <v>510</v>
      </c>
      <c r="AU597" t="s">
        <v>510</v>
      </c>
      <c r="AV597" t="s">
        <v>510</v>
      </c>
      <c r="AW597" t="s">
        <v>510</v>
      </c>
      <c r="AY597" t="s">
        <v>510</v>
      </c>
      <c r="AZ597" t="s">
        <v>510</v>
      </c>
      <c r="BB597" t="s">
        <v>510</v>
      </c>
      <c r="BC597" t="s">
        <v>510</v>
      </c>
      <c r="BD597" t="s">
        <v>510</v>
      </c>
      <c r="BE597" t="s">
        <v>510</v>
      </c>
      <c r="BF597" t="s">
        <v>510</v>
      </c>
      <c r="BG597" t="s">
        <v>510</v>
      </c>
      <c r="BH597" t="s">
        <v>510</v>
      </c>
      <c r="BI597" t="s">
        <v>510</v>
      </c>
      <c r="BJ597" t="s">
        <v>510</v>
      </c>
      <c r="BK597" t="s">
        <v>510</v>
      </c>
      <c r="BL597" t="s">
        <v>510</v>
      </c>
      <c r="BM597" t="s">
        <v>510</v>
      </c>
      <c r="BN597" t="s">
        <v>510</v>
      </c>
      <c r="BO597" t="s">
        <v>510</v>
      </c>
      <c r="BP597" t="s">
        <v>510</v>
      </c>
      <c r="BQ597" t="s">
        <v>510</v>
      </c>
    </row>
    <row r="598" spans="1:69" x14ac:dyDescent="0.3">
      <c r="A598" t="s">
        <v>510</v>
      </c>
      <c r="B598" t="s">
        <v>510</v>
      </c>
      <c r="C598" t="s">
        <v>510</v>
      </c>
      <c r="D598" t="s">
        <v>510</v>
      </c>
      <c r="E598" t="s">
        <v>510</v>
      </c>
      <c r="F598" t="s">
        <v>510</v>
      </c>
      <c r="G598" t="s">
        <v>510</v>
      </c>
      <c r="H598" s="455"/>
      <c r="I598" t="s">
        <v>510</v>
      </c>
      <c r="K598" t="s">
        <v>510</v>
      </c>
      <c r="L598" t="s">
        <v>512</v>
      </c>
      <c r="M598" t="s">
        <v>510</v>
      </c>
      <c r="N598" t="s">
        <v>510</v>
      </c>
      <c r="O598" t="s">
        <v>510</v>
      </c>
      <c r="P598" t="s">
        <v>510</v>
      </c>
      <c r="Q598" t="s">
        <v>510</v>
      </c>
      <c r="R598" t="s">
        <v>510</v>
      </c>
      <c r="S598" t="s">
        <v>510</v>
      </c>
      <c r="T598" t="s">
        <v>510</v>
      </c>
      <c r="U598" t="s">
        <v>510</v>
      </c>
      <c r="V598" t="s">
        <v>510</v>
      </c>
      <c r="W598" t="s">
        <v>510</v>
      </c>
      <c r="Y598" t="s">
        <v>510</v>
      </c>
      <c r="AA598" t="s">
        <v>510</v>
      </c>
      <c r="AB598" t="s">
        <v>510</v>
      </c>
      <c r="AC598" t="s">
        <v>510</v>
      </c>
      <c r="AD598" t="s">
        <v>510</v>
      </c>
      <c r="AE598" t="s">
        <v>510</v>
      </c>
      <c r="AH598" t="s">
        <v>510</v>
      </c>
      <c r="AI598" t="s">
        <v>510</v>
      </c>
      <c r="AJ598" t="s">
        <v>510</v>
      </c>
      <c r="AK598" t="s">
        <v>510</v>
      </c>
      <c r="AL598" t="s">
        <v>510</v>
      </c>
      <c r="AM598" t="s">
        <v>510</v>
      </c>
      <c r="AN598" t="s">
        <v>510</v>
      </c>
      <c r="AO598" t="s">
        <v>510</v>
      </c>
      <c r="AP598" t="s">
        <v>510</v>
      </c>
      <c r="AQ598" t="s">
        <v>510</v>
      </c>
      <c r="AR598" t="s">
        <v>510</v>
      </c>
      <c r="AS598" t="s">
        <v>510</v>
      </c>
      <c r="AT598" t="s">
        <v>510</v>
      </c>
      <c r="AU598" t="s">
        <v>510</v>
      </c>
      <c r="AV598" t="s">
        <v>510</v>
      </c>
      <c r="AW598" t="s">
        <v>510</v>
      </c>
      <c r="AY598" t="s">
        <v>510</v>
      </c>
      <c r="AZ598" t="s">
        <v>510</v>
      </c>
      <c r="BB598" t="s">
        <v>510</v>
      </c>
      <c r="BC598" t="s">
        <v>510</v>
      </c>
      <c r="BD598" t="s">
        <v>510</v>
      </c>
      <c r="BE598" t="s">
        <v>510</v>
      </c>
      <c r="BF598" t="s">
        <v>510</v>
      </c>
      <c r="BG598" t="s">
        <v>510</v>
      </c>
      <c r="BH598" t="s">
        <v>510</v>
      </c>
      <c r="BI598" t="s">
        <v>510</v>
      </c>
      <c r="BJ598" t="s">
        <v>510</v>
      </c>
      <c r="BK598" t="s">
        <v>510</v>
      </c>
      <c r="BL598" t="s">
        <v>510</v>
      </c>
      <c r="BM598" t="s">
        <v>510</v>
      </c>
      <c r="BN598" t="s">
        <v>510</v>
      </c>
      <c r="BO598" t="s">
        <v>510</v>
      </c>
      <c r="BP598" t="s">
        <v>510</v>
      </c>
      <c r="BQ598" t="s">
        <v>510</v>
      </c>
    </row>
    <row r="599" spans="1:69" x14ac:dyDescent="0.3">
      <c r="A599" t="s">
        <v>510</v>
      </c>
      <c r="B599" t="s">
        <v>510</v>
      </c>
      <c r="C599" t="s">
        <v>510</v>
      </c>
      <c r="D599" t="s">
        <v>510</v>
      </c>
      <c r="E599" t="s">
        <v>510</v>
      </c>
      <c r="F599" t="s">
        <v>510</v>
      </c>
      <c r="G599" t="s">
        <v>510</v>
      </c>
      <c r="H599" s="455"/>
      <c r="I599" t="s">
        <v>510</v>
      </c>
      <c r="K599" t="s">
        <v>510</v>
      </c>
      <c r="L599" t="s">
        <v>512</v>
      </c>
      <c r="M599" t="s">
        <v>510</v>
      </c>
      <c r="N599" t="s">
        <v>510</v>
      </c>
      <c r="O599" t="s">
        <v>510</v>
      </c>
      <c r="P599" t="s">
        <v>510</v>
      </c>
      <c r="Q599" t="s">
        <v>510</v>
      </c>
      <c r="R599" t="s">
        <v>510</v>
      </c>
      <c r="S599" t="s">
        <v>510</v>
      </c>
      <c r="T599" t="s">
        <v>510</v>
      </c>
      <c r="U599" t="s">
        <v>510</v>
      </c>
      <c r="V599" t="s">
        <v>510</v>
      </c>
      <c r="W599" t="s">
        <v>510</v>
      </c>
      <c r="Y599" t="s">
        <v>510</v>
      </c>
      <c r="AA599" t="s">
        <v>510</v>
      </c>
      <c r="AB599" t="s">
        <v>510</v>
      </c>
      <c r="AC599" t="s">
        <v>510</v>
      </c>
      <c r="AD599" t="s">
        <v>510</v>
      </c>
      <c r="AE599" t="s">
        <v>510</v>
      </c>
      <c r="AH599" t="s">
        <v>510</v>
      </c>
      <c r="AI599" t="s">
        <v>510</v>
      </c>
      <c r="AJ599" t="s">
        <v>510</v>
      </c>
      <c r="AK599" t="s">
        <v>510</v>
      </c>
      <c r="AL599" t="s">
        <v>510</v>
      </c>
      <c r="AM599" t="s">
        <v>510</v>
      </c>
      <c r="AN599" t="s">
        <v>510</v>
      </c>
      <c r="AO599" t="s">
        <v>510</v>
      </c>
      <c r="AP599" t="s">
        <v>510</v>
      </c>
      <c r="AQ599" t="s">
        <v>510</v>
      </c>
      <c r="AR599" t="s">
        <v>510</v>
      </c>
      <c r="AS599" t="s">
        <v>510</v>
      </c>
      <c r="AT599" t="s">
        <v>510</v>
      </c>
      <c r="AU599" t="s">
        <v>510</v>
      </c>
      <c r="AV599" t="s">
        <v>510</v>
      </c>
      <c r="AW599" t="s">
        <v>510</v>
      </c>
      <c r="AY599" t="s">
        <v>510</v>
      </c>
      <c r="AZ599" t="s">
        <v>510</v>
      </c>
      <c r="BB599" t="s">
        <v>510</v>
      </c>
      <c r="BC599" t="s">
        <v>510</v>
      </c>
      <c r="BD599" t="s">
        <v>510</v>
      </c>
      <c r="BE599" t="s">
        <v>510</v>
      </c>
      <c r="BF599" t="s">
        <v>510</v>
      </c>
      <c r="BG599" t="s">
        <v>510</v>
      </c>
      <c r="BH599" t="s">
        <v>510</v>
      </c>
      <c r="BI599" t="s">
        <v>510</v>
      </c>
      <c r="BJ599" t="s">
        <v>510</v>
      </c>
      <c r="BK599" t="s">
        <v>510</v>
      </c>
      <c r="BL599" t="s">
        <v>510</v>
      </c>
      <c r="BM599" t="s">
        <v>510</v>
      </c>
      <c r="BN599" t="s">
        <v>510</v>
      </c>
      <c r="BO599" t="s">
        <v>510</v>
      </c>
      <c r="BP599" t="s">
        <v>510</v>
      </c>
      <c r="BQ599" t="s">
        <v>510</v>
      </c>
    </row>
    <row r="600" spans="1:69" x14ac:dyDescent="0.3">
      <c r="A600" t="s">
        <v>510</v>
      </c>
      <c r="B600" t="s">
        <v>510</v>
      </c>
      <c r="C600" t="s">
        <v>510</v>
      </c>
      <c r="D600" t="s">
        <v>510</v>
      </c>
      <c r="E600" t="s">
        <v>510</v>
      </c>
      <c r="F600" t="s">
        <v>510</v>
      </c>
      <c r="G600" t="s">
        <v>510</v>
      </c>
      <c r="H600" s="455"/>
      <c r="I600" t="s">
        <v>510</v>
      </c>
      <c r="K600" t="s">
        <v>510</v>
      </c>
      <c r="L600" t="s">
        <v>512</v>
      </c>
      <c r="M600" t="s">
        <v>510</v>
      </c>
      <c r="N600" t="s">
        <v>510</v>
      </c>
      <c r="O600" t="s">
        <v>510</v>
      </c>
      <c r="P600" t="s">
        <v>510</v>
      </c>
      <c r="Q600" t="s">
        <v>510</v>
      </c>
      <c r="R600" t="s">
        <v>510</v>
      </c>
      <c r="S600" t="s">
        <v>510</v>
      </c>
      <c r="T600" t="s">
        <v>510</v>
      </c>
      <c r="U600" t="s">
        <v>510</v>
      </c>
      <c r="V600" t="s">
        <v>510</v>
      </c>
      <c r="W600" t="s">
        <v>510</v>
      </c>
      <c r="Y600" t="s">
        <v>510</v>
      </c>
      <c r="AA600" t="s">
        <v>510</v>
      </c>
      <c r="AB600" t="s">
        <v>510</v>
      </c>
      <c r="AC600" t="s">
        <v>510</v>
      </c>
      <c r="AD600" t="s">
        <v>510</v>
      </c>
      <c r="AE600" t="s">
        <v>510</v>
      </c>
      <c r="AH600" t="s">
        <v>510</v>
      </c>
      <c r="AI600" t="s">
        <v>510</v>
      </c>
      <c r="AJ600" t="s">
        <v>510</v>
      </c>
      <c r="AK600" t="s">
        <v>510</v>
      </c>
      <c r="AL600" t="s">
        <v>510</v>
      </c>
      <c r="AM600" t="s">
        <v>510</v>
      </c>
      <c r="AN600" t="s">
        <v>510</v>
      </c>
      <c r="AO600" t="s">
        <v>510</v>
      </c>
      <c r="AP600" t="s">
        <v>510</v>
      </c>
      <c r="AQ600" t="s">
        <v>510</v>
      </c>
      <c r="AR600" t="s">
        <v>510</v>
      </c>
      <c r="AS600" t="s">
        <v>510</v>
      </c>
      <c r="AT600" t="s">
        <v>510</v>
      </c>
      <c r="AU600" t="s">
        <v>510</v>
      </c>
      <c r="AV600" t="s">
        <v>510</v>
      </c>
      <c r="AW600" t="s">
        <v>510</v>
      </c>
      <c r="AY600" t="s">
        <v>510</v>
      </c>
      <c r="AZ600" t="s">
        <v>510</v>
      </c>
      <c r="BB600" t="s">
        <v>510</v>
      </c>
      <c r="BC600" t="s">
        <v>510</v>
      </c>
      <c r="BD600" t="s">
        <v>510</v>
      </c>
      <c r="BE600" t="s">
        <v>510</v>
      </c>
      <c r="BF600" t="s">
        <v>510</v>
      </c>
      <c r="BG600" t="s">
        <v>510</v>
      </c>
      <c r="BH600" t="s">
        <v>510</v>
      </c>
      <c r="BI600" t="s">
        <v>510</v>
      </c>
      <c r="BJ600" t="s">
        <v>510</v>
      </c>
      <c r="BK600" t="s">
        <v>510</v>
      </c>
      <c r="BL600" t="s">
        <v>510</v>
      </c>
      <c r="BM600" t="s">
        <v>510</v>
      </c>
      <c r="BN600" t="s">
        <v>510</v>
      </c>
      <c r="BO600" t="s">
        <v>510</v>
      </c>
      <c r="BP600" t="s">
        <v>510</v>
      </c>
      <c r="BQ600" t="s">
        <v>510</v>
      </c>
    </row>
    <row r="601" spans="1:69" x14ac:dyDescent="0.3">
      <c r="A601" t="s">
        <v>510</v>
      </c>
      <c r="B601" t="s">
        <v>510</v>
      </c>
      <c r="C601" t="s">
        <v>510</v>
      </c>
      <c r="D601" t="s">
        <v>510</v>
      </c>
      <c r="E601" t="s">
        <v>510</v>
      </c>
      <c r="F601" t="s">
        <v>510</v>
      </c>
      <c r="G601" t="s">
        <v>510</v>
      </c>
      <c r="H601" s="455"/>
      <c r="I601" t="s">
        <v>510</v>
      </c>
      <c r="K601" t="s">
        <v>510</v>
      </c>
      <c r="L601" t="s">
        <v>512</v>
      </c>
      <c r="M601" t="s">
        <v>510</v>
      </c>
      <c r="N601" t="s">
        <v>510</v>
      </c>
      <c r="O601" t="s">
        <v>510</v>
      </c>
      <c r="P601" t="s">
        <v>510</v>
      </c>
      <c r="Q601" t="s">
        <v>510</v>
      </c>
      <c r="R601" t="s">
        <v>510</v>
      </c>
      <c r="S601" t="s">
        <v>510</v>
      </c>
      <c r="T601" t="s">
        <v>510</v>
      </c>
      <c r="U601" t="s">
        <v>510</v>
      </c>
      <c r="V601" t="s">
        <v>510</v>
      </c>
      <c r="W601" t="s">
        <v>510</v>
      </c>
      <c r="Y601" t="s">
        <v>510</v>
      </c>
      <c r="AA601" t="s">
        <v>510</v>
      </c>
      <c r="AB601" t="s">
        <v>510</v>
      </c>
      <c r="AC601" t="s">
        <v>510</v>
      </c>
      <c r="AD601" t="s">
        <v>510</v>
      </c>
      <c r="AE601" t="s">
        <v>510</v>
      </c>
      <c r="AH601" t="s">
        <v>510</v>
      </c>
      <c r="AI601" t="s">
        <v>510</v>
      </c>
      <c r="AJ601" t="s">
        <v>510</v>
      </c>
      <c r="AK601" t="s">
        <v>510</v>
      </c>
      <c r="AL601" t="s">
        <v>510</v>
      </c>
      <c r="AM601" t="s">
        <v>510</v>
      </c>
      <c r="AN601" t="s">
        <v>510</v>
      </c>
      <c r="AO601" t="s">
        <v>510</v>
      </c>
      <c r="AP601" t="s">
        <v>510</v>
      </c>
      <c r="AQ601" t="s">
        <v>510</v>
      </c>
      <c r="AR601" t="s">
        <v>510</v>
      </c>
      <c r="AS601" t="s">
        <v>510</v>
      </c>
      <c r="AT601" t="s">
        <v>510</v>
      </c>
      <c r="AU601" t="s">
        <v>510</v>
      </c>
      <c r="AV601" t="s">
        <v>510</v>
      </c>
      <c r="AW601" t="s">
        <v>510</v>
      </c>
      <c r="AY601" t="s">
        <v>510</v>
      </c>
      <c r="AZ601" t="s">
        <v>510</v>
      </c>
      <c r="BB601" t="s">
        <v>510</v>
      </c>
      <c r="BC601" t="s">
        <v>510</v>
      </c>
      <c r="BD601" t="s">
        <v>510</v>
      </c>
      <c r="BE601" t="s">
        <v>510</v>
      </c>
      <c r="BF601" t="s">
        <v>510</v>
      </c>
      <c r="BG601" t="s">
        <v>510</v>
      </c>
      <c r="BH601" t="s">
        <v>510</v>
      </c>
      <c r="BI601" t="s">
        <v>510</v>
      </c>
      <c r="BJ601" t="s">
        <v>510</v>
      </c>
      <c r="BK601" t="s">
        <v>510</v>
      </c>
      <c r="BL601" t="s">
        <v>510</v>
      </c>
      <c r="BM601" t="s">
        <v>510</v>
      </c>
      <c r="BN601" t="s">
        <v>510</v>
      </c>
      <c r="BO601" t="s">
        <v>510</v>
      </c>
      <c r="BP601" t="s">
        <v>510</v>
      </c>
      <c r="BQ601" t="s">
        <v>510</v>
      </c>
    </row>
    <row r="602" spans="1:69" x14ac:dyDescent="0.3">
      <c r="A602" t="s">
        <v>510</v>
      </c>
      <c r="B602" t="s">
        <v>510</v>
      </c>
      <c r="C602" t="s">
        <v>510</v>
      </c>
      <c r="D602" t="s">
        <v>510</v>
      </c>
      <c r="E602" t="s">
        <v>510</v>
      </c>
      <c r="F602" t="s">
        <v>510</v>
      </c>
      <c r="G602" t="s">
        <v>510</v>
      </c>
      <c r="H602" s="455"/>
      <c r="I602" t="s">
        <v>510</v>
      </c>
      <c r="K602" t="s">
        <v>510</v>
      </c>
      <c r="L602" t="s">
        <v>512</v>
      </c>
      <c r="M602" t="s">
        <v>510</v>
      </c>
      <c r="N602" t="s">
        <v>510</v>
      </c>
      <c r="O602" t="s">
        <v>510</v>
      </c>
      <c r="P602" t="s">
        <v>510</v>
      </c>
      <c r="Q602" t="s">
        <v>510</v>
      </c>
      <c r="R602" t="s">
        <v>510</v>
      </c>
      <c r="S602" t="s">
        <v>510</v>
      </c>
      <c r="T602" t="s">
        <v>510</v>
      </c>
      <c r="U602" t="s">
        <v>510</v>
      </c>
      <c r="V602" t="s">
        <v>510</v>
      </c>
      <c r="W602" t="s">
        <v>510</v>
      </c>
      <c r="Y602" t="s">
        <v>510</v>
      </c>
      <c r="AA602" t="s">
        <v>510</v>
      </c>
      <c r="AB602" t="s">
        <v>510</v>
      </c>
      <c r="AC602" t="s">
        <v>510</v>
      </c>
      <c r="AD602" t="s">
        <v>510</v>
      </c>
      <c r="AE602" t="s">
        <v>510</v>
      </c>
      <c r="AH602" t="s">
        <v>510</v>
      </c>
      <c r="AI602" t="s">
        <v>510</v>
      </c>
      <c r="AJ602" t="s">
        <v>510</v>
      </c>
      <c r="AK602" t="s">
        <v>510</v>
      </c>
      <c r="AL602" t="s">
        <v>510</v>
      </c>
      <c r="AM602" t="s">
        <v>510</v>
      </c>
      <c r="AN602" t="s">
        <v>510</v>
      </c>
      <c r="AO602" t="s">
        <v>510</v>
      </c>
      <c r="AP602" t="s">
        <v>510</v>
      </c>
      <c r="AQ602" t="s">
        <v>510</v>
      </c>
      <c r="AR602" t="s">
        <v>510</v>
      </c>
      <c r="AS602" t="s">
        <v>510</v>
      </c>
      <c r="AT602" t="s">
        <v>510</v>
      </c>
      <c r="AU602" t="s">
        <v>510</v>
      </c>
      <c r="AV602" t="s">
        <v>510</v>
      </c>
      <c r="AW602" t="s">
        <v>510</v>
      </c>
      <c r="AY602" t="s">
        <v>510</v>
      </c>
      <c r="AZ602" t="s">
        <v>510</v>
      </c>
      <c r="BB602" t="s">
        <v>510</v>
      </c>
      <c r="BC602" t="s">
        <v>510</v>
      </c>
      <c r="BD602" t="s">
        <v>510</v>
      </c>
      <c r="BE602" t="s">
        <v>510</v>
      </c>
      <c r="BF602" t="s">
        <v>510</v>
      </c>
      <c r="BG602" t="s">
        <v>510</v>
      </c>
      <c r="BH602" t="s">
        <v>510</v>
      </c>
      <c r="BI602" t="s">
        <v>510</v>
      </c>
      <c r="BJ602" t="s">
        <v>510</v>
      </c>
      <c r="BK602" t="s">
        <v>510</v>
      </c>
      <c r="BL602" t="s">
        <v>510</v>
      </c>
      <c r="BM602" t="s">
        <v>510</v>
      </c>
      <c r="BN602" t="s">
        <v>510</v>
      </c>
      <c r="BO602" t="s">
        <v>510</v>
      </c>
      <c r="BP602" t="s">
        <v>510</v>
      </c>
      <c r="BQ602" t="s">
        <v>510</v>
      </c>
    </row>
    <row r="603" spans="1:69" x14ac:dyDescent="0.3">
      <c r="A603" t="s">
        <v>510</v>
      </c>
      <c r="B603" t="s">
        <v>510</v>
      </c>
      <c r="C603" t="s">
        <v>510</v>
      </c>
      <c r="D603" t="s">
        <v>510</v>
      </c>
      <c r="E603" t="s">
        <v>510</v>
      </c>
      <c r="F603" t="s">
        <v>510</v>
      </c>
      <c r="G603" t="s">
        <v>510</v>
      </c>
      <c r="H603" s="455"/>
      <c r="I603" t="s">
        <v>510</v>
      </c>
      <c r="K603" t="s">
        <v>510</v>
      </c>
      <c r="L603" t="s">
        <v>512</v>
      </c>
      <c r="M603" t="s">
        <v>510</v>
      </c>
      <c r="N603" t="s">
        <v>510</v>
      </c>
      <c r="O603" t="s">
        <v>510</v>
      </c>
      <c r="P603" t="s">
        <v>510</v>
      </c>
      <c r="Q603" t="s">
        <v>510</v>
      </c>
      <c r="R603" t="s">
        <v>510</v>
      </c>
      <c r="S603" t="s">
        <v>510</v>
      </c>
      <c r="T603" t="s">
        <v>510</v>
      </c>
      <c r="U603" t="s">
        <v>510</v>
      </c>
      <c r="V603" t="s">
        <v>510</v>
      </c>
      <c r="W603" t="s">
        <v>510</v>
      </c>
      <c r="Y603" t="s">
        <v>510</v>
      </c>
      <c r="AA603" t="s">
        <v>510</v>
      </c>
      <c r="AB603" t="s">
        <v>510</v>
      </c>
      <c r="AC603" t="s">
        <v>510</v>
      </c>
      <c r="AD603" t="s">
        <v>510</v>
      </c>
      <c r="AE603" t="s">
        <v>510</v>
      </c>
      <c r="AH603" t="s">
        <v>510</v>
      </c>
      <c r="AI603" t="s">
        <v>510</v>
      </c>
      <c r="AJ603" t="s">
        <v>510</v>
      </c>
      <c r="AK603" t="s">
        <v>510</v>
      </c>
      <c r="AL603" t="s">
        <v>510</v>
      </c>
      <c r="AM603" t="s">
        <v>510</v>
      </c>
      <c r="AN603" t="s">
        <v>510</v>
      </c>
      <c r="AO603" t="s">
        <v>510</v>
      </c>
      <c r="AP603" t="s">
        <v>510</v>
      </c>
      <c r="AQ603" t="s">
        <v>510</v>
      </c>
      <c r="AR603" t="s">
        <v>510</v>
      </c>
      <c r="AS603" t="s">
        <v>510</v>
      </c>
      <c r="AT603" t="s">
        <v>510</v>
      </c>
      <c r="AU603" t="s">
        <v>510</v>
      </c>
      <c r="AV603" t="s">
        <v>510</v>
      </c>
      <c r="AW603" t="s">
        <v>510</v>
      </c>
      <c r="AY603" t="s">
        <v>510</v>
      </c>
      <c r="AZ603" t="s">
        <v>510</v>
      </c>
      <c r="BB603" t="s">
        <v>510</v>
      </c>
      <c r="BC603" t="s">
        <v>510</v>
      </c>
      <c r="BD603" t="s">
        <v>510</v>
      </c>
      <c r="BE603" t="s">
        <v>510</v>
      </c>
      <c r="BF603" t="s">
        <v>510</v>
      </c>
      <c r="BG603" t="s">
        <v>510</v>
      </c>
      <c r="BH603" t="s">
        <v>510</v>
      </c>
      <c r="BI603" t="s">
        <v>510</v>
      </c>
      <c r="BJ603" t="s">
        <v>510</v>
      </c>
      <c r="BK603" t="s">
        <v>510</v>
      </c>
      <c r="BL603" t="s">
        <v>510</v>
      </c>
      <c r="BM603" t="s">
        <v>510</v>
      </c>
      <c r="BN603" t="s">
        <v>510</v>
      </c>
      <c r="BO603" t="s">
        <v>510</v>
      </c>
      <c r="BP603" t="s">
        <v>510</v>
      </c>
      <c r="BQ603" t="s">
        <v>510</v>
      </c>
    </row>
    <row r="604" spans="1:69" x14ac:dyDescent="0.3">
      <c r="A604" t="s">
        <v>510</v>
      </c>
      <c r="B604" t="s">
        <v>510</v>
      </c>
      <c r="C604" t="s">
        <v>510</v>
      </c>
      <c r="D604" t="s">
        <v>510</v>
      </c>
      <c r="E604" t="s">
        <v>510</v>
      </c>
      <c r="F604" t="s">
        <v>510</v>
      </c>
      <c r="G604" t="s">
        <v>510</v>
      </c>
      <c r="H604" s="455"/>
      <c r="I604" t="s">
        <v>510</v>
      </c>
      <c r="K604" t="s">
        <v>510</v>
      </c>
      <c r="L604" t="s">
        <v>512</v>
      </c>
      <c r="M604" t="s">
        <v>510</v>
      </c>
      <c r="N604" t="s">
        <v>510</v>
      </c>
      <c r="O604" t="s">
        <v>510</v>
      </c>
      <c r="P604" t="s">
        <v>510</v>
      </c>
      <c r="Q604" t="s">
        <v>510</v>
      </c>
      <c r="R604" t="s">
        <v>510</v>
      </c>
      <c r="S604" t="s">
        <v>510</v>
      </c>
      <c r="T604" t="s">
        <v>510</v>
      </c>
      <c r="U604" t="s">
        <v>510</v>
      </c>
      <c r="V604" t="s">
        <v>510</v>
      </c>
      <c r="W604" t="s">
        <v>510</v>
      </c>
      <c r="Y604" t="s">
        <v>510</v>
      </c>
      <c r="AA604" t="s">
        <v>510</v>
      </c>
      <c r="AB604" t="s">
        <v>510</v>
      </c>
      <c r="AC604" t="s">
        <v>510</v>
      </c>
      <c r="AD604" t="s">
        <v>510</v>
      </c>
      <c r="AE604" t="s">
        <v>510</v>
      </c>
      <c r="AH604" t="s">
        <v>510</v>
      </c>
      <c r="AI604" t="s">
        <v>510</v>
      </c>
      <c r="AJ604" t="s">
        <v>510</v>
      </c>
      <c r="AK604" t="s">
        <v>510</v>
      </c>
      <c r="AL604" t="s">
        <v>510</v>
      </c>
      <c r="AM604" t="s">
        <v>510</v>
      </c>
      <c r="AN604" t="s">
        <v>510</v>
      </c>
      <c r="AO604" t="s">
        <v>510</v>
      </c>
      <c r="AP604" t="s">
        <v>510</v>
      </c>
      <c r="AQ604" t="s">
        <v>510</v>
      </c>
      <c r="AR604" t="s">
        <v>510</v>
      </c>
      <c r="AS604" t="s">
        <v>510</v>
      </c>
      <c r="AT604" t="s">
        <v>510</v>
      </c>
      <c r="AU604" t="s">
        <v>510</v>
      </c>
      <c r="AV604" t="s">
        <v>510</v>
      </c>
      <c r="AW604" t="s">
        <v>510</v>
      </c>
      <c r="AY604" t="s">
        <v>510</v>
      </c>
      <c r="AZ604" t="s">
        <v>510</v>
      </c>
      <c r="BB604" t="s">
        <v>510</v>
      </c>
      <c r="BC604" t="s">
        <v>510</v>
      </c>
      <c r="BD604" t="s">
        <v>510</v>
      </c>
      <c r="BE604" t="s">
        <v>510</v>
      </c>
      <c r="BF604" t="s">
        <v>510</v>
      </c>
      <c r="BG604" t="s">
        <v>510</v>
      </c>
      <c r="BH604" t="s">
        <v>510</v>
      </c>
      <c r="BI604" t="s">
        <v>510</v>
      </c>
      <c r="BJ604" t="s">
        <v>510</v>
      </c>
      <c r="BK604" t="s">
        <v>510</v>
      </c>
      <c r="BL604" t="s">
        <v>510</v>
      </c>
      <c r="BM604" t="s">
        <v>510</v>
      </c>
      <c r="BN604" t="s">
        <v>510</v>
      </c>
      <c r="BO604" t="s">
        <v>510</v>
      </c>
      <c r="BP604" t="s">
        <v>510</v>
      </c>
      <c r="BQ604" t="s">
        <v>510</v>
      </c>
    </row>
    <row r="605" spans="1:69" x14ac:dyDescent="0.3">
      <c r="A605" t="s">
        <v>510</v>
      </c>
      <c r="B605" t="s">
        <v>510</v>
      </c>
      <c r="C605" t="s">
        <v>510</v>
      </c>
      <c r="D605" t="s">
        <v>510</v>
      </c>
      <c r="E605" t="s">
        <v>510</v>
      </c>
      <c r="F605" t="s">
        <v>510</v>
      </c>
      <c r="G605" t="s">
        <v>510</v>
      </c>
      <c r="H605" s="455"/>
      <c r="I605" t="s">
        <v>510</v>
      </c>
      <c r="K605" t="s">
        <v>510</v>
      </c>
      <c r="L605" t="s">
        <v>512</v>
      </c>
      <c r="M605" t="s">
        <v>510</v>
      </c>
      <c r="N605" t="s">
        <v>510</v>
      </c>
      <c r="O605" t="s">
        <v>510</v>
      </c>
      <c r="P605" t="s">
        <v>510</v>
      </c>
      <c r="Q605" t="s">
        <v>510</v>
      </c>
      <c r="R605" t="s">
        <v>510</v>
      </c>
      <c r="S605" t="s">
        <v>510</v>
      </c>
      <c r="T605" t="s">
        <v>510</v>
      </c>
      <c r="U605" t="s">
        <v>510</v>
      </c>
      <c r="V605" t="s">
        <v>510</v>
      </c>
      <c r="W605" t="s">
        <v>510</v>
      </c>
      <c r="Y605" t="s">
        <v>510</v>
      </c>
      <c r="AA605" t="s">
        <v>510</v>
      </c>
      <c r="AB605" t="s">
        <v>510</v>
      </c>
      <c r="AC605" t="s">
        <v>510</v>
      </c>
      <c r="AD605" t="s">
        <v>510</v>
      </c>
      <c r="AE605" t="s">
        <v>510</v>
      </c>
      <c r="AH605" t="s">
        <v>510</v>
      </c>
      <c r="AI605" t="s">
        <v>510</v>
      </c>
      <c r="AJ605" t="s">
        <v>510</v>
      </c>
      <c r="AK605" t="s">
        <v>510</v>
      </c>
      <c r="AL605" t="s">
        <v>510</v>
      </c>
      <c r="AM605" t="s">
        <v>510</v>
      </c>
      <c r="AN605" t="s">
        <v>510</v>
      </c>
      <c r="AO605" t="s">
        <v>510</v>
      </c>
      <c r="AP605" t="s">
        <v>510</v>
      </c>
      <c r="AQ605" t="s">
        <v>510</v>
      </c>
      <c r="AR605" t="s">
        <v>510</v>
      </c>
      <c r="AS605" t="s">
        <v>510</v>
      </c>
      <c r="AT605" t="s">
        <v>510</v>
      </c>
      <c r="AU605" t="s">
        <v>510</v>
      </c>
      <c r="AV605" t="s">
        <v>510</v>
      </c>
      <c r="AW605" t="s">
        <v>510</v>
      </c>
      <c r="AY605" t="s">
        <v>510</v>
      </c>
      <c r="AZ605" t="s">
        <v>510</v>
      </c>
      <c r="BB605" t="s">
        <v>510</v>
      </c>
      <c r="BC605" t="s">
        <v>510</v>
      </c>
      <c r="BD605" t="s">
        <v>510</v>
      </c>
      <c r="BE605" t="s">
        <v>510</v>
      </c>
      <c r="BF605" t="s">
        <v>510</v>
      </c>
      <c r="BG605" t="s">
        <v>510</v>
      </c>
      <c r="BH605" t="s">
        <v>510</v>
      </c>
      <c r="BI605" t="s">
        <v>510</v>
      </c>
      <c r="BJ605" t="s">
        <v>510</v>
      </c>
      <c r="BK605" t="s">
        <v>510</v>
      </c>
      <c r="BL605" t="s">
        <v>510</v>
      </c>
      <c r="BM605" t="s">
        <v>510</v>
      </c>
      <c r="BN605" t="s">
        <v>510</v>
      </c>
      <c r="BO605" t="s">
        <v>510</v>
      </c>
      <c r="BP605" t="s">
        <v>510</v>
      </c>
      <c r="BQ605" t="s">
        <v>510</v>
      </c>
    </row>
    <row r="606" spans="1:69" x14ac:dyDescent="0.3">
      <c r="A606" t="s">
        <v>510</v>
      </c>
      <c r="B606" t="s">
        <v>510</v>
      </c>
      <c r="C606" t="s">
        <v>510</v>
      </c>
      <c r="D606" t="s">
        <v>510</v>
      </c>
      <c r="E606" t="s">
        <v>510</v>
      </c>
      <c r="F606" t="s">
        <v>510</v>
      </c>
      <c r="G606" t="s">
        <v>510</v>
      </c>
      <c r="H606" s="455"/>
      <c r="I606" t="s">
        <v>510</v>
      </c>
      <c r="K606" t="s">
        <v>510</v>
      </c>
      <c r="L606" t="s">
        <v>512</v>
      </c>
      <c r="M606" t="s">
        <v>510</v>
      </c>
      <c r="N606" t="s">
        <v>510</v>
      </c>
      <c r="O606" t="s">
        <v>510</v>
      </c>
      <c r="P606" t="s">
        <v>510</v>
      </c>
      <c r="Q606" t="s">
        <v>510</v>
      </c>
      <c r="R606" t="s">
        <v>510</v>
      </c>
      <c r="S606" t="s">
        <v>510</v>
      </c>
      <c r="T606" t="s">
        <v>510</v>
      </c>
      <c r="U606" t="s">
        <v>510</v>
      </c>
      <c r="V606" t="s">
        <v>510</v>
      </c>
      <c r="W606" t="s">
        <v>510</v>
      </c>
      <c r="Y606" t="s">
        <v>510</v>
      </c>
      <c r="AA606" t="s">
        <v>510</v>
      </c>
      <c r="AB606" t="s">
        <v>510</v>
      </c>
      <c r="AC606" t="s">
        <v>510</v>
      </c>
      <c r="AD606" t="s">
        <v>510</v>
      </c>
      <c r="AE606" t="s">
        <v>510</v>
      </c>
      <c r="AH606" t="s">
        <v>510</v>
      </c>
      <c r="AI606" t="s">
        <v>510</v>
      </c>
      <c r="AJ606" t="s">
        <v>510</v>
      </c>
      <c r="AK606" t="s">
        <v>510</v>
      </c>
      <c r="AL606" t="s">
        <v>510</v>
      </c>
      <c r="AM606" t="s">
        <v>510</v>
      </c>
      <c r="AN606" t="s">
        <v>510</v>
      </c>
      <c r="AO606" t="s">
        <v>510</v>
      </c>
      <c r="AP606" t="s">
        <v>510</v>
      </c>
      <c r="AQ606" t="s">
        <v>510</v>
      </c>
      <c r="AR606" t="s">
        <v>510</v>
      </c>
      <c r="AS606" t="s">
        <v>510</v>
      </c>
      <c r="AT606" t="s">
        <v>510</v>
      </c>
      <c r="AU606" t="s">
        <v>510</v>
      </c>
      <c r="AV606" t="s">
        <v>510</v>
      </c>
      <c r="AW606" t="s">
        <v>510</v>
      </c>
      <c r="AY606" t="s">
        <v>510</v>
      </c>
      <c r="AZ606" t="s">
        <v>510</v>
      </c>
      <c r="BB606" t="s">
        <v>510</v>
      </c>
      <c r="BC606" t="s">
        <v>510</v>
      </c>
      <c r="BD606" t="s">
        <v>510</v>
      </c>
      <c r="BE606" t="s">
        <v>510</v>
      </c>
      <c r="BF606" t="s">
        <v>510</v>
      </c>
      <c r="BG606" t="s">
        <v>510</v>
      </c>
      <c r="BH606" t="s">
        <v>510</v>
      </c>
      <c r="BI606" t="s">
        <v>510</v>
      </c>
      <c r="BJ606" t="s">
        <v>510</v>
      </c>
      <c r="BK606" t="s">
        <v>510</v>
      </c>
      <c r="BL606" t="s">
        <v>510</v>
      </c>
      <c r="BM606" t="s">
        <v>510</v>
      </c>
      <c r="BN606" t="s">
        <v>510</v>
      </c>
      <c r="BO606" t="s">
        <v>510</v>
      </c>
      <c r="BP606" t="s">
        <v>510</v>
      </c>
      <c r="BQ606" t="s">
        <v>510</v>
      </c>
    </row>
    <row r="607" spans="1:69" x14ac:dyDescent="0.3">
      <c r="A607" t="s">
        <v>510</v>
      </c>
      <c r="B607" t="s">
        <v>510</v>
      </c>
      <c r="C607" t="s">
        <v>510</v>
      </c>
      <c r="D607" t="s">
        <v>510</v>
      </c>
      <c r="E607" t="s">
        <v>510</v>
      </c>
      <c r="F607" t="s">
        <v>510</v>
      </c>
      <c r="G607" t="s">
        <v>510</v>
      </c>
      <c r="H607" s="455"/>
      <c r="I607" t="s">
        <v>510</v>
      </c>
      <c r="K607" t="s">
        <v>510</v>
      </c>
      <c r="L607" t="s">
        <v>512</v>
      </c>
      <c r="M607" t="s">
        <v>510</v>
      </c>
      <c r="N607" t="s">
        <v>510</v>
      </c>
      <c r="O607" t="s">
        <v>510</v>
      </c>
      <c r="P607" t="s">
        <v>510</v>
      </c>
      <c r="Q607" t="s">
        <v>510</v>
      </c>
      <c r="R607" t="s">
        <v>510</v>
      </c>
      <c r="S607" t="s">
        <v>510</v>
      </c>
      <c r="T607" t="s">
        <v>510</v>
      </c>
      <c r="U607" t="s">
        <v>510</v>
      </c>
      <c r="V607" t="s">
        <v>510</v>
      </c>
      <c r="W607" t="s">
        <v>510</v>
      </c>
      <c r="Y607" t="s">
        <v>510</v>
      </c>
      <c r="AA607" t="s">
        <v>510</v>
      </c>
      <c r="AB607" t="s">
        <v>510</v>
      </c>
      <c r="AC607" t="s">
        <v>510</v>
      </c>
      <c r="AD607" t="s">
        <v>510</v>
      </c>
      <c r="AE607" t="s">
        <v>510</v>
      </c>
      <c r="AH607" t="s">
        <v>510</v>
      </c>
      <c r="AI607" t="s">
        <v>510</v>
      </c>
      <c r="AJ607" t="s">
        <v>510</v>
      </c>
      <c r="AK607" t="s">
        <v>510</v>
      </c>
      <c r="AL607" t="s">
        <v>510</v>
      </c>
      <c r="AM607" t="s">
        <v>510</v>
      </c>
      <c r="AN607" t="s">
        <v>510</v>
      </c>
      <c r="AO607" t="s">
        <v>510</v>
      </c>
      <c r="AP607" t="s">
        <v>510</v>
      </c>
      <c r="AQ607" t="s">
        <v>510</v>
      </c>
      <c r="AR607" t="s">
        <v>510</v>
      </c>
      <c r="AS607" t="s">
        <v>510</v>
      </c>
      <c r="AT607" t="s">
        <v>510</v>
      </c>
      <c r="AU607" t="s">
        <v>510</v>
      </c>
      <c r="AV607" t="s">
        <v>510</v>
      </c>
      <c r="AW607" t="s">
        <v>510</v>
      </c>
      <c r="AY607" t="s">
        <v>510</v>
      </c>
      <c r="AZ607" t="s">
        <v>510</v>
      </c>
      <c r="BB607" t="s">
        <v>510</v>
      </c>
      <c r="BC607" t="s">
        <v>510</v>
      </c>
      <c r="BD607" t="s">
        <v>510</v>
      </c>
      <c r="BE607" t="s">
        <v>510</v>
      </c>
      <c r="BF607" t="s">
        <v>510</v>
      </c>
      <c r="BG607" t="s">
        <v>510</v>
      </c>
      <c r="BH607" t="s">
        <v>510</v>
      </c>
      <c r="BI607" t="s">
        <v>510</v>
      </c>
      <c r="BJ607" t="s">
        <v>510</v>
      </c>
      <c r="BK607" t="s">
        <v>510</v>
      </c>
      <c r="BL607" t="s">
        <v>510</v>
      </c>
      <c r="BM607" t="s">
        <v>510</v>
      </c>
      <c r="BN607" t="s">
        <v>510</v>
      </c>
      <c r="BO607" t="s">
        <v>510</v>
      </c>
      <c r="BP607" t="s">
        <v>510</v>
      </c>
      <c r="BQ607" t="s">
        <v>510</v>
      </c>
    </row>
    <row r="608" spans="1:69" x14ac:dyDescent="0.3">
      <c r="A608" t="s">
        <v>510</v>
      </c>
      <c r="B608" t="s">
        <v>510</v>
      </c>
      <c r="C608" t="s">
        <v>510</v>
      </c>
      <c r="D608" t="s">
        <v>510</v>
      </c>
      <c r="E608" t="s">
        <v>510</v>
      </c>
      <c r="F608" t="s">
        <v>510</v>
      </c>
      <c r="G608" t="s">
        <v>510</v>
      </c>
      <c r="H608" s="455"/>
      <c r="I608" t="s">
        <v>510</v>
      </c>
      <c r="K608" t="s">
        <v>510</v>
      </c>
      <c r="L608" t="s">
        <v>512</v>
      </c>
      <c r="M608" t="s">
        <v>510</v>
      </c>
      <c r="N608" t="s">
        <v>510</v>
      </c>
      <c r="O608" t="s">
        <v>510</v>
      </c>
      <c r="P608" t="s">
        <v>510</v>
      </c>
      <c r="Q608" t="s">
        <v>510</v>
      </c>
      <c r="R608" t="s">
        <v>510</v>
      </c>
      <c r="S608" t="s">
        <v>510</v>
      </c>
      <c r="T608" t="s">
        <v>510</v>
      </c>
      <c r="U608" t="s">
        <v>510</v>
      </c>
      <c r="V608" t="s">
        <v>510</v>
      </c>
      <c r="W608" t="s">
        <v>510</v>
      </c>
      <c r="Y608" t="s">
        <v>510</v>
      </c>
      <c r="AA608" t="s">
        <v>510</v>
      </c>
      <c r="AB608" t="s">
        <v>510</v>
      </c>
      <c r="AC608" t="s">
        <v>510</v>
      </c>
      <c r="AD608" t="s">
        <v>510</v>
      </c>
      <c r="AE608" t="s">
        <v>510</v>
      </c>
      <c r="AH608" t="s">
        <v>510</v>
      </c>
      <c r="AI608" t="s">
        <v>510</v>
      </c>
      <c r="AJ608" t="s">
        <v>510</v>
      </c>
      <c r="AK608" t="s">
        <v>510</v>
      </c>
      <c r="AL608" t="s">
        <v>510</v>
      </c>
      <c r="AM608" t="s">
        <v>510</v>
      </c>
      <c r="AN608" t="s">
        <v>510</v>
      </c>
      <c r="AO608" t="s">
        <v>510</v>
      </c>
      <c r="AP608" t="s">
        <v>510</v>
      </c>
      <c r="AQ608" t="s">
        <v>510</v>
      </c>
      <c r="AR608" t="s">
        <v>510</v>
      </c>
      <c r="AS608" t="s">
        <v>510</v>
      </c>
      <c r="AT608" t="s">
        <v>510</v>
      </c>
      <c r="AU608" t="s">
        <v>510</v>
      </c>
      <c r="AV608" t="s">
        <v>510</v>
      </c>
      <c r="AW608" t="s">
        <v>510</v>
      </c>
      <c r="AY608" t="s">
        <v>510</v>
      </c>
      <c r="AZ608" t="s">
        <v>510</v>
      </c>
      <c r="BB608" t="s">
        <v>510</v>
      </c>
      <c r="BC608" t="s">
        <v>510</v>
      </c>
      <c r="BD608" t="s">
        <v>510</v>
      </c>
      <c r="BE608" t="s">
        <v>510</v>
      </c>
      <c r="BF608" t="s">
        <v>510</v>
      </c>
      <c r="BG608" t="s">
        <v>510</v>
      </c>
      <c r="BH608" t="s">
        <v>510</v>
      </c>
      <c r="BI608" t="s">
        <v>510</v>
      </c>
      <c r="BJ608" t="s">
        <v>510</v>
      </c>
      <c r="BK608" t="s">
        <v>510</v>
      </c>
      <c r="BL608" t="s">
        <v>510</v>
      </c>
      <c r="BM608" t="s">
        <v>510</v>
      </c>
      <c r="BN608" t="s">
        <v>510</v>
      </c>
      <c r="BO608" t="s">
        <v>510</v>
      </c>
      <c r="BP608" t="s">
        <v>510</v>
      </c>
      <c r="BQ608" t="s">
        <v>510</v>
      </c>
    </row>
    <row r="609" spans="1:69" x14ac:dyDescent="0.3">
      <c r="A609" t="s">
        <v>510</v>
      </c>
      <c r="B609" t="s">
        <v>510</v>
      </c>
      <c r="C609" t="s">
        <v>510</v>
      </c>
      <c r="D609" t="s">
        <v>510</v>
      </c>
      <c r="E609" t="s">
        <v>510</v>
      </c>
      <c r="F609" t="s">
        <v>510</v>
      </c>
      <c r="G609" t="s">
        <v>510</v>
      </c>
      <c r="H609" s="455"/>
      <c r="I609" t="s">
        <v>510</v>
      </c>
      <c r="K609" t="s">
        <v>510</v>
      </c>
      <c r="L609" t="s">
        <v>512</v>
      </c>
      <c r="M609" t="s">
        <v>510</v>
      </c>
      <c r="N609" t="s">
        <v>510</v>
      </c>
      <c r="O609" t="s">
        <v>510</v>
      </c>
      <c r="P609" t="s">
        <v>510</v>
      </c>
      <c r="Q609" t="s">
        <v>510</v>
      </c>
      <c r="R609" t="s">
        <v>510</v>
      </c>
      <c r="S609" t="s">
        <v>510</v>
      </c>
      <c r="T609" t="s">
        <v>510</v>
      </c>
      <c r="U609" t="s">
        <v>510</v>
      </c>
      <c r="V609" t="s">
        <v>510</v>
      </c>
      <c r="W609" t="s">
        <v>510</v>
      </c>
      <c r="Y609" t="s">
        <v>510</v>
      </c>
      <c r="AA609" t="s">
        <v>510</v>
      </c>
      <c r="AB609" t="s">
        <v>510</v>
      </c>
      <c r="AC609" t="s">
        <v>510</v>
      </c>
      <c r="AD609" t="s">
        <v>510</v>
      </c>
      <c r="AE609" t="s">
        <v>510</v>
      </c>
      <c r="AH609" t="s">
        <v>510</v>
      </c>
      <c r="AI609" t="s">
        <v>510</v>
      </c>
      <c r="AJ609" t="s">
        <v>510</v>
      </c>
      <c r="AK609" t="s">
        <v>510</v>
      </c>
      <c r="AL609" t="s">
        <v>510</v>
      </c>
      <c r="AM609" t="s">
        <v>510</v>
      </c>
      <c r="AN609" t="s">
        <v>510</v>
      </c>
      <c r="AO609" t="s">
        <v>510</v>
      </c>
      <c r="AP609" t="s">
        <v>510</v>
      </c>
      <c r="AQ609" t="s">
        <v>510</v>
      </c>
      <c r="AR609" t="s">
        <v>510</v>
      </c>
      <c r="AS609" t="s">
        <v>510</v>
      </c>
      <c r="AT609" t="s">
        <v>510</v>
      </c>
      <c r="AU609" t="s">
        <v>510</v>
      </c>
      <c r="AV609" t="s">
        <v>510</v>
      </c>
      <c r="AW609" t="s">
        <v>510</v>
      </c>
      <c r="AY609" t="s">
        <v>510</v>
      </c>
      <c r="AZ609" t="s">
        <v>510</v>
      </c>
      <c r="BB609" t="s">
        <v>510</v>
      </c>
      <c r="BC609" t="s">
        <v>510</v>
      </c>
      <c r="BD609" t="s">
        <v>510</v>
      </c>
      <c r="BE609" t="s">
        <v>510</v>
      </c>
      <c r="BF609" t="s">
        <v>510</v>
      </c>
      <c r="BG609" t="s">
        <v>510</v>
      </c>
      <c r="BH609" t="s">
        <v>510</v>
      </c>
      <c r="BI609" t="s">
        <v>510</v>
      </c>
      <c r="BJ609" t="s">
        <v>510</v>
      </c>
      <c r="BK609" t="s">
        <v>510</v>
      </c>
      <c r="BL609" t="s">
        <v>510</v>
      </c>
      <c r="BM609" t="s">
        <v>510</v>
      </c>
      <c r="BN609" t="s">
        <v>510</v>
      </c>
      <c r="BO609" t="s">
        <v>510</v>
      </c>
      <c r="BP609" t="s">
        <v>510</v>
      </c>
      <c r="BQ609" t="s">
        <v>510</v>
      </c>
    </row>
    <row r="610" spans="1:69" x14ac:dyDescent="0.3">
      <c r="A610" t="s">
        <v>510</v>
      </c>
      <c r="B610" t="s">
        <v>510</v>
      </c>
      <c r="C610" t="s">
        <v>510</v>
      </c>
      <c r="D610" t="s">
        <v>510</v>
      </c>
      <c r="E610" t="s">
        <v>510</v>
      </c>
      <c r="F610" t="s">
        <v>510</v>
      </c>
      <c r="G610" t="s">
        <v>510</v>
      </c>
      <c r="H610" s="455"/>
      <c r="I610" t="s">
        <v>510</v>
      </c>
      <c r="K610" t="s">
        <v>510</v>
      </c>
      <c r="L610" t="s">
        <v>512</v>
      </c>
      <c r="M610" t="s">
        <v>510</v>
      </c>
      <c r="N610" t="s">
        <v>510</v>
      </c>
      <c r="O610" t="s">
        <v>510</v>
      </c>
      <c r="P610" t="s">
        <v>510</v>
      </c>
      <c r="Q610" t="s">
        <v>510</v>
      </c>
      <c r="R610" t="s">
        <v>510</v>
      </c>
      <c r="S610" t="s">
        <v>510</v>
      </c>
      <c r="T610" t="s">
        <v>510</v>
      </c>
      <c r="U610" t="s">
        <v>510</v>
      </c>
      <c r="V610" t="s">
        <v>510</v>
      </c>
      <c r="W610" t="s">
        <v>510</v>
      </c>
      <c r="Y610" t="s">
        <v>510</v>
      </c>
      <c r="AA610" t="s">
        <v>510</v>
      </c>
      <c r="AB610" t="s">
        <v>510</v>
      </c>
      <c r="AC610" t="s">
        <v>510</v>
      </c>
      <c r="AD610" t="s">
        <v>510</v>
      </c>
      <c r="AE610" t="s">
        <v>510</v>
      </c>
      <c r="AH610" t="s">
        <v>510</v>
      </c>
      <c r="AI610" t="s">
        <v>510</v>
      </c>
      <c r="AJ610" t="s">
        <v>510</v>
      </c>
      <c r="AK610" t="s">
        <v>510</v>
      </c>
      <c r="AL610" t="s">
        <v>510</v>
      </c>
      <c r="AM610" t="s">
        <v>510</v>
      </c>
      <c r="AN610" t="s">
        <v>510</v>
      </c>
      <c r="AO610" t="s">
        <v>510</v>
      </c>
      <c r="AP610" t="s">
        <v>510</v>
      </c>
      <c r="AQ610" t="s">
        <v>510</v>
      </c>
      <c r="AR610" t="s">
        <v>510</v>
      </c>
      <c r="AS610" t="s">
        <v>510</v>
      </c>
      <c r="AT610" t="s">
        <v>510</v>
      </c>
      <c r="AU610" t="s">
        <v>510</v>
      </c>
      <c r="AV610" t="s">
        <v>510</v>
      </c>
      <c r="AW610" t="s">
        <v>510</v>
      </c>
      <c r="AY610" t="s">
        <v>510</v>
      </c>
      <c r="AZ610" t="s">
        <v>510</v>
      </c>
      <c r="BB610" t="s">
        <v>510</v>
      </c>
      <c r="BC610" t="s">
        <v>510</v>
      </c>
      <c r="BD610" t="s">
        <v>510</v>
      </c>
      <c r="BE610" t="s">
        <v>510</v>
      </c>
      <c r="BF610" t="s">
        <v>510</v>
      </c>
      <c r="BG610" t="s">
        <v>510</v>
      </c>
      <c r="BH610" t="s">
        <v>510</v>
      </c>
      <c r="BI610" t="s">
        <v>510</v>
      </c>
      <c r="BJ610" t="s">
        <v>510</v>
      </c>
      <c r="BK610" t="s">
        <v>510</v>
      </c>
      <c r="BL610" t="s">
        <v>510</v>
      </c>
      <c r="BM610" t="s">
        <v>510</v>
      </c>
      <c r="BN610" t="s">
        <v>510</v>
      </c>
      <c r="BO610" t="s">
        <v>510</v>
      </c>
      <c r="BP610" t="s">
        <v>510</v>
      </c>
      <c r="BQ610" t="s">
        <v>510</v>
      </c>
    </row>
    <row r="611" spans="1:69" x14ac:dyDescent="0.3">
      <c r="A611" t="s">
        <v>510</v>
      </c>
      <c r="B611" t="s">
        <v>510</v>
      </c>
      <c r="C611" t="s">
        <v>510</v>
      </c>
      <c r="D611" t="s">
        <v>510</v>
      </c>
      <c r="E611" t="s">
        <v>510</v>
      </c>
      <c r="F611" t="s">
        <v>510</v>
      </c>
      <c r="G611" t="s">
        <v>510</v>
      </c>
      <c r="H611" s="455"/>
      <c r="I611" t="s">
        <v>510</v>
      </c>
      <c r="K611" t="s">
        <v>510</v>
      </c>
      <c r="L611" t="s">
        <v>512</v>
      </c>
      <c r="M611" t="s">
        <v>510</v>
      </c>
      <c r="N611" t="s">
        <v>510</v>
      </c>
      <c r="O611" t="s">
        <v>510</v>
      </c>
      <c r="P611" t="s">
        <v>510</v>
      </c>
      <c r="Q611" t="s">
        <v>510</v>
      </c>
      <c r="R611" t="s">
        <v>510</v>
      </c>
      <c r="S611" t="s">
        <v>510</v>
      </c>
      <c r="T611" t="s">
        <v>510</v>
      </c>
      <c r="U611" t="s">
        <v>510</v>
      </c>
      <c r="V611" t="s">
        <v>510</v>
      </c>
      <c r="W611" t="s">
        <v>510</v>
      </c>
      <c r="Y611" t="s">
        <v>510</v>
      </c>
      <c r="AA611" t="s">
        <v>510</v>
      </c>
      <c r="AB611" t="s">
        <v>510</v>
      </c>
      <c r="AC611" t="s">
        <v>510</v>
      </c>
      <c r="AD611" t="s">
        <v>510</v>
      </c>
      <c r="AE611" t="s">
        <v>510</v>
      </c>
      <c r="AH611" t="s">
        <v>510</v>
      </c>
      <c r="AI611" t="s">
        <v>510</v>
      </c>
      <c r="AJ611" t="s">
        <v>510</v>
      </c>
      <c r="AK611" t="s">
        <v>510</v>
      </c>
      <c r="AL611" t="s">
        <v>510</v>
      </c>
      <c r="AM611" t="s">
        <v>510</v>
      </c>
      <c r="AN611" t="s">
        <v>510</v>
      </c>
      <c r="AO611" t="s">
        <v>510</v>
      </c>
      <c r="AP611" t="s">
        <v>510</v>
      </c>
      <c r="AQ611" t="s">
        <v>510</v>
      </c>
      <c r="AR611" t="s">
        <v>510</v>
      </c>
      <c r="AS611" t="s">
        <v>510</v>
      </c>
      <c r="AT611" t="s">
        <v>510</v>
      </c>
      <c r="AU611" t="s">
        <v>510</v>
      </c>
      <c r="AV611" t="s">
        <v>510</v>
      </c>
      <c r="AW611" t="s">
        <v>510</v>
      </c>
      <c r="AY611" t="s">
        <v>510</v>
      </c>
      <c r="AZ611" t="s">
        <v>510</v>
      </c>
      <c r="BB611" t="s">
        <v>510</v>
      </c>
      <c r="BC611" t="s">
        <v>510</v>
      </c>
      <c r="BD611" t="s">
        <v>510</v>
      </c>
      <c r="BE611" t="s">
        <v>510</v>
      </c>
      <c r="BF611" t="s">
        <v>510</v>
      </c>
      <c r="BG611" t="s">
        <v>510</v>
      </c>
      <c r="BH611" t="s">
        <v>510</v>
      </c>
      <c r="BI611" t="s">
        <v>510</v>
      </c>
      <c r="BJ611" t="s">
        <v>510</v>
      </c>
      <c r="BK611" t="s">
        <v>510</v>
      </c>
      <c r="BL611" t="s">
        <v>510</v>
      </c>
      <c r="BM611" t="s">
        <v>510</v>
      </c>
      <c r="BN611" t="s">
        <v>510</v>
      </c>
      <c r="BO611" t="s">
        <v>510</v>
      </c>
      <c r="BP611" t="s">
        <v>510</v>
      </c>
      <c r="BQ611" t="s">
        <v>510</v>
      </c>
    </row>
    <row r="612" spans="1:69" x14ac:dyDescent="0.3">
      <c r="A612" t="s">
        <v>510</v>
      </c>
      <c r="B612" t="s">
        <v>510</v>
      </c>
      <c r="C612" t="s">
        <v>510</v>
      </c>
      <c r="D612" t="s">
        <v>510</v>
      </c>
      <c r="E612" t="s">
        <v>510</v>
      </c>
      <c r="F612" t="s">
        <v>510</v>
      </c>
      <c r="G612" t="s">
        <v>510</v>
      </c>
      <c r="H612" s="455"/>
      <c r="I612" t="s">
        <v>510</v>
      </c>
      <c r="K612" t="s">
        <v>510</v>
      </c>
      <c r="L612" t="s">
        <v>512</v>
      </c>
      <c r="M612" t="s">
        <v>510</v>
      </c>
      <c r="N612" t="s">
        <v>510</v>
      </c>
      <c r="O612" t="s">
        <v>510</v>
      </c>
      <c r="P612" t="s">
        <v>510</v>
      </c>
      <c r="Q612" t="s">
        <v>510</v>
      </c>
      <c r="R612" t="s">
        <v>510</v>
      </c>
      <c r="S612" t="s">
        <v>510</v>
      </c>
      <c r="T612" t="s">
        <v>510</v>
      </c>
      <c r="U612" t="s">
        <v>510</v>
      </c>
      <c r="V612" t="s">
        <v>510</v>
      </c>
      <c r="W612" t="s">
        <v>510</v>
      </c>
      <c r="Y612" t="s">
        <v>510</v>
      </c>
      <c r="AA612" t="s">
        <v>510</v>
      </c>
      <c r="AB612" t="s">
        <v>510</v>
      </c>
      <c r="AC612" t="s">
        <v>510</v>
      </c>
      <c r="AD612" t="s">
        <v>510</v>
      </c>
      <c r="AE612" t="s">
        <v>510</v>
      </c>
      <c r="AH612" t="s">
        <v>510</v>
      </c>
      <c r="AI612" t="s">
        <v>510</v>
      </c>
      <c r="AJ612" t="s">
        <v>510</v>
      </c>
      <c r="AK612" t="s">
        <v>510</v>
      </c>
      <c r="AL612" t="s">
        <v>510</v>
      </c>
      <c r="AM612" t="s">
        <v>510</v>
      </c>
      <c r="AN612" t="s">
        <v>510</v>
      </c>
      <c r="AO612" t="s">
        <v>510</v>
      </c>
      <c r="AP612" t="s">
        <v>510</v>
      </c>
      <c r="AQ612" t="s">
        <v>510</v>
      </c>
      <c r="AR612" t="s">
        <v>510</v>
      </c>
      <c r="AS612" t="s">
        <v>510</v>
      </c>
      <c r="AT612" t="s">
        <v>510</v>
      </c>
      <c r="AU612" t="s">
        <v>510</v>
      </c>
      <c r="AV612" t="s">
        <v>510</v>
      </c>
      <c r="AW612" t="s">
        <v>510</v>
      </c>
      <c r="AY612" t="s">
        <v>510</v>
      </c>
      <c r="AZ612" t="s">
        <v>510</v>
      </c>
      <c r="BB612" t="s">
        <v>510</v>
      </c>
      <c r="BC612" t="s">
        <v>510</v>
      </c>
      <c r="BD612" t="s">
        <v>510</v>
      </c>
      <c r="BE612" t="s">
        <v>510</v>
      </c>
      <c r="BF612" t="s">
        <v>510</v>
      </c>
      <c r="BG612" t="s">
        <v>510</v>
      </c>
      <c r="BH612" t="s">
        <v>510</v>
      </c>
      <c r="BI612" t="s">
        <v>510</v>
      </c>
      <c r="BJ612" t="s">
        <v>510</v>
      </c>
      <c r="BK612" t="s">
        <v>510</v>
      </c>
      <c r="BL612" t="s">
        <v>510</v>
      </c>
      <c r="BM612" t="s">
        <v>510</v>
      </c>
      <c r="BN612" t="s">
        <v>510</v>
      </c>
      <c r="BO612" t="s">
        <v>510</v>
      </c>
      <c r="BP612" t="s">
        <v>510</v>
      </c>
      <c r="BQ612" t="s">
        <v>510</v>
      </c>
    </row>
    <row r="613" spans="1:69" x14ac:dyDescent="0.3">
      <c r="A613" t="s">
        <v>510</v>
      </c>
      <c r="B613" t="s">
        <v>510</v>
      </c>
      <c r="C613" t="s">
        <v>510</v>
      </c>
      <c r="D613" t="s">
        <v>510</v>
      </c>
      <c r="E613" t="s">
        <v>510</v>
      </c>
      <c r="F613" t="s">
        <v>510</v>
      </c>
      <c r="G613" t="s">
        <v>510</v>
      </c>
      <c r="H613" s="455"/>
      <c r="I613" t="s">
        <v>510</v>
      </c>
      <c r="K613" t="s">
        <v>510</v>
      </c>
      <c r="L613" t="s">
        <v>512</v>
      </c>
      <c r="M613" t="s">
        <v>510</v>
      </c>
      <c r="N613" t="s">
        <v>510</v>
      </c>
      <c r="O613" t="s">
        <v>510</v>
      </c>
      <c r="P613" t="s">
        <v>510</v>
      </c>
      <c r="Q613" t="s">
        <v>510</v>
      </c>
      <c r="R613" t="s">
        <v>510</v>
      </c>
      <c r="S613" t="s">
        <v>510</v>
      </c>
      <c r="T613" t="s">
        <v>510</v>
      </c>
      <c r="U613" t="s">
        <v>510</v>
      </c>
      <c r="V613" t="s">
        <v>510</v>
      </c>
      <c r="W613" t="s">
        <v>510</v>
      </c>
      <c r="Y613" t="s">
        <v>510</v>
      </c>
      <c r="AA613" t="s">
        <v>510</v>
      </c>
      <c r="AB613" t="s">
        <v>510</v>
      </c>
      <c r="AC613" t="s">
        <v>510</v>
      </c>
      <c r="AD613" t="s">
        <v>510</v>
      </c>
      <c r="AE613" t="s">
        <v>510</v>
      </c>
      <c r="AH613" t="s">
        <v>510</v>
      </c>
      <c r="AI613" t="s">
        <v>510</v>
      </c>
      <c r="AJ613" t="s">
        <v>510</v>
      </c>
      <c r="AK613" t="s">
        <v>510</v>
      </c>
      <c r="AL613" t="s">
        <v>510</v>
      </c>
      <c r="AM613" t="s">
        <v>510</v>
      </c>
      <c r="AN613" t="s">
        <v>510</v>
      </c>
      <c r="AO613" t="s">
        <v>510</v>
      </c>
      <c r="AP613" t="s">
        <v>510</v>
      </c>
      <c r="AQ613" t="s">
        <v>510</v>
      </c>
      <c r="AR613" t="s">
        <v>510</v>
      </c>
      <c r="AS613" t="s">
        <v>510</v>
      </c>
      <c r="AT613" t="s">
        <v>510</v>
      </c>
      <c r="AU613" t="s">
        <v>510</v>
      </c>
      <c r="AV613" t="s">
        <v>510</v>
      </c>
      <c r="AW613" t="s">
        <v>510</v>
      </c>
      <c r="AY613" t="s">
        <v>510</v>
      </c>
      <c r="AZ613" t="s">
        <v>510</v>
      </c>
      <c r="BB613" t="s">
        <v>510</v>
      </c>
      <c r="BC613" t="s">
        <v>510</v>
      </c>
      <c r="BD613" t="s">
        <v>510</v>
      </c>
      <c r="BE613" t="s">
        <v>510</v>
      </c>
      <c r="BF613" t="s">
        <v>510</v>
      </c>
      <c r="BG613" t="s">
        <v>510</v>
      </c>
      <c r="BH613" t="s">
        <v>510</v>
      </c>
      <c r="BI613" t="s">
        <v>510</v>
      </c>
      <c r="BJ613" t="s">
        <v>510</v>
      </c>
      <c r="BK613" t="s">
        <v>510</v>
      </c>
      <c r="BL613" t="s">
        <v>510</v>
      </c>
      <c r="BM613" t="s">
        <v>510</v>
      </c>
      <c r="BN613" t="s">
        <v>510</v>
      </c>
      <c r="BO613" t="s">
        <v>510</v>
      </c>
      <c r="BP613" t="s">
        <v>510</v>
      </c>
      <c r="BQ613" t="s">
        <v>510</v>
      </c>
    </row>
    <row r="614" spans="1:69" x14ac:dyDescent="0.3">
      <c r="A614" t="s">
        <v>510</v>
      </c>
      <c r="B614" t="s">
        <v>510</v>
      </c>
      <c r="C614" t="s">
        <v>510</v>
      </c>
      <c r="D614" t="s">
        <v>510</v>
      </c>
      <c r="E614" t="s">
        <v>510</v>
      </c>
      <c r="F614" t="s">
        <v>510</v>
      </c>
      <c r="G614" t="s">
        <v>510</v>
      </c>
      <c r="H614" s="455"/>
      <c r="I614" t="s">
        <v>510</v>
      </c>
      <c r="K614" t="s">
        <v>510</v>
      </c>
      <c r="L614" t="s">
        <v>512</v>
      </c>
      <c r="M614" t="s">
        <v>510</v>
      </c>
      <c r="N614" t="s">
        <v>510</v>
      </c>
      <c r="O614" t="s">
        <v>510</v>
      </c>
      <c r="P614" t="s">
        <v>510</v>
      </c>
      <c r="Q614" t="s">
        <v>510</v>
      </c>
      <c r="R614" t="s">
        <v>510</v>
      </c>
      <c r="S614" t="s">
        <v>510</v>
      </c>
      <c r="T614" t="s">
        <v>510</v>
      </c>
      <c r="U614" t="s">
        <v>510</v>
      </c>
      <c r="V614" t="s">
        <v>510</v>
      </c>
      <c r="W614" t="s">
        <v>510</v>
      </c>
      <c r="Y614" t="s">
        <v>510</v>
      </c>
      <c r="AA614" t="s">
        <v>510</v>
      </c>
      <c r="AB614" t="s">
        <v>510</v>
      </c>
      <c r="AC614" t="s">
        <v>510</v>
      </c>
      <c r="AD614" t="s">
        <v>510</v>
      </c>
      <c r="AE614" t="s">
        <v>510</v>
      </c>
      <c r="AH614" t="s">
        <v>510</v>
      </c>
      <c r="AI614" t="s">
        <v>510</v>
      </c>
      <c r="AJ614" t="s">
        <v>510</v>
      </c>
      <c r="AK614" t="s">
        <v>510</v>
      </c>
      <c r="AL614" t="s">
        <v>510</v>
      </c>
      <c r="AM614" t="s">
        <v>510</v>
      </c>
      <c r="AN614" t="s">
        <v>510</v>
      </c>
      <c r="AO614" t="s">
        <v>510</v>
      </c>
      <c r="AP614" t="s">
        <v>510</v>
      </c>
      <c r="AQ614" t="s">
        <v>510</v>
      </c>
      <c r="AR614" t="s">
        <v>510</v>
      </c>
      <c r="AS614" t="s">
        <v>510</v>
      </c>
      <c r="AT614" t="s">
        <v>510</v>
      </c>
      <c r="AU614" t="s">
        <v>510</v>
      </c>
      <c r="AV614" t="s">
        <v>510</v>
      </c>
      <c r="AW614" t="s">
        <v>510</v>
      </c>
      <c r="AY614" t="s">
        <v>510</v>
      </c>
      <c r="AZ614" t="s">
        <v>510</v>
      </c>
      <c r="BB614" t="s">
        <v>510</v>
      </c>
      <c r="BC614" t="s">
        <v>510</v>
      </c>
      <c r="BD614" t="s">
        <v>510</v>
      </c>
      <c r="BE614" t="s">
        <v>510</v>
      </c>
      <c r="BF614" t="s">
        <v>510</v>
      </c>
      <c r="BG614" t="s">
        <v>510</v>
      </c>
      <c r="BH614" t="s">
        <v>510</v>
      </c>
      <c r="BI614" t="s">
        <v>510</v>
      </c>
      <c r="BJ614" t="s">
        <v>510</v>
      </c>
      <c r="BK614" t="s">
        <v>510</v>
      </c>
      <c r="BL614" t="s">
        <v>510</v>
      </c>
      <c r="BM614" t="s">
        <v>510</v>
      </c>
      <c r="BN614" t="s">
        <v>510</v>
      </c>
      <c r="BO614" t="s">
        <v>510</v>
      </c>
      <c r="BP614" t="s">
        <v>510</v>
      </c>
      <c r="BQ614" t="s">
        <v>510</v>
      </c>
    </row>
    <row r="615" spans="1:69" x14ac:dyDescent="0.3">
      <c r="A615" t="s">
        <v>510</v>
      </c>
      <c r="B615" t="s">
        <v>510</v>
      </c>
      <c r="C615" t="s">
        <v>510</v>
      </c>
      <c r="D615" t="s">
        <v>510</v>
      </c>
      <c r="E615" t="s">
        <v>510</v>
      </c>
      <c r="F615" t="s">
        <v>510</v>
      </c>
      <c r="G615" t="s">
        <v>510</v>
      </c>
      <c r="H615" s="455"/>
      <c r="I615" t="s">
        <v>510</v>
      </c>
      <c r="K615" t="s">
        <v>510</v>
      </c>
      <c r="L615" t="s">
        <v>512</v>
      </c>
      <c r="M615" t="s">
        <v>510</v>
      </c>
      <c r="N615" t="s">
        <v>510</v>
      </c>
      <c r="O615" t="s">
        <v>510</v>
      </c>
      <c r="P615" t="s">
        <v>510</v>
      </c>
      <c r="Q615" t="s">
        <v>510</v>
      </c>
      <c r="R615" t="s">
        <v>510</v>
      </c>
      <c r="S615" t="s">
        <v>510</v>
      </c>
      <c r="T615" t="s">
        <v>510</v>
      </c>
      <c r="U615" t="s">
        <v>510</v>
      </c>
      <c r="V615" t="s">
        <v>510</v>
      </c>
      <c r="W615" t="s">
        <v>510</v>
      </c>
      <c r="Y615" t="s">
        <v>510</v>
      </c>
      <c r="AA615" t="s">
        <v>510</v>
      </c>
      <c r="AB615" t="s">
        <v>510</v>
      </c>
      <c r="AC615" t="s">
        <v>510</v>
      </c>
      <c r="AD615" t="s">
        <v>510</v>
      </c>
      <c r="AE615" t="s">
        <v>510</v>
      </c>
      <c r="AH615" t="s">
        <v>510</v>
      </c>
      <c r="AI615" t="s">
        <v>510</v>
      </c>
      <c r="AJ615" t="s">
        <v>510</v>
      </c>
      <c r="AK615" t="s">
        <v>510</v>
      </c>
      <c r="AL615" t="s">
        <v>510</v>
      </c>
      <c r="AM615" t="s">
        <v>510</v>
      </c>
      <c r="AN615" t="s">
        <v>510</v>
      </c>
      <c r="AO615" t="s">
        <v>510</v>
      </c>
      <c r="AP615" t="s">
        <v>510</v>
      </c>
      <c r="AQ615" t="s">
        <v>510</v>
      </c>
      <c r="AR615" t="s">
        <v>510</v>
      </c>
      <c r="AS615" t="s">
        <v>510</v>
      </c>
      <c r="AT615" t="s">
        <v>510</v>
      </c>
      <c r="AU615" t="s">
        <v>510</v>
      </c>
      <c r="AV615" t="s">
        <v>510</v>
      </c>
      <c r="AW615" t="s">
        <v>510</v>
      </c>
      <c r="AY615" t="s">
        <v>510</v>
      </c>
      <c r="AZ615" t="s">
        <v>510</v>
      </c>
      <c r="BB615" t="s">
        <v>510</v>
      </c>
      <c r="BC615" t="s">
        <v>510</v>
      </c>
      <c r="BD615" t="s">
        <v>510</v>
      </c>
      <c r="BE615" t="s">
        <v>510</v>
      </c>
      <c r="BF615" t="s">
        <v>510</v>
      </c>
      <c r="BG615" t="s">
        <v>510</v>
      </c>
      <c r="BH615" t="s">
        <v>510</v>
      </c>
      <c r="BI615" t="s">
        <v>510</v>
      </c>
      <c r="BJ615" t="s">
        <v>510</v>
      </c>
      <c r="BK615" t="s">
        <v>510</v>
      </c>
      <c r="BL615" t="s">
        <v>510</v>
      </c>
      <c r="BM615" t="s">
        <v>510</v>
      </c>
      <c r="BN615" t="s">
        <v>510</v>
      </c>
      <c r="BO615" t="s">
        <v>510</v>
      </c>
      <c r="BP615" t="s">
        <v>510</v>
      </c>
      <c r="BQ615" t="s">
        <v>510</v>
      </c>
    </row>
    <row r="616" spans="1:69" x14ac:dyDescent="0.3">
      <c r="A616" t="s">
        <v>510</v>
      </c>
      <c r="B616" t="s">
        <v>510</v>
      </c>
      <c r="C616" t="s">
        <v>510</v>
      </c>
      <c r="D616" t="s">
        <v>510</v>
      </c>
      <c r="E616" t="s">
        <v>510</v>
      </c>
      <c r="F616" t="s">
        <v>510</v>
      </c>
      <c r="G616" t="s">
        <v>510</v>
      </c>
      <c r="H616" s="455"/>
      <c r="I616" t="s">
        <v>510</v>
      </c>
      <c r="K616" t="s">
        <v>510</v>
      </c>
      <c r="L616" t="s">
        <v>512</v>
      </c>
      <c r="M616" t="s">
        <v>510</v>
      </c>
      <c r="N616" t="s">
        <v>510</v>
      </c>
      <c r="O616" t="s">
        <v>510</v>
      </c>
      <c r="P616" t="s">
        <v>510</v>
      </c>
      <c r="Q616" t="s">
        <v>510</v>
      </c>
      <c r="R616" t="s">
        <v>510</v>
      </c>
      <c r="S616" t="s">
        <v>510</v>
      </c>
      <c r="T616" t="s">
        <v>510</v>
      </c>
      <c r="U616" t="s">
        <v>510</v>
      </c>
      <c r="V616" t="s">
        <v>510</v>
      </c>
      <c r="W616" t="s">
        <v>510</v>
      </c>
      <c r="Y616" t="s">
        <v>510</v>
      </c>
      <c r="AA616" t="s">
        <v>510</v>
      </c>
      <c r="AB616" t="s">
        <v>510</v>
      </c>
      <c r="AC616" t="s">
        <v>510</v>
      </c>
      <c r="AD616" t="s">
        <v>510</v>
      </c>
      <c r="AE616" t="s">
        <v>510</v>
      </c>
      <c r="AH616" t="s">
        <v>510</v>
      </c>
      <c r="AI616" t="s">
        <v>510</v>
      </c>
      <c r="AJ616" t="s">
        <v>510</v>
      </c>
      <c r="AK616" t="s">
        <v>510</v>
      </c>
      <c r="AL616" t="s">
        <v>510</v>
      </c>
      <c r="AM616" t="s">
        <v>510</v>
      </c>
      <c r="AN616" t="s">
        <v>510</v>
      </c>
      <c r="AO616" t="s">
        <v>510</v>
      </c>
      <c r="AP616" t="s">
        <v>510</v>
      </c>
      <c r="AQ616" t="s">
        <v>510</v>
      </c>
      <c r="AR616" t="s">
        <v>510</v>
      </c>
      <c r="AS616" t="s">
        <v>510</v>
      </c>
      <c r="AT616" t="s">
        <v>510</v>
      </c>
      <c r="AU616" t="s">
        <v>510</v>
      </c>
      <c r="AV616" t="s">
        <v>510</v>
      </c>
      <c r="AW616" t="s">
        <v>510</v>
      </c>
      <c r="AY616" t="s">
        <v>510</v>
      </c>
      <c r="AZ616" t="s">
        <v>510</v>
      </c>
      <c r="BB616" t="s">
        <v>510</v>
      </c>
      <c r="BC616" t="s">
        <v>510</v>
      </c>
      <c r="BD616" t="s">
        <v>510</v>
      </c>
      <c r="BE616" t="s">
        <v>510</v>
      </c>
      <c r="BF616" t="s">
        <v>510</v>
      </c>
      <c r="BG616" t="s">
        <v>510</v>
      </c>
      <c r="BH616" t="s">
        <v>510</v>
      </c>
      <c r="BI616" t="s">
        <v>510</v>
      </c>
      <c r="BJ616" t="s">
        <v>510</v>
      </c>
      <c r="BK616" t="s">
        <v>510</v>
      </c>
      <c r="BL616" t="s">
        <v>510</v>
      </c>
      <c r="BM616" t="s">
        <v>510</v>
      </c>
      <c r="BN616" t="s">
        <v>510</v>
      </c>
      <c r="BO616" t="s">
        <v>510</v>
      </c>
      <c r="BP616" t="s">
        <v>510</v>
      </c>
      <c r="BQ616" t="s">
        <v>510</v>
      </c>
    </row>
    <row r="617" spans="1:69" x14ac:dyDescent="0.3">
      <c r="A617" t="s">
        <v>510</v>
      </c>
      <c r="B617" t="s">
        <v>510</v>
      </c>
      <c r="C617" t="s">
        <v>510</v>
      </c>
      <c r="D617" t="s">
        <v>510</v>
      </c>
      <c r="E617" t="s">
        <v>510</v>
      </c>
      <c r="F617" t="s">
        <v>510</v>
      </c>
      <c r="G617" t="s">
        <v>510</v>
      </c>
      <c r="H617" s="455"/>
      <c r="I617" t="s">
        <v>510</v>
      </c>
      <c r="K617" t="s">
        <v>510</v>
      </c>
      <c r="L617" t="s">
        <v>512</v>
      </c>
      <c r="M617" t="s">
        <v>510</v>
      </c>
      <c r="N617" t="s">
        <v>510</v>
      </c>
      <c r="O617" t="s">
        <v>510</v>
      </c>
      <c r="P617" t="s">
        <v>510</v>
      </c>
      <c r="Q617" t="s">
        <v>510</v>
      </c>
      <c r="R617" t="s">
        <v>510</v>
      </c>
      <c r="S617" t="s">
        <v>510</v>
      </c>
      <c r="T617" t="s">
        <v>510</v>
      </c>
      <c r="U617" t="s">
        <v>510</v>
      </c>
      <c r="V617" t="s">
        <v>510</v>
      </c>
      <c r="W617" t="s">
        <v>510</v>
      </c>
      <c r="Y617" t="s">
        <v>510</v>
      </c>
      <c r="AA617" t="s">
        <v>510</v>
      </c>
      <c r="AB617" t="s">
        <v>510</v>
      </c>
      <c r="AC617" t="s">
        <v>510</v>
      </c>
      <c r="AD617" t="s">
        <v>510</v>
      </c>
      <c r="AE617" t="s">
        <v>510</v>
      </c>
      <c r="AH617" t="s">
        <v>510</v>
      </c>
      <c r="AI617" t="s">
        <v>510</v>
      </c>
      <c r="AJ617" t="s">
        <v>510</v>
      </c>
      <c r="AK617" t="s">
        <v>510</v>
      </c>
      <c r="AL617" t="s">
        <v>510</v>
      </c>
      <c r="AM617" t="s">
        <v>510</v>
      </c>
      <c r="AN617" t="s">
        <v>510</v>
      </c>
      <c r="AO617" t="s">
        <v>510</v>
      </c>
      <c r="AP617" t="s">
        <v>510</v>
      </c>
      <c r="AQ617" t="s">
        <v>510</v>
      </c>
      <c r="AR617" t="s">
        <v>510</v>
      </c>
      <c r="AS617" t="s">
        <v>510</v>
      </c>
      <c r="AT617" t="s">
        <v>510</v>
      </c>
      <c r="AU617" t="s">
        <v>510</v>
      </c>
      <c r="AV617" t="s">
        <v>510</v>
      </c>
      <c r="AW617" t="s">
        <v>510</v>
      </c>
      <c r="AY617" t="s">
        <v>510</v>
      </c>
      <c r="AZ617" t="s">
        <v>510</v>
      </c>
      <c r="BB617" t="s">
        <v>510</v>
      </c>
      <c r="BC617" t="s">
        <v>510</v>
      </c>
      <c r="BD617" t="s">
        <v>510</v>
      </c>
      <c r="BE617" t="s">
        <v>510</v>
      </c>
      <c r="BF617" t="s">
        <v>510</v>
      </c>
      <c r="BG617" t="s">
        <v>510</v>
      </c>
      <c r="BH617" t="s">
        <v>510</v>
      </c>
      <c r="BI617" t="s">
        <v>510</v>
      </c>
      <c r="BJ617" t="s">
        <v>510</v>
      </c>
      <c r="BK617" t="s">
        <v>510</v>
      </c>
      <c r="BL617" t="s">
        <v>510</v>
      </c>
      <c r="BM617" t="s">
        <v>510</v>
      </c>
      <c r="BN617" t="s">
        <v>510</v>
      </c>
      <c r="BO617" t="s">
        <v>510</v>
      </c>
      <c r="BP617" t="s">
        <v>510</v>
      </c>
      <c r="BQ617" t="s">
        <v>510</v>
      </c>
    </row>
    <row r="618" spans="1:69" x14ac:dyDescent="0.3">
      <c r="A618" t="s">
        <v>510</v>
      </c>
      <c r="B618" t="s">
        <v>510</v>
      </c>
      <c r="C618" t="s">
        <v>510</v>
      </c>
      <c r="D618" t="s">
        <v>510</v>
      </c>
      <c r="E618" t="s">
        <v>510</v>
      </c>
      <c r="F618" t="s">
        <v>510</v>
      </c>
      <c r="G618" t="s">
        <v>510</v>
      </c>
      <c r="H618" s="455"/>
      <c r="I618" t="s">
        <v>510</v>
      </c>
      <c r="K618" t="s">
        <v>510</v>
      </c>
      <c r="L618" t="s">
        <v>512</v>
      </c>
      <c r="M618" t="s">
        <v>510</v>
      </c>
      <c r="N618" t="s">
        <v>510</v>
      </c>
      <c r="O618" t="s">
        <v>510</v>
      </c>
      <c r="P618" t="s">
        <v>510</v>
      </c>
      <c r="Q618" t="s">
        <v>510</v>
      </c>
      <c r="R618" t="s">
        <v>510</v>
      </c>
      <c r="S618" t="s">
        <v>510</v>
      </c>
      <c r="T618" t="s">
        <v>510</v>
      </c>
      <c r="U618" t="s">
        <v>510</v>
      </c>
      <c r="V618" t="s">
        <v>510</v>
      </c>
      <c r="W618" t="s">
        <v>510</v>
      </c>
      <c r="Y618" t="s">
        <v>510</v>
      </c>
      <c r="AA618" t="s">
        <v>510</v>
      </c>
      <c r="AB618" t="s">
        <v>510</v>
      </c>
      <c r="AC618" t="s">
        <v>510</v>
      </c>
      <c r="AD618" t="s">
        <v>510</v>
      </c>
      <c r="AE618" t="s">
        <v>510</v>
      </c>
      <c r="AH618" t="s">
        <v>510</v>
      </c>
      <c r="AI618" t="s">
        <v>510</v>
      </c>
      <c r="AJ618" t="s">
        <v>510</v>
      </c>
      <c r="AK618" t="s">
        <v>510</v>
      </c>
      <c r="AL618" t="s">
        <v>510</v>
      </c>
      <c r="AM618" t="s">
        <v>510</v>
      </c>
      <c r="AN618" t="s">
        <v>510</v>
      </c>
      <c r="AO618" t="s">
        <v>510</v>
      </c>
      <c r="AP618" t="s">
        <v>510</v>
      </c>
      <c r="AQ618" t="s">
        <v>510</v>
      </c>
      <c r="AR618" t="s">
        <v>510</v>
      </c>
      <c r="AS618" t="s">
        <v>510</v>
      </c>
      <c r="AT618" t="s">
        <v>510</v>
      </c>
      <c r="AU618" t="s">
        <v>510</v>
      </c>
      <c r="AV618" t="s">
        <v>510</v>
      </c>
      <c r="AW618" t="s">
        <v>510</v>
      </c>
      <c r="AY618" t="s">
        <v>510</v>
      </c>
      <c r="AZ618" t="s">
        <v>510</v>
      </c>
      <c r="BB618" t="s">
        <v>510</v>
      </c>
      <c r="BC618" t="s">
        <v>510</v>
      </c>
      <c r="BD618" t="s">
        <v>510</v>
      </c>
      <c r="BE618" t="s">
        <v>510</v>
      </c>
      <c r="BF618" t="s">
        <v>510</v>
      </c>
      <c r="BG618" t="s">
        <v>510</v>
      </c>
      <c r="BH618" t="s">
        <v>510</v>
      </c>
      <c r="BI618" t="s">
        <v>510</v>
      </c>
      <c r="BJ618" t="s">
        <v>510</v>
      </c>
      <c r="BK618" t="s">
        <v>510</v>
      </c>
      <c r="BL618" t="s">
        <v>510</v>
      </c>
      <c r="BM618" t="s">
        <v>510</v>
      </c>
      <c r="BN618" t="s">
        <v>510</v>
      </c>
      <c r="BO618" t="s">
        <v>510</v>
      </c>
      <c r="BP618" t="s">
        <v>510</v>
      </c>
      <c r="BQ618" t="s">
        <v>510</v>
      </c>
    </row>
    <row r="619" spans="1:69" x14ac:dyDescent="0.3">
      <c r="A619" t="s">
        <v>510</v>
      </c>
      <c r="B619" t="s">
        <v>510</v>
      </c>
      <c r="C619" t="s">
        <v>510</v>
      </c>
      <c r="D619" t="s">
        <v>510</v>
      </c>
      <c r="E619" t="s">
        <v>510</v>
      </c>
      <c r="F619" t="s">
        <v>510</v>
      </c>
      <c r="G619" t="s">
        <v>510</v>
      </c>
      <c r="H619" s="455"/>
      <c r="I619" t="s">
        <v>510</v>
      </c>
      <c r="K619" t="s">
        <v>510</v>
      </c>
      <c r="L619" t="s">
        <v>512</v>
      </c>
      <c r="M619" t="s">
        <v>510</v>
      </c>
      <c r="N619" t="s">
        <v>510</v>
      </c>
      <c r="O619" t="s">
        <v>510</v>
      </c>
      <c r="P619" t="s">
        <v>510</v>
      </c>
      <c r="Q619" t="s">
        <v>510</v>
      </c>
      <c r="R619" t="s">
        <v>510</v>
      </c>
      <c r="S619" t="s">
        <v>510</v>
      </c>
      <c r="T619" t="s">
        <v>510</v>
      </c>
      <c r="U619" t="s">
        <v>510</v>
      </c>
      <c r="V619" t="s">
        <v>510</v>
      </c>
      <c r="W619" t="s">
        <v>510</v>
      </c>
      <c r="Y619" t="s">
        <v>510</v>
      </c>
      <c r="AA619" t="s">
        <v>510</v>
      </c>
      <c r="AB619" t="s">
        <v>510</v>
      </c>
      <c r="AC619" t="s">
        <v>510</v>
      </c>
      <c r="AD619" t="s">
        <v>510</v>
      </c>
      <c r="AE619" t="s">
        <v>510</v>
      </c>
      <c r="AH619" t="s">
        <v>510</v>
      </c>
      <c r="AI619" t="s">
        <v>510</v>
      </c>
      <c r="AJ619" t="s">
        <v>510</v>
      </c>
      <c r="AK619" t="s">
        <v>510</v>
      </c>
      <c r="AL619" t="s">
        <v>510</v>
      </c>
      <c r="AM619" t="s">
        <v>510</v>
      </c>
      <c r="AN619" t="s">
        <v>510</v>
      </c>
      <c r="AO619" t="s">
        <v>510</v>
      </c>
      <c r="AP619" t="s">
        <v>510</v>
      </c>
      <c r="AQ619" t="s">
        <v>510</v>
      </c>
      <c r="AR619" t="s">
        <v>510</v>
      </c>
      <c r="AS619" t="s">
        <v>510</v>
      </c>
      <c r="AT619" t="s">
        <v>510</v>
      </c>
      <c r="AU619" t="s">
        <v>510</v>
      </c>
      <c r="AV619" t="s">
        <v>510</v>
      </c>
      <c r="AW619" t="s">
        <v>510</v>
      </c>
      <c r="AY619" t="s">
        <v>510</v>
      </c>
      <c r="AZ619" t="s">
        <v>510</v>
      </c>
      <c r="BB619" t="s">
        <v>510</v>
      </c>
      <c r="BC619" t="s">
        <v>510</v>
      </c>
      <c r="BD619" t="s">
        <v>510</v>
      </c>
      <c r="BE619" t="s">
        <v>510</v>
      </c>
      <c r="BF619" t="s">
        <v>510</v>
      </c>
      <c r="BG619" t="s">
        <v>510</v>
      </c>
      <c r="BH619" t="s">
        <v>510</v>
      </c>
      <c r="BI619" t="s">
        <v>510</v>
      </c>
      <c r="BJ619" t="s">
        <v>510</v>
      </c>
      <c r="BK619" t="s">
        <v>510</v>
      </c>
      <c r="BL619" t="s">
        <v>510</v>
      </c>
      <c r="BM619" t="s">
        <v>510</v>
      </c>
      <c r="BN619" t="s">
        <v>510</v>
      </c>
      <c r="BO619" t="s">
        <v>510</v>
      </c>
      <c r="BP619" t="s">
        <v>510</v>
      </c>
      <c r="BQ619" t="s">
        <v>510</v>
      </c>
    </row>
    <row r="620" spans="1:69" x14ac:dyDescent="0.3">
      <c r="A620" t="s">
        <v>510</v>
      </c>
      <c r="B620" t="s">
        <v>510</v>
      </c>
      <c r="C620" t="s">
        <v>510</v>
      </c>
      <c r="D620" t="s">
        <v>510</v>
      </c>
      <c r="E620" t="s">
        <v>510</v>
      </c>
      <c r="F620" t="s">
        <v>510</v>
      </c>
      <c r="G620" t="s">
        <v>510</v>
      </c>
      <c r="H620" s="455"/>
      <c r="I620" t="s">
        <v>510</v>
      </c>
      <c r="K620" t="s">
        <v>510</v>
      </c>
      <c r="L620" t="s">
        <v>512</v>
      </c>
      <c r="M620" t="s">
        <v>510</v>
      </c>
      <c r="N620" t="s">
        <v>510</v>
      </c>
      <c r="O620" t="s">
        <v>510</v>
      </c>
      <c r="P620" t="s">
        <v>510</v>
      </c>
      <c r="Q620" t="s">
        <v>510</v>
      </c>
      <c r="R620" t="s">
        <v>510</v>
      </c>
      <c r="S620" t="s">
        <v>510</v>
      </c>
      <c r="T620" t="s">
        <v>510</v>
      </c>
      <c r="U620" t="s">
        <v>510</v>
      </c>
      <c r="V620" t="s">
        <v>510</v>
      </c>
      <c r="W620" t="s">
        <v>510</v>
      </c>
      <c r="Y620" t="s">
        <v>510</v>
      </c>
      <c r="AA620" t="s">
        <v>510</v>
      </c>
      <c r="AB620" t="s">
        <v>510</v>
      </c>
      <c r="AC620" t="s">
        <v>510</v>
      </c>
      <c r="AD620" t="s">
        <v>510</v>
      </c>
      <c r="AE620" t="s">
        <v>510</v>
      </c>
      <c r="AH620" t="s">
        <v>510</v>
      </c>
      <c r="AI620" t="s">
        <v>510</v>
      </c>
      <c r="AJ620" t="s">
        <v>510</v>
      </c>
      <c r="AK620" t="s">
        <v>510</v>
      </c>
      <c r="AL620" t="s">
        <v>510</v>
      </c>
      <c r="AM620" t="s">
        <v>510</v>
      </c>
      <c r="AN620" t="s">
        <v>510</v>
      </c>
      <c r="AO620" t="s">
        <v>510</v>
      </c>
      <c r="AP620" t="s">
        <v>510</v>
      </c>
      <c r="AQ620" t="s">
        <v>510</v>
      </c>
      <c r="AR620" t="s">
        <v>510</v>
      </c>
      <c r="AS620" t="s">
        <v>510</v>
      </c>
      <c r="AT620" t="s">
        <v>510</v>
      </c>
      <c r="AU620" t="s">
        <v>510</v>
      </c>
      <c r="AV620" t="s">
        <v>510</v>
      </c>
      <c r="AW620" t="s">
        <v>510</v>
      </c>
      <c r="AY620" t="s">
        <v>510</v>
      </c>
      <c r="AZ620" t="s">
        <v>510</v>
      </c>
      <c r="BB620" t="s">
        <v>510</v>
      </c>
      <c r="BC620" t="s">
        <v>510</v>
      </c>
      <c r="BD620" t="s">
        <v>510</v>
      </c>
      <c r="BE620" t="s">
        <v>510</v>
      </c>
      <c r="BF620" t="s">
        <v>510</v>
      </c>
      <c r="BG620" t="s">
        <v>510</v>
      </c>
      <c r="BH620" t="s">
        <v>510</v>
      </c>
      <c r="BI620" t="s">
        <v>510</v>
      </c>
      <c r="BJ620" t="s">
        <v>510</v>
      </c>
      <c r="BK620" t="s">
        <v>510</v>
      </c>
      <c r="BL620" t="s">
        <v>510</v>
      </c>
      <c r="BM620" t="s">
        <v>510</v>
      </c>
      <c r="BN620" t="s">
        <v>510</v>
      </c>
      <c r="BO620" t="s">
        <v>510</v>
      </c>
      <c r="BP620" t="s">
        <v>510</v>
      </c>
      <c r="BQ620" t="s">
        <v>510</v>
      </c>
    </row>
    <row r="621" spans="1:69" x14ac:dyDescent="0.3">
      <c r="A621" t="s">
        <v>510</v>
      </c>
      <c r="B621" t="s">
        <v>510</v>
      </c>
      <c r="C621" t="s">
        <v>510</v>
      </c>
      <c r="D621" t="s">
        <v>510</v>
      </c>
      <c r="E621" t="s">
        <v>510</v>
      </c>
      <c r="F621" t="s">
        <v>510</v>
      </c>
      <c r="G621" t="s">
        <v>510</v>
      </c>
      <c r="H621" s="455"/>
      <c r="I621" t="s">
        <v>510</v>
      </c>
      <c r="K621" t="s">
        <v>510</v>
      </c>
      <c r="L621" t="s">
        <v>512</v>
      </c>
      <c r="M621" t="s">
        <v>510</v>
      </c>
      <c r="N621" t="s">
        <v>510</v>
      </c>
      <c r="O621" t="s">
        <v>510</v>
      </c>
      <c r="P621" t="s">
        <v>510</v>
      </c>
      <c r="Q621" t="s">
        <v>510</v>
      </c>
      <c r="R621" t="s">
        <v>510</v>
      </c>
      <c r="S621" t="s">
        <v>510</v>
      </c>
      <c r="T621" t="s">
        <v>510</v>
      </c>
      <c r="U621" t="s">
        <v>510</v>
      </c>
      <c r="V621" t="s">
        <v>510</v>
      </c>
      <c r="W621" t="s">
        <v>510</v>
      </c>
      <c r="Y621" t="s">
        <v>510</v>
      </c>
      <c r="AA621" t="s">
        <v>510</v>
      </c>
      <c r="AB621" t="s">
        <v>510</v>
      </c>
      <c r="AC621" t="s">
        <v>510</v>
      </c>
      <c r="AD621" t="s">
        <v>510</v>
      </c>
      <c r="AE621" t="s">
        <v>510</v>
      </c>
      <c r="AH621" t="s">
        <v>510</v>
      </c>
      <c r="AI621" t="s">
        <v>510</v>
      </c>
      <c r="AJ621" t="s">
        <v>510</v>
      </c>
      <c r="AK621" t="s">
        <v>510</v>
      </c>
      <c r="AL621" t="s">
        <v>510</v>
      </c>
      <c r="AM621" t="s">
        <v>510</v>
      </c>
      <c r="AN621" t="s">
        <v>510</v>
      </c>
      <c r="AO621" t="s">
        <v>510</v>
      </c>
      <c r="AP621" t="s">
        <v>510</v>
      </c>
      <c r="AQ621" t="s">
        <v>510</v>
      </c>
      <c r="AR621" t="s">
        <v>510</v>
      </c>
      <c r="AS621" t="s">
        <v>510</v>
      </c>
      <c r="AT621" t="s">
        <v>510</v>
      </c>
      <c r="AU621" t="s">
        <v>510</v>
      </c>
      <c r="AV621" t="s">
        <v>510</v>
      </c>
      <c r="AW621" t="s">
        <v>510</v>
      </c>
      <c r="AY621" t="s">
        <v>510</v>
      </c>
      <c r="AZ621" t="s">
        <v>510</v>
      </c>
      <c r="BB621" t="s">
        <v>510</v>
      </c>
      <c r="BC621" t="s">
        <v>510</v>
      </c>
      <c r="BD621" t="s">
        <v>510</v>
      </c>
      <c r="BE621" t="s">
        <v>510</v>
      </c>
      <c r="BF621" t="s">
        <v>510</v>
      </c>
      <c r="BG621" t="s">
        <v>510</v>
      </c>
      <c r="BH621" t="s">
        <v>510</v>
      </c>
      <c r="BI621" t="s">
        <v>510</v>
      </c>
      <c r="BJ621" t="s">
        <v>510</v>
      </c>
      <c r="BK621" t="s">
        <v>510</v>
      </c>
      <c r="BL621" t="s">
        <v>510</v>
      </c>
      <c r="BM621" t="s">
        <v>510</v>
      </c>
      <c r="BN621" t="s">
        <v>510</v>
      </c>
      <c r="BO621" t="s">
        <v>510</v>
      </c>
      <c r="BP621" t="s">
        <v>510</v>
      </c>
      <c r="BQ621" t="s">
        <v>510</v>
      </c>
    </row>
    <row r="622" spans="1:69" x14ac:dyDescent="0.3">
      <c r="A622" t="s">
        <v>510</v>
      </c>
      <c r="B622" t="s">
        <v>510</v>
      </c>
      <c r="C622" t="s">
        <v>510</v>
      </c>
      <c r="D622" t="s">
        <v>510</v>
      </c>
      <c r="E622" t="s">
        <v>510</v>
      </c>
      <c r="F622" t="s">
        <v>510</v>
      </c>
      <c r="G622" t="s">
        <v>510</v>
      </c>
      <c r="H622" s="455"/>
      <c r="I622" t="s">
        <v>510</v>
      </c>
      <c r="K622" t="s">
        <v>510</v>
      </c>
      <c r="L622" t="s">
        <v>512</v>
      </c>
      <c r="M622" t="s">
        <v>510</v>
      </c>
      <c r="N622" t="s">
        <v>510</v>
      </c>
      <c r="O622" t="s">
        <v>510</v>
      </c>
      <c r="P622" t="s">
        <v>510</v>
      </c>
      <c r="Q622" t="s">
        <v>510</v>
      </c>
      <c r="R622" t="s">
        <v>510</v>
      </c>
      <c r="S622" t="s">
        <v>510</v>
      </c>
      <c r="T622" t="s">
        <v>510</v>
      </c>
      <c r="U622" t="s">
        <v>510</v>
      </c>
      <c r="V622" t="s">
        <v>510</v>
      </c>
      <c r="W622" t="s">
        <v>510</v>
      </c>
      <c r="Y622" t="s">
        <v>510</v>
      </c>
      <c r="AA622" t="s">
        <v>510</v>
      </c>
      <c r="AB622" t="s">
        <v>510</v>
      </c>
      <c r="AC622" t="s">
        <v>510</v>
      </c>
      <c r="AD622" t="s">
        <v>510</v>
      </c>
      <c r="AE622" t="s">
        <v>510</v>
      </c>
      <c r="AH622" t="s">
        <v>510</v>
      </c>
      <c r="AI622" t="s">
        <v>510</v>
      </c>
      <c r="AJ622" t="s">
        <v>510</v>
      </c>
      <c r="AK622" t="s">
        <v>510</v>
      </c>
      <c r="AL622" t="s">
        <v>510</v>
      </c>
      <c r="AM622" t="s">
        <v>510</v>
      </c>
      <c r="AN622" t="s">
        <v>510</v>
      </c>
      <c r="AO622" t="s">
        <v>510</v>
      </c>
      <c r="AP622" t="s">
        <v>510</v>
      </c>
      <c r="AQ622" t="s">
        <v>510</v>
      </c>
      <c r="AR622" t="s">
        <v>510</v>
      </c>
      <c r="AS622" t="s">
        <v>510</v>
      </c>
      <c r="AT622" t="s">
        <v>510</v>
      </c>
      <c r="AU622" t="s">
        <v>510</v>
      </c>
      <c r="AV622" t="s">
        <v>510</v>
      </c>
      <c r="AW622" t="s">
        <v>510</v>
      </c>
      <c r="AY622" t="s">
        <v>510</v>
      </c>
      <c r="AZ622" t="s">
        <v>510</v>
      </c>
      <c r="BB622" t="s">
        <v>510</v>
      </c>
      <c r="BC622" t="s">
        <v>510</v>
      </c>
      <c r="BD622" t="s">
        <v>510</v>
      </c>
      <c r="BE622" t="s">
        <v>510</v>
      </c>
      <c r="BF622" t="s">
        <v>510</v>
      </c>
      <c r="BG622" t="s">
        <v>510</v>
      </c>
      <c r="BH622" t="s">
        <v>510</v>
      </c>
      <c r="BI622" t="s">
        <v>510</v>
      </c>
      <c r="BJ622" t="s">
        <v>510</v>
      </c>
      <c r="BK622" t="s">
        <v>510</v>
      </c>
      <c r="BL622" t="s">
        <v>510</v>
      </c>
      <c r="BM622" t="s">
        <v>510</v>
      </c>
      <c r="BN622" t="s">
        <v>510</v>
      </c>
      <c r="BO622" t="s">
        <v>510</v>
      </c>
      <c r="BP622" t="s">
        <v>510</v>
      </c>
      <c r="BQ622" t="s">
        <v>510</v>
      </c>
    </row>
    <row r="623" spans="1:69" x14ac:dyDescent="0.3">
      <c r="A623" t="s">
        <v>510</v>
      </c>
      <c r="B623" t="s">
        <v>510</v>
      </c>
      <c r="C623" t="s">
        <v>510</v>
      </c>
      <c r="D623" t="s">
        <v>510</v>
      </c>
      <c r="E623" t="s">
        <v>510</v>
      </c>
      <c r="F623" t="s">
        <v>510</v>
      </c>
      <c r="G623" t="s">
        <v>510</v>
      </c>
      <c r="H623" s="455"/>
      <c r="I623" t="s">
        <v>510</v>
      </c>
      <c r="K623" t="s">
        <v>510</v>
      </c>
      <c r="L623" t="s">
        <v>512</v>
      </c>
      <c r="M623" t="s">
        <v>510</v>
      </c>
      <c r="N623" t="s">
        <v>510</v>
      </c>
      <c r="O623" t="s">
        <v>510</v>
      </c>
      <c r="P623" t="s">
        <v>510</v>
      </c>
      <c r="Q623" t="s">
        <v>510</v>
      </c>
      <c r="R623" t="s">
        <v>510</v>
      </c>
      <c r="S623" t="s">
        <v>510</v>
      </c>
      <c r="T623" t="s">
        <v>510</v>
      </c>
      <c r="U623" t="s">
        <v>510</v>
      </c>
      <c r="V623" t="s">
        <v>510</v>
      </c>
      <c r="W623" t="s">
        <v>510</v>
      </c>
      <c r="Y623" t="s">
        <v>510</v>
      </c>
      <c r="AA623" t="s">
        <v>510</v>
      </c>
      <c r="AB623" t="s">
        <v>510</v>
      </c>
      <c r="AC623" t="s">
        <v>510</v>
      </c>
      <c r="AD623" t="s">
        <v>510</v>
      </c>
      <c r="AE623" t="s">
        <v>510</v>
      </c>
      <c r="AH623" t="s">
        <v>510</v>
      </c>
      <c r="AI623" t="s">
        <v>510</v>
      </c>
      <c r="AJ623" t="s">
        <v>510</v>
      </c>
      <c r="AK623" t="s">
        <v>510</v>
      </c>
      <c r="AL623" t="s">
        <v>510</v>
      </c>
      <c r="AM623" t="s">
        <v>510</v>
      </c>
      <c r="AN623" t="s">
        <v>510</v>
      </c>
      <c r="AO623" t="s">
        <v>510</v>
      </c>
      <c r="AP623" t="s">
        <v>510</v>
      </c>
      <c r="AQ623" t="s">
        <v>510</v>
      </c>
      <c r="AR623" t="s">
        <v>510</v>
      </c>
      <c r="AS623" t="s">
        <v>510</v>
      </c>
      <c r="AT623" t="s">
        <v>510</v>
      </c>
      <c r="AU623" t="s">
        <v>510</v>
      </c>
      <c r="AV623" t="s">
        <v>510</v>
      </c>
      <c r="AW623" t="s">
        <v>510</v>
      </c>
      <c r="AY623" t="s">
        <v>510</v>
      </c>
      <c r="AZ623" t="s">
        <v>510</v>
      </c>
      <c r="BB623" t="s">
        <v>510</v>
      </c>
      <c r="BC623" t="s">
        <v>510</v>
      </c>
      <c r="BD623" t="s">
        <v>510</v>
      </c>
      <c r="BE623" t="s">
        <v>510</v>
      </c>
      <c r="BF623" t="s">
        <v>510</v>
      </c>
      <c r="BG623" t="s">
        <v>510</v>
      </c>
      <c r="BH623" t="s">
        <v>510</v>
      </c>
      <c r="BI623" t="s">
        <v>510</v>
      </c>
      <c r="BJ623" t="s">
        <v>510</v>
      </c>
      <c r="BK623" t="s">
        <v>510</v>
      </c>
      <c r="BL623" t="s">
        <v>510</v>
      </c>
      <c r="BM623" t="s">
        <v>510</v>
      </c>
      <c r="BN623" t="s">
        <v>510</v>
      </c>
      <c r="BO623" t="s">
        <v>510</v>
      </c>
      <c r="BP623" t="s">
        <v>510</v>
      </c>
      <c r="BQ623" t="s">
        <v>510</v>
      </c>
    </row>
    <row r="624" spans="1:69" x14ac:dyDescent="0.3">
      <c r="A624" t="s">
        <v>510</v>
      </c>
      <c r="B624" t="s">
        <v>510</v>
      </c>
      <c r="C624" t="s">
        <v>510</v>
      </c>
      <c r="D624" t="s">
        <v>510</v>
      </c>
      <c r="E624" t="s">
        <v>510</v>
      </c>
      <c r="F624" t="s">
        <v>510</v>
      </c>
      <c r="G624" t="s">
        <v>510</v>
      </c>
      <c r="H624" s="455"/>
      <c r="I624" t="s">
        <v>510</v>
      </c>
      <c r="K624" t="s">
        <v>510</v>
      </c>
      <c r="L624" t="s">
        <v>512</v>
      </c>
      <c r="M624" t="s">
        <v>510</v>
      </c>
      <c r="N624" t="s">
        <v>510</v>
      </c>
      <c r="O624" t="s">
        <v>510</v>
      </c>
      <c r="P624" t="s">
        <v>510</v>
      </c>
      <c r="Q624" t="s">
        <v>510</v>
      </c>
      <c r="R624" t="s">
        <v>510</v>
      </c>
      <c r="S624" t="s">
        <v>510</v>
      </c>
      <c r="T624" t="s">
        <v>510</v>
      </c>
      <c r="U624" t="s">
        <v>510</v>
      </c>
      <c r="V624" t="s">
        <v>510</v>
      </c>
      <c r="W624" t="s">
        <v>510</v>
      </c>
      <c r="Y624" t="s">
        <v>510</v>
      </c>
      <c r="AA624" t="s">
        <v>510</v>
      </c>
      <c r="AB624" t="s">
        <v>510</v>
      </c>
      <c r="AC624" t="s">
        <v>510</v>
      </c>
      <c r="AD624" t="s">
        <v>510</v>
      </c>
      <c r="AE624" t="s">
        <v>510</v>
      </c>
      <c r="AH624" t="s">
        <v>510</v>
      </c>
      <c r="AI624" t="s">
        <v>510</v>
      </c>
      <c r="AJ624" t="s">
        <v>510</v>
      </c>
      <c r="AK624" t="s">
        <v>510</v>
      </c>
      <c r="AL624" t="s">
        <v>510</v>
      </c>
      <c r="AM624" t="s">
        <v>510</v>
      </c>
      <c r="AN624" t="s">
        <v>510</v>
      </c>
      <c r="AO624" t="s">
        <v>510</v>
      </c>
      <c r="AP624" t="s">
        <v>510</v>
      </c>
      <c r="AQ624" t="s">
        <v>510</v>
      </c>
      <c r="AR624" t="s">
        <v>510</v>
      </c>
      <c r="AS624" t="s">
        <v>510</v>
      </c>
      <c r="AT624" t="s">
        <v>510</v>
      </c>
      <c r="AU624" t="s">
        <v>510</v>
      </c>
      <c r="AV624" t="s">
        <v>510</v>
      </c>
      <c r="AW624" t="s">
        <v>510</v>
      </c>
      <c r="AY624" t="s">
        <v>510</v>
      </c>
      <c r="AZ624" t="s">
        <v>510</v>
      </c>
      <c r="BB624" t="s">
        <v>510</v>
      </c>
      <c r="BC624" t="s">
        <v>510</v>
      </c>
      <c r="BD624" t="s">
        <v>510</v>
      </c>
      <c r="BE624" t="s">
        <v>510</v>
      </c>
      <c r="BF624" t="s">
        <v>510</v>
      </c>
      <c r="BG624" t="s">
        <v>510</v>
      </c>
      <c r="BH624" t="s">
        <v>510</v>
      </c>
      <c r="BI624" t="s">
        <v>510</v>
      </c>
      <c r="BJ624" t="s">
        <v>510</v>
      </c>
      <c r="BK624" t="s">
        <v>510</v>
      </c>
      <c r="BL624" t="s">
        <v>510</v>
      </c>
      <c r="BM624" t="s">
        <v>510</v>
      </c>
      <c r="BN624" t="s">
        <v>510</v>
      </c>
      <c r="BO624" t="s">
        <v>510</v>
      </c>
      <c r="BP624" t="s">
        <v>510</v>
      </c>
      <c r="BQ624" t="s">
        <v>510</v>
      </c>
    </row>
    <row r="625" spans="1:69" x14ac:dyDescent="0.3">
      <c r="A625" t="s">
        <v>510</v>
      </c>
      <c r="B625" t="s">
        <v>510</v>
      </c>
      <c r="C625" t="s">
        <v>510</v>
      </c>
      <c r="D625" t="s">
        <v>510</v>
      </c>
      <c r="E625" t="s">
        <v>510</v>
      </c>
      <c r="F625" t="s">
        <v>510</v>
      </c>
      <c r="G625" t="s">
        <v>510</v>
      </c>
      <c r="H625" s="455"/>
      <c r="I625" t="s">
        <v>510</v>
      </c>
      <c r="K625" t="s">
        <v>510</v>
      </c>
      <c r="L625" t="s">
        <v>512</v>
      </c>
      <c r="M625" t="s">
        <v>510</v>
      </c>
      <c r="N625" t="s">
        <v>510</v>
      </c>
      <c r="O625" t="s">
        <v>510</v>
      </c>
      <c r="P625" t="s">
        <v>510</v>
      </c>
      <c r="Q625" t="s">
        <v>510</v>
      </c>
      <c r="R625" t="s">
        <v>510</v>
      </c>
      <c r="S625" t="s">
        <v>510</v>
      </c>
      <c r="T625" t="s">
        <v>510</v>
      </c>
      <c r="U625" t="s">
        <v>510</v>
      </c>
      <c r="V625" t="s">
        <v>510</v>
      </c>
      <c r="W625" t="s">
        <v>510</v>
      </c>
      <c r="Y625" t="s">
        <v>510</v>
      </c>
      <c r="AA625" t="s">
        <v>510</v>
      </c>
      <c r="AB625" t="s">
        <v>510</v>
      </c>
      <c r="AC625" t="s">
        <v>510</v>
      </c>
      <c r="AD625" t="s">
        <v>510</v>
      </c>
      <c r="AE625" t="s">
        <v>510</v>
      </c>
      <c r="AH625" t="s">
        <v>510</v>
      </c>
      <c r="AI625" t="s">
        <v>510</v>
      </c>
      <c r="AJ625" t="s">
        <v>510</v>
      </c>
      <c r="AK625" t="s">
        <v>510</v>
      </c>
      <c r="AL625" t="s">
        <v>510</v>
      </c>
      <c r="AM625" t="s">
        <v>510</v>
      </c>
      <c r="AN625" t="s">
        <v>510</v>
      </c>
      <c r="AO625" t="s">
        <v>510</v>
      </c>
      <c r="AP625" t="s">
        <v>510</v>
      </c>
      <c r="AQ625" t="s">
        <v>510</v>
      </c>
      <c r="AR625" t="s">
        <v>510</v>
      </c>
      <c r="AS625" t="s">
        <v>510</v>
      </c>
      <c r="AT625" t="s">
        <v>510</v>
      </c>
      <c r="AU625" t="s">
        <v>510</v>
      </c>
      <c r="AV625" t="s">
        <v>510</v>
      </c>
      <c r="AW625" t="s">
        <v>510</v>
      </c>
      <c r="AY625" t="s">
        <v>510</v>
      </c>
      <c r="AZ625" t="s">
        <v>510</v>
      </c>
      <c r="BB625" t="s">
        <v>510</v>
      </c>
      <c r="BC625" t="s">
        <v>510</v>
      </c>
      <c r="BD625" t="s">
        <v>510</v>
      </c>
      <c r="BE625" t="s">
        <v>510</v>
      </c>
      <c r="BF625" t="s">
        <v>510</v>
      </c>
      <c r="BG625" t="s">
        <v>510</v>
      </c>
      <c r="BH625" t="s">
        <v>510</v>
      </c>
      <c r="BI625" t="s">
        <v>510</v>
      </c>
      <c r="BJ625" t="s">
        <v>510</v>
      </c>
      <c r="BK625" t="s">
        <v>510</v>
      </c>
      <c r="BL625" t="s">
        <v>510</v>
      </c>
      <c r="BM625" t="s">
        <v>510</v>
      </c>
      <c r="BN625" t="s">
        <v>510</v>
      </c>
      <c r="BO625" t="s">
        <v>510</v>
      </c>
      <c r="BP625" t="s">
        <v>510</v>
      </c>
      <c r="BQ625" t="s">
        <v>510</v>
      </c>
    </row>
    <row r="626" spans="1:69" x14ac:dyDescent="0.3">
      <c r="A626" t="s">
        <v>510</v>
      </c>
      <c r="B626" t="s">
        <v>510</v>
      </c>
      <c r="C626" t="s">
        <v>510</v>
      </c>
      <c r="D626" t="s">
        <v>510</v>
      </c>
      <c r="E626" t="s">
        <v>510</v>
      </c>
      <c r="F626" t="s">
        <v>510</v>
      </c>
      <c r="G626" t="s">
        <v>510</v>
      </c>
      <c r="H626" s="455"/>
      <c r="I626" t="s">
        <v>510</v>
      </c>
      <c r="K626" t="s">
        <v>510</v>
      </c>
      <c r="L626" t="s">
        <v>512</v>
      </c>
      <c r="M626" t="s">
        <v>510</v>
      </c>
      <c r="N626" t="s">
        <v>510</v>
      </c>
      <c r="O626" t="s">
        <v>510</v>
      </c>
      <c r="P626" t="s">
        <v>510</v>
      </c>
      <c r="Q626" t="s">
        <v>510</v>
      </c>
      <c r="R626" t="s">
        <v>510</v>
      </c>
      <c r="S626" t="s">
        <v>510</v>
      </c>
      <c r="T626" t="s">
        <v>510</v>
      </c>
      <c r="U626" t="s">
        <v>510</v>
      </c>
      <c r="V626" t="s">
        <v>510</v>
      </c>
      <c r="W626" t="s">
        <v>510</v>
      </c>
      <c r="Y626" t="s">
        <v>510</v>
      </c>
      <c r="AA626" t="s">
        <v>510</v>
      </c>
      <c r="AB626" t="s">
        <v>510</v>
      </c>
      <c r="AC626" t="s">
        <v>510</v>
      </c>
      <c r="AD626" t="s">
        <v>510</v>
      </c>
      <c r="AE626" t="s">
        <v>510</v>
      </c>
      <c r="AH626" t="s">
        <v>510</v>
      </c>
      <c r="AI626" t="s">
        <v>510</v>
      </c>
      <c r="AJ626" t="s">
        <v>510</v>
      </c>
      <c r="AK626" t="s">
        <v>510</v>
      </c>
      <c r="AL626" t="s">
        <v>510</v>
      </c>
      <c r="AM626" t="s">
        <v>510</v>
      </c>
      <c r="AN626" t="s">
        <v>510</v>
      </c>
      <c r="AO626" t="s">
        <v>510</v>
      </c>
      <c r="AP626" t="s">
        <v>510</v>
      </c>
      <c r="AQ626" t="s">
        <v>510</v>
      </c>
      <c r="AR626" t="s">
        <v>510</v>
      </c>
      <c r="AS626" t="s">
        <v>510</v>
      </c>
      <c r="AT626" t="s">
        <v>510</v>
      </c>
      <c r="AU626" t="s">
        <v>510</v>
      </c>
      <c r="AV626" t="s">
        <v>510</v>
      </c>
      <c r="AW626" t="s">
        <v>510</v>
      </c>
      <c r="AY626" t="s">
        <v>510</v>
      </c>
      <c r="AZ626" t="s">
        <v>510</v>
      </c>
      <c r="BB626" t="s">
        <v>510</v>
      </c>
      <c r="BC626" t="s">
        <v>510</v>
      </c>
      <c r="BD626" t="s">
        <v>510</v>
      </c>
      <c r="BE626" t="s">
        <v>510</v>
      </c>
      <c r="BF626" t="s">
        <v>510</v>
      </c>
      <c r="BG626" t="s">
        <v>510</v>
      </c>
      <c r="BH626" t="s">
        <v>510</v>
      </c>
      <c r="BI626" t="s">
        <v>510</v>
      </c>
      <c r="BJ626" t="s">
        <v>510</v>
      </c>
      <c r="BK626" t="s">
        <v>510</v>
      </c>
      <c r="BL626" t="s">
        <v>510</v>
      </c>
      <c r="BM626" t="s">
        <v>510</v>
      </c>
      <c r="BN626" t="s">
        <v>510</v>
      </c>
      <c r="BO626" t="s">
        <v>510</v>
      </c>
      <c r="BP626" t="s">
        <v>510</v>
      </c>
      <c r="BQ626" t="s">
        <v>510</v>
      </c>
    </row>
    <row r="627" spans="1:69" x14ac:dyDescent="0.3">
      <c r="A627" t="s">
        <v>510</v>
      </c>
      <c r="B627" t="s">
        <v>510</v>
      </c>
      <c r="C627" t="s">
        <v>510</v>
      </c>
      <c r="D627" t="s">
        <v>510</v>
      </c>
      <c r="E627" t="s">
        <v>510</v>
      </c>
      <c r="F627" t="s">
        <v>510</v>
      </c>
      <c r="G627" t="s">
        <v>510</v>
      </c>
      <c r="H627" s="455"/>
      <c r="I627" t="s">
        <v>510</v>
      </c>
      <c r="K627" t="s">
        <v>510</v>
      </c>
      <c r="L627" t="s">
        <v>512</v>
      </c>
      <c r="M627" t="s">
        <v>510</v>
      </c>
      <c r="N627" t="s">
        <v>510</v>
      </c>
      <c r="O627" t="s">
        <v>510</v>
      </c>
      <c r="P627" t="s">
        <v>510</v>
      </c>
      <c r="Q627" t="s">
        <v>510</v>
      </c>
      <c r="R627" t="s">
        <v>510</v>
      </c>
      <c r="S627" t="s">
        <v>510</v>
      </c>
      <c r="T627" t="s">
        <v>510</v>
      </c>
      <c r="U627" t="s">
        <v>510</v>
      </c>
      <c r="V627" t="s">
        <v>510</v>
      </c>
      <c r="W627" t="s">
        <v>510</v>
      </c>
      <c r="Y627" t="s">
        <v>510</v>
      </c>
      <c r="AA627" t="s">
        <v>510</v>
      </c>
      <c r="AB627" t="s">
        <v>510</v>
      </c>
      <c r="AC627" t="s">
        <v>510</v>
      </c>
      <c r="AD627" t="s">
        <v>510</v>
      </c>
      <c r="AE627" t="s">
        <v>510</v>
      </c>
      <c r="AH627" t="s">
        <v>510</v>
      </c>
      <c r="AI627" t="s">
        <v>510</v>
      </c>
      <c r="AJ627" t="s">
        <v>510</v>
      </c>
      <c r="AK627" t="s">
        <v>510</v>
      </c>
      <c r="AL627" t="s">
        <v>510</v>
      </c>
      <c r="AM627" t="s">
        <v>510</v>
      </c>
      <c r="AN627" t="s">
        <v>510</v>
      </c>
      <c r="AO627" t="s">
        <v>510</v>
      </c>
      <c r="AP627" t="s">
        <v>510</v>
      </c>
      <c r="AQ627" t="s">
        <v>510</v>
      </c>
      <c r="AR627" t="s">
        <v>510</v>
      </c>
      <c r="AS627" t="s">
        <v>510</v>
      </c>
      <c r="AT627" t="s">
        <v>510</v>
      </c>
      <c r="AU627" t="s">
        <v>510</v>
      </c>
      <c r="AV627" t="s">
        <v>510</v>
      </c>
      <c r="AW627" t="s">
        <v>510</v>
      </c>
      <c r="AY627" t="s">
        <v>510</v>
      </c>
      <c r="AZ627" t="s">
        <v>510</v>
      </c>
      <c r="BB627" t="s">
        <v>510</v>
      </c>
      <c r="BC627" t="s">
        <v>510</v>
      </c>
      <c r="BD627" t="s">
        <v>510</v>
      </c>
      <c r="BE627" t="s">
        <v>510</v>
      </c>
      <c r="BF627" t="s">
        <v>510</v>
      </c>
      <c r="BG627" t="s">
        <v>510</v>
      </c>
      <c r="BH627" t="s">
        <v>510</v>
      </c>
      <c r="BI627" t="s">
        <v>510</v>
      </c>
      <c r="BJ627" t="s">
        <v>510</v>
      </c>
      <c r="BK627" t="s">
        <v>510</v>
      </c>
      <c r="BL627" t="s">
        <v>510</v>
      </c>
      <c r="BM627" t="s">
        <v>510</v>
      </c>
      <c r="BN627" t="s">
        <v>510</v>
      </c>
      <c r="BO627" t="s">
        <v>510</v>
      </c>
      <c r="BP627" t="s">
        <v>510</v>
      </c>
      <c r="BQ627" t="s">
        <v>510</v>
      </c>
    </row>
    <row r="628" spans="1:69" x14ac:dyDescent="0.3">
      <c r="A628" t="s">
        <v>510</v>
      </c>
      <c r="B628" t="s">
        <v>510</v>
      </c>
      <c r="C628" t="s">
        <v>510</v>
      </c>
      <c r="D628" t="s">
        <v>510</v>
      </c>
      <c r="E628" t="s">
        <v>510</v>
      </c>
      <c r="F628" t="s">
        <v>510</v>
      </c>
      <c r="G628" t="s">
        <v>510</v>
      </c>
      <c r="H628" s="455"/>
      <c r="I628" t="s">
        <v>510</v>
      </c>
      <c r="K628" t="s">
        <v>510</v>
      </c>
      <c r="L628" t="s">
        <v>512</v>
      </c>
      <c r="M628" t="s">
        <v>510</v>
      </c>
      <c r="N628" t="s">
        <v>510</v>
      </c>
      <c r="O628" t="s">
        <v>510</v>
      </c>
      <c r="P628" t="s">
        <v>510</v>
      </c>
      <c r="Q628" t="s">
        <v>510</v>
      </c>
      <c r="R628" t="s">
        <v>510</v>
      </c>
      <c r="S628" t="s">
        <v>510</v>
      </c>
      <c r="T628" t="s">
        <v>510</v>
      </c>
      <c r="U628" t="s">
        <v>510</v>
      </c>
      <c r="V628" t="s">
        <v>510</v>
      </c>
      <c r="W628" t="s">
        <v>510</v>
      </c>
      <c r="Y628" t="s">
        <v>510</v>
      </c>
      <c r="AA628" t="s">
        <v>510</v>
      </c>
      <c r="AB628" t="s">
        <v>510</v>
      </c>
      <c r="AC628" t="s">
        <v>510</v>
      </c>
      <c r="AD628" t="s">
        <v>510</v>
      </c>
      <c r="AE628" t="s">
        <v>510</v>
      </c>
      <c r="AH628" t="s">
        <v>510</v>
      </c>
      <c r="AI628" t="s">
        <v>510</v>
      </c>
      <c r="AJ628" t="s">
        <v>510</v>
      </c>
      <c r="AK628" t="s">
        <v>510</v>
      </c>
      <c r="AL628" t="s">
        <v>510</v>
      </c>
      <c r="AM628" t="s">
        <v>510</v>
      </c>
      <c r="AN628" t="s">
        <v>510</v>
      </c>
      <c r="AO628" t="s">
        <v>510</v>
      </c>
      <c r="AP628" t="s">
        <v>510</v>
      </c>
      <c r="AQ628" t="s">
        <v>510</v>
      </c>
      <c r="AR628" t="s">
        <v>510</v>
      </c>
      <c r="AS628" t="s">
        <v>510</v>
      </c>
      <c r="AT628" t="s">
        <v>510</v>
      </c>
      <c r="AU628" t="s">
        <v>510</v>
      </c>
      <c r="AV628" t="s">
        <v>510</v>
      </c>
      <c r="AW628" t="s">
        <v>510</v>
      </c>
      <c r="AY628" t="s">
        <v>510</v>
      </c>
      <c r="AZ628" t="s">
        <v>510</v>
      </c>
      <c r="BB628" t="s">
        <v>510</v>
      </c>
      <c r="BC628" t="s">
        <v>510</v>
      </c>
      <c r="BD628" t="s">
        <v>510</v>
      </c>
      <c r="BE628" t="s">
        <v>510</v>
      </c>
      <c r="BF628" t="s">
        <v>510</v>
      </c>
      <c r="BG628" t="s">
        <v>510</v>
      </c>
      <c r="BH628" t="s">
        <v>510</v>
      </c>
      <c r="BI628" t="s">
        <v>510</v>
      </c>
      <c r="BJ628" t="s">
        <v>510</v>
      </c>
      <c r="BK628" t="s">
        <v>510</v>
      </c>
      <c r="BL628" t="s">
        <v>510</v>
      </c>
      <c r="BM628" t="s">
        <v>510</v>
      </c>
      <c r="BN628" t="s">
        <v>510</v>
      </c>
      <c r="BO628" t="s">
        <v>510</v>
      </c>
      <c r="BP628" t="s">
        <v>510</v>
      </c>
      <c r="BQ628" t="s">
        <v>510</v>
      </c>
    </row>
    <row r="629" spans="1:69" x14ac:dyDescent="0.3">
      <c r="A629" t="s">
        <v>510</v>
      </c>
      <c r="B629" t="s">
        <v>510</v>
      </c>
      <c r="C629" t="s">
        <v>510</v>
      </c>
      <c r="D629" t="s">
        <v>510</v>
      </c>
      <c r="E629" t="s">
        <v>510</v>
      </c>
      <c r="F629" t="s">
        <v>510</v>
      </c>
      <c r="G629" t="s">
        <v>510</v>
      </c>
      <c r="H629" s="455"/>
      <c r="I629" t="s">
        <v>510</v>
      </c>
      <c r="K629" t="s">
        <v>510</v>
      </c>
      <c r="L629" t="s">
        <v>512</v>
      </c>
      <c r="M629" t="s">
        <v>510</v>
      </c>
      <c r="N629" t="s">
        <v>510</v>
      </c>
      <c r="O629" t="s">
        <v>510</v>
      </c>
      <c r="P629" t="s">
        <v>510</v>
      </c>
      <c r="Q629" t="s">
        <v>510</v>
      </c>
      <c r="R629" t="s">
        <v>510</v>
      </c>
      <c r="S629" t="s">
        <v>510</v>
      </c>
      <c r="T629" t="s">
        <v>510</v>
      </c>
      <c r="U629" t="s">
        <v>510</v>
      </c>
      <c r="V629" t="s">
        <v>510</v>
      </c>
      <c r="W629" t="s">
        <v>510</v>
      </c>
      <c r="Y629" t="s">
        <v>510</v>
      </c>
      <c r="AA629" t="s">
        <v>510</v>
      </c>
      <c r="AB629" t="s">
        <v>510</v>
      </c>
      <c r="AC629" t="s">
        <v>510</v>
      </c>
      <c r="AD629" t="s">
        <v>510</v>
      </c>
      <c r="AE629" t="s">
        <v>510</v>
      </c>
      <c r="AH629" t="s">
        <v>510</v>
      </c>
      <c r="AI629" t="s">
        <v>510</v>
      </c>
      <c r="AJ629" t="s">
        <v>510</v>
      </c>
      <c r="AK629" t="s">
        <v>510</v>
      </c>
      <c r="AL629" t="s">
        <v>510</v>
      </c>
      <c r="AM629" t="s">
        <v>510</v>
      </c>
      <c r="AN629" t="s">
        <v>510</v>
      </c>
      <c r="AO629" t="s">
        <v>510</v>
      </c>
      <c r="AP629" t="s">
        <v>510</v>
      </c>
      <c r="AQ629" t="s">
        <v>510</v>
      </c>
      <c r="AR629" t="s">
        <v>510</v>
      </c>
      <c r="AS629" t="s">
        <v>510</v>
      </c>
      <c r="AT629" t="s">
        <v>510</v>
      </c>
      <c r="AU629" t="s">
        <v>510</v>
      </c>
      <c r="AV629" t="s">
        <v>510</v>
      </c>
      <c r="AW629" t="s">
        <v>510</v>
      </c>
      <c r="AY629" t="s">
        <v>510</v>
      </c>
      <c r="AZ629" t="s">
        <v>510</v>
      </c>
      <c r="BB629" t="s">
        <v>510</v>
      </c>
      <c r="BC629" t="s">
        <v>510</v>
      </c>
      <c r="BD629" t="s">
        <v>510</v>
      </c>
      <c r="BE629" t="s">
        <v>510</v>
      </c>
      <c r="BF629" t="s">
        <v>510</v>
      </c>
      <c r="BG629" t="s">
        <v>510</v>
      </c>
      <c r="BH629" t="s">
        <v>510</v>
      </c>
      <c r="BI629" t="s">
        <v>510</v>
      </c>
      <c r="BJ629" t="s">
        <v>510</v>
      </c>
      <c r="BK629" t="s">
        <v>510</v>
      </c>
      <c r="BL629" t="s">
        <v>510</v>
      </c>
      <c r="BM629" t="s">
        <v>510</v>
      </c>
      <c r="BN629" t="s">
        <v>510</v>
      </c>
      <c r="BO629" t="s">
        <v>510</v>
      </c>
      <c r="BP629" t="s">
        <v>510</v>
      </c>
      <c r="BQ629" t="s">
        <v>510</v>
      </c>
    </row>
    <row r="630" spans="1:69" x14ac:dyDescent="0.3">
      <c r="A630" t="s">
        <v>510</v>
      </c>
      <c r="B630" t="s">
        <v>510</v>
      </c>
      <c r="C630" t="s">
        <v>510</v>
      </c>
      <c r="D630" t="s">
        <v>510</v>
      </c>
      <c r="E630" t="s">
        <v>510</v>
      </c>
      <c r="F630" t="s">
        <v>510</v>
      </c>
      <c r="G630" t="s">
        <v>510</v>
      </c>
      <c r="H630" s="455"/>
      <c r="I630" t="s">
        <v>510</v>
      </c>
      <c r="K630" t="s">
        <v>510</v>
      </c>
      <c r="L630" t="s">
        <v>512</v>
      </c>
      <c r="M630" t="s">
        <v>510</v>
      </c>
      <c r="N630" t="s">
        <v>510</v>
      </c>
      <c r="O630" t="s">
        <v>510</v>
      </c>
      <c r="P630" t="s">
        <v>510</v>
      </c>
      <c r="Q630" t="s">
        <v>510</v>
      </c>
      <c r="R630" t="s">
        <v>510</v>
      </c>
      <c r="S630" t="s">
        <v>510</v>
      </c>
      <c r="T630" t="s">
        <v>510</v>
      </c>
      <c r="U630" t="s">
        <v>510</v>
      </c>
      <c r="V630" t="s">
        <v>510</v>
      </c>
      <c r="W630" t="s">
        <v>510</v>
      </c>
      <c r="Y630" t="s">
        <v>510</v>
      </c>
      <c r="AA630" t="s">
        <v>510</v>
      </c>
      <c r="AB630" t="s">
        <v>510</v>
      </c>
      <c r="AC630" t="s">
        <v>510</v>
      </c>
      <c r="AD630" t="s">
        <v>510</v>
      </c>
      <c r="AE630" t="s">
        <v>510</v>
      </c>
      <c r="AH630" t="s">
        <v>510</v>
      </c>
      <c r="AI630" t="s">
        <v>510</v>
      </c>
      <c r="AJ630" t="s">
        <v>510</v>
      </c>
      <c r="AK630" t="s">
        <v>510</v>
      </c>
      <c r="AL630" t="s">
        <v>510</v>
      </c>
      <c r="AM630" t="s">
        <v>510</v>
      </c>
      <c r="AN630" t="s">
        <v>510</v>
      </c>
      <c r="AO630" t="s">
        <v>510</v>
      </c>
      <c r="AP630" t="s">
        <v>510</v>
      </c>
      <c r="AQ630" t="s">
        <v>510</v>
      </c>
      <c r="AR630" t="s">
        <v>510</v>
      </c>
      <c r="AS630" t="s">
        <v>510</v>
      </c>
      <c r="AT630" t="s">
        <v>510</v>
      </c>
      <c r="AU630" t="s">
        <v>510</v>
      </c>
      <c r="AV630" t="s">
        <v>510</v>
      </c>
      <c r="AW630" t="s">
        <v>510</v>
      </c>
      <c r="AY630" t="s">
        <v>510</v>
      </c>
      <c r="AZ630" t="s">
        <v>510</v>
      </c>
      <c r="BB630" t="s">
        <v>510</v>
      </c>
      <c r="BC630" t="s">
        <v>510</v>
      </c>
      <c r="BD630" t="s">
        <v>510</v>
      </c>
      <c r="BE630" t="s">
        <v>510</v>
      </c>
      <c r="BF630" t="s">
        <v>510</v>
      </c>
      <c r="BG630" t="s">
        <v>510</v>
      </c>
      <c r="BH630" t="s">
        <v>510</v>
      </c>
      <c r="BI630" t="s">
        <v>510</v>
      </c>
      <c r="BJ630" t="s">
        <v>510</v>
      </c>
      <c r="BK630" t="s">
        <v>510</v>
      </c>
      <c r="BL630" t="s">
        <v>510</v>
      </c>
      <c r="BM630" t="s">
        <v>510</v>
      </c>
      <c r="BN630" t="s">
        <v>510</v>
      </c>
      <c r="BO630" t="s">
        <v>510</v>
      </c>
      <c r="BP630" t="s">
        <v>510</v>
      </c>
      <c r="BQ630" t="s">
        <v>510</v>
      </c>
    </row>
    <row r="631" spans="1:69" x14ac:dyDescent="0.3">
      <c r="A631" t="s">
        <v>510</v>
      </c>
      <c r="B631" t="s">
        <v>510</v>
      </c>
      <c r="C631" t="s">
        <v>510</v>
      </c>
      <c r="D631" t="s">
        <v>510</v>
      </c>
      <c r="E631" t="s">
        <v>510</v>
      </c>
      <c r="F631" t="s">
        <v>510</v>
      </c>
      <c r="G631" t="s">
        <v>510</v>
      </c>
      <c r="H631" s="455"/>
      <c r="I631" t="s">
        <v>510</v>
      </c>
      <c r="K631" t="s">
        <v>510</v>
      </c>
      <c r="L631" t="s">
        <v>512</v>
      </c>
      <c r="M631" t="s">
        <v>510</v>
      </c>
      <c r="N631" t="s">
        <v>510</v>
      </c>
      <c r="O631" t="s">
        <v>510</v>
      </c>
      <c r="P631" t="s">
        <v>510</v>
      </c>
      <c r="Q631" t="s">
        <v>510</v>
      </c>
      <c r="R631" t="s">
        <v>510</v>
      </c>
      <c r="S631" t="s">
        <v>510</v>
      </c>
      <c r="T631" t="s">
        <v>510</v>
      </c>
      <c r="U631" t="s">
        <v>510</v>
      </c>
      <c r="V631" t="s">
        <v>510</v>
      </c>
      <c r="W631" t="s">
        <v>510</v>
      </c>
      <c r="Y631" t="s">
        <v>510</v>
      </c>
      <c r="AA631" t="s">
        <v>510</v>
      </c>
      <c r="AB631" t="s">
        <v>510</v>
      </c>
      <c r="AC631" t="s">
        <v>510</v>
      </c>
      <c r="AD631" t="s">
        <v>510</v>
      </c>
      <c r="AE631" t="s">
        <v>510</v>
      </c>
      <c r="AH631" t="s">
        <v>510</v>
      </c>
      <c r="AI631" t="s">
        <v>510</v>
      </c>
      <c r="AJ631" t="s">
        <v>510</v>
      </c>
      <c r="AK631" t="s">
        <v>510</v>
      </c>
      <c r="AL631" t="s">
        <v>510</v>
      </c>
      <c r="AM631" t="s">
        <v>510</v>
      </c>
      <c r="AN631" t="s">
        <v>510</v>
      </c>
      <c r="AO631" t="s">
        <v>510</v>
      </c>
      <c r="AP631" t="s">
        <v>510</v>
      </c>
      <c r="AQ631" t="s">
        <v>510</v>
      </c>
      <c r="AR631" t="s">
        <v>510</v>
      </c>
      <c r="AS631" t="s">
        <v>510</v>
      </c>
      <c r="AT631" t="s">
        <v>510</v>
      </c>
      <c r="AU631" t="s">
        <v>510</v>
      </c>
      <c r="AV631" t="s">
        <v>510</v>
      </c>
      <c r="AW631" t="s">
        <v>510</v>
      </c>
      <c r="AY631" t="s">
        <v>510</v>
      </c>
      <c r="AZ631" t="s">
        <v>510</v>
      </c>
      <c r="BB631" t="s">
        <v>510</v>
      </c>
      <c r="BC631" t="s">
        <v>510</v>
      </c>
      <c r="BD631" t="s">
        <v>510</v>
      </c>
      <c r="BE631" t="s">
        <v>510</v>
      </c>
      <c r="BF631" t="s">
        <v>510</v>
      </c>
      <c r="BG631" t="s">
        <v>510</v>
      </c>
      <c r="BH631" t="s">
        <v>510</v>
      </c>
      <c r="BI631" t="s">
        <v>510</v>
      </c>
      <c r="BJ631" t="s">
        <v>510</v>
      </c>
      <c r="BK631" t="s">
        <v>510</v>
      </c>
      <c r="BL631" t="s">
        <v>510</v>
      </c>
      <c r="BM631" t="s">
        <v>510</v>
      </c>
      <c r="BN631" t="s">
        <v>510</v>
      </c>
      <c r="BO631" t="s">
        <v>510</v>
      </c>
      <c r="BP631" t="s">
        <v>510</v>
      </c>
      <c r="BQ631" t="s">
        <v>510</v>
      </c>
    </row>
    <row r="632" spans="1:69" x14ac:dyDescent="0.3">
      <c r="A632" t="s">
        <v>510</v>
      </c>
      <c r="B632" t="s">
        <v>510</v>
      </c>
      <c r="C632" t="s">
        <v>510</v>
      </c>
      <c r="D632" t="s">
        <v>510</v>
      </c>
      <c r="E632" t="s">
        <v>510</v>
      </c>
      <c r="F632" t="s">
        <v>510</v>
      </c>
      <c r="G632" t="s">
        <v>510</v>
      </c>
      <c r="H632" s="455"/>
      <c r="I632" t="s">
        <v>510</v>
      </c>
      <c r="K632" t="s">
        <v>510</v>
      </c>
      <c r="L632" t="s">
        <v>512</v>
      </c>
      <c r="M632" t="s">
        <v>510</v>
      </c>
      <c r="N632" t="s">
        <v>510</v>
      </c>
      <c r="O632" t="s">
        <v>510</v>
      </c>
      <c r="P632" t="s">
        <v>510</v>
      </c>
      <c r="Q632" t="s">
        <v>510</v>
      </c>
      <c r="R632" t="s">
        <v>510</v>
      </c>
      <c r="S632" t="s">
        <v>510</v>
      </c>
      <c r="T632" t="s">
        <v>510</v>
      </c>
      <c r="U632" t="s">
        <v>510</v>
      </c>
      <c r="V632" t="s">
        <v>510</v>
      </c>
      <c r="W632" t="s">
        <v>510</v>
      </c>
      <c r="Y632" t="s">
        <v>510</v>
      </c>
      <c r="AA632" t="s">
        <v>510</v>
      </c>
      <c r="AB632" t="s">
        <v>510</v>
      </c>
      <c r="AC632" t="s">
        <v>510</v>
      </c>
      <c r="AD632" t="s">
        <v>510</v>
      </c>
      <c r="AE632" t="s">
        <v>510</v>
      </c>
      <c r="AH632" t="s">
        <v>510</v>
      </c>
      <c r="AI632" t="s">
        <v>510</v>
      </c>
      <c r="AJ632" t="s">
        <v>510</v>
      </c>
      <c r="AK632" t="s">
        <v>510</v>
      </c>
      <c r="AL632" t="s">
        <v>510</v>
      </c>
      <c r="AM632" t="s">
        <v>510</v>
      </c>
      <c r="AN632" t="s">
        <v>510</v>
      </c>
      <c r="AO632" t="s">
        <v>510</v>
      </c>
      <c r="AP632" t="s">
        <v>510</v>
      </c>
      <c r="AQ632" t="s">
        <v>510</v>
      </c>
      <c r="AR632" t="s">
        <v>510</v>
      </c>
      <c r="AS632" t="s">
        <v>510</v>
      </c>
      <c r="AT632" t="s">
        <v>510</v>
      </c>
      <c r="AU632" t="s">
        <v>510</v>
      </c>
      <c r="AV632" t="s">
        <v>510</v>
      </c>
      <c r="AW632" t="s">
        <v>510</v>
      </c>
      <c r="AY632" t="s">
        <v>510</v>
      </c>
      <c r="AZ632" t="s">
        <v>510</v>
      </c>
      <c r="BB632" t="s">
        <v>510</v>
      </c>
      <c r="BC632" t="s">
        <v>510</v>
      </c>
      <c r="BD632" t="s">
        <v>510</v>
      </c>
      <c r="BE632" t="s">
        <v>510</v>
      </c>
      <c r="BF632" t="s">
        <v>510</v>
      </c>
      <c r="BG632" t="s">
        <v>510</v>
      </c>
      <c r="BH632" t="s">
        <v>510</v>
      </c>
      <c r="BI632" t="s">
        <v>510</v>
      </c>
      <c r="BJ632" t="s">
        <v>510</v>
      </c>
      <c r="BK632" t="s">
        <v>510</v>
      </c>
      <c r="BL632" t="s">
        <v>510</v>
      </c>
      <c r="BM632" t="s">
        <v>510</v>
      </c>
      <c r="BN632" t="s">
        <v>510</v>
      </c>
      <c r="BO632" t="s">
        <v>510</v>
      </c>
      <c r="BP632" t="s">
        <v>510</v>
      </c>
      <c r="BQ632" t="s">
        <v>510</v>
      </c>
    </row>
    <row r="633" spans="1:69" x14ac:dyDescent="0.3">
      <c r="A633" t="s">
        <v>510</v>
      </c>
      <c r="B633" t="s">
        <v>510</v>
      </c>
      <c r="C633" t="s">
        <v>510</v>
      </c>
      <c r="D633" t="s">
        <v>510</v>
      </c>
      <c r="E633" t="s">
        <v>510</v>
      </c>
      <c r="F633" t="s">
        <v>510</v>
      </c>
      <c r="G633" t="s">
        <v>510</v>
      </c>
      <c r="H633" s="455"/>
      <c r="I633" t="s">
        <v>510</v>
      </c>
      <c r="K633" t="s">
        <v>510</v>
      </c>
      <c r="L633" t="s">
        <v>512</v>
      </c>
      <c r="M633" t="s">
        <v>510</v>
      </c>
      <c r="N633" t="s">
        <v>510</v>
      </c>
      <c r="O633" t="s">
        <v>510</v>
      </c>
      <c r="P633" t="s">
        <v>510</v>
      </c>
      <c r="Q633" t="s">
        <v>510</v>
      </c>
      <c r="R633" t="s">
        <v>510</v>
      </c>
      <c r="S633" t="s">
        <v>510</v>
      </c>
      <c r="T633" t="s">
        <v>510</v>
      </c>
      <c r="U633" t="s">
        <v>510</v>
      </c>
      <c r="V633" t="s">
        <v>510</v>
      </c>
      <c r="W633" t="s">
        <v>510</v>
      </c>
      <c r="Y633" t="s">
        <v>510</v>
      </c>
      <c r="AA633" t="s">
        <v>510</v>
      </c>
      <c r="AB633" t="s">
        <v>510</v>
      </c>
      <c r="AC633" t="s">
        <v>510</v>
      </c>
      <c r="AD633" t="s">
        <v>510</v>
      </c>
      <c r="AE633" t="s">
        <v>510</v>
      </c>
      <c r="AH633" t="s">
        <v>510</v>
      </c>
      <c r="AI633" t="s">
        <v>510</v>
      </c>
      <c r="AJ633" t="s">
        <v>510</v>
      </c>
      <c r="AK633" t="s">
        <v>510</v>
      </c>
      <c r="AL633" t="s">
        <v>510</v>
      </c>
      <c r="AM633" t="s">
        <v>510</v>
      </c>
      <c r="AN633" t="s">
        <v>510</v>
      </c>
      <c r="AO633" t="s">
        <v>510</v>
      </c>
      <c r="AP633" t="s">
        <v>510</v>
      </c>
      <c r="AQ633" t="s">
        <v>510</v>
      </c>
      <c r="AR633" t="s">
        <v>510</v>
      </c>
      <c r="AS633" t="s">
        <v>510</v>
      </c>
      <c r="AT633" t="s">
        <v>510</v>
      </c>
      <c r="AU633" t="s">
        <v>510</v>
      </c>
      <c r="AV633" t="s">
        <v>510</v>
      </c>
      <c r="AW633" t="s">
        <v>510</v>
      </c>
      <c r="AY633" t="s">
        <v>510</v>
      </c>
      <c r="AZ633" t="s">
        <v>510</v>
      </c>
      <c r="BB633" t="s">
        <v>510</v>
      </c>
      <c r="BC633" t="s">
        <v>510</v>
      </c>
      <c r="BD633" t="s">
        <v>510</v>
      </c>
      <c r="BE633" t="s">
        <v>510</v>
      </c>
      <c r="BF633" t="s">
        <v>510</v>
      </c>
      <c r="BG633" t="s">
        <v>510</v>
      </c>
      <c r="BH633" t="s">
        <v>510</v>
      </c>
      <c r="BI633" t="s">
        <v>510</v>
      </c>
      <c r="BJ633" t="s">
        <v>510</v>
      </c>
      <c r="BK633" t="s">
        <v>510</v>
      </c>
      <c r="BL633" t="s">
        <v>510</v>
      </c>
      <c r="BM633" t="s">
        <v>510</v>
      </c>
      <c r="BN633" t="s">
        <v>510</v>
      </c>
      <c r="BO633" t="s">
        <v>510</v>
      </c>
      <c r="BP633" t="s">
        <v>510</v>
      </c>
      <c r="BQ633" t="s">
        <v>510</v>
      </c>
    </row>
    <row r="634" spans="1:69" x14ac:dyDescent="0.3">
      <c r="A634" t="s">
        <v>510</v>
      </c>
      <c r="B634" t="s">
        <v>510</v>
      </c>
      <c r="C634" t="s">
        <v>510</v>
      </c>
      <c r="D634" t="s">
        <v>510</v>
      </c>
      <c r="E634" t="s">
        <v>510</v>
      </c>
      <c r="F634" t="s">
        <v>510</v>
      </c>
      <c r="G634" t="s">
        <v>510</v>
      </c>
      <c r="H634" s="455"/>
      <c r="I634" t="s">
        <v>510</v>
      </c>
      <c r="K634" t="s">
        <v>510</v>
      </c>
      <c r="L634" t="s">
        <v>512</v>
      </c>
      <c r="M634" t="s">
        <v>510</v>
      </c>
      <c r="N634" t="s">
        <v>510</v>
      </c>
      <c r="O634" t="s">
        <v>510</v>
      </c>
      <c r="P634" t="s">
        <v>510</v>
      </c>
      <c r="Q634" t="s">
        <v>510</v>
      </c>
      <c r="R634" t="s">
        <v>510</v>
      </c>
      <c r="S634" t="s">
        <v>510</v>
      </c>
      <c r="T634" t="s">
        <v>510</v>
      </c>
      <c r="U634" t="s">
        <v>510</v>
      </c>
      <c r="V634" t="s">
        <v>510</v>
      </c>
      <c r="W634" t="s">
        <v>510</v>
      </c>
      <c r="Y634" t="s">
        <v>510</v>
      </c>
      <c r="AA634" t="s">
        <v>510</v>
      </c>
      <c r="AB634" t="s">
        <v>510</v>
      </c>
      <c r="AC634" t="s">
        <v>510</v>
      </c>
      <c r="AD634" t="s">
        <v>510</v>
      </c>
      <c r="AE634" t="s">
        <v>510</v>
      </c>
      <c r="AH634" t="s">
        <v>510</v>
      </c>
      <c r="AI634" t="s">
        <v>510</v>
      </c>
      <c r="AJ634" t="s">
        <v>510</v>
      </c>
      <c r="AK634" t="s">
        <v>510</v>
      </c>
      <c r="AL634" t="s">
        <v>510</v>
      </c>
      <c r="AM634" t="s">
        <v>510</v>
      </c>
      <c r="AN634" t="s">
        <v>510</v>
      </c>
      <c r="AO634" t="s">
        <v>510</v>
      </c>
      <c r="AP634" t="s">
        <v>510</v>
      </c>
      <c r="AQ634" t="s">
        <v>510</v>
      </c>
      <c r="AR634" t="s">
        <v>510</v>
      </c>
      <c r="AS634" t="s">
        <v>510</v>
      </c>
      <c r="AT634" t="s">
        <v>510</v>
      </c>
      <c r="AU634" t="s">
        <v>510</v>
      </c>
      <c r="AV634" t="s">
        <v>510</v>
      </c>
      <c r="AW634" t="s">
        <v>510</v>
      </c>
      <c r="AY634" t="s">
        <v>510</v>
      </c>
      <c r="AZ634" t="s">
        <v>510</v>
      </c>
      <c r="BB634" t="s">
        <v>510</v>
      </c>
      <c r="BC634" t="s">
        <v>510</v>
      </c>
      <c r="BD634" t="s">
        <v>510</v>
      </c>
      <c r="BE634" t="s">
        <v>510</v>
      </c>
      <c r="BF634" t="s">
        <v>510</v>
      </c>
      <c r="BG634" t="s">
        <v>510</v>
      </c>
      <c r="BH634" t="s">
        <v>510</v>
      </c>
      <c r="BI634" t="s">
        <v>510</v>
      </c>
      <c r="BJ634" t="s">
        <v>510</v>
      </c>
      <c r="BK634" t="s">
        <v>510</v>
      </c>
      <c r="BL634" t="s">
        <v>510</v>
      </c>
      <c r="BM634" t="s">
        <v>510</v>
      </c>
      <c r="BN634" t="s">
        <v>510</v>
      </c>
      <c r="BO634" t="s">
        <v>510</v>
      </c>
      <c r="BP634" t="s">
        <v>510</v>
      </c>
      <c r="BQ634" t="s">
        <v>510</v>
      </c>
    </row>
    <row r="635" spans="1:69" x14ac:dyDescent="0.3">
      <c r="A635" t="s">
        <v>510</v>
      </c>
      <c r="B635" t="s">
        <v>510</v>
      </c>
      <c r="C635" t="s">
        <v>510</v>
      </c>
      <c r="D635" t="s">
        <v>510</v>
      </c>
      <c r="E635" t="s">
        <v>510</v>
      </c>
      <c r="F635" t="s">
        <v>510</v>
      </c>
      <c r="G635" t="s">
        <v>510</v>
      </c>
      <c r="H635" s="455"/>
      <c r="I635" t="s">
        <v>510</v>
      </c>
      <c r="K635" t="s">
        <v>510</v>
      </c>
      <c r="L635" t="s">
        <v>512</v>
      </c>
      <c r="M635" t="s">
        <v>510</v>
      </c>
      <c r="N635" t="s">
        <v>510</v>
      </c>
      <c r="O635" t="s">
        <v>510</v>
      </c>
      <c r="P635" t="s">
        <v>510</v>
      </c>
      <c r="Q635" t="s">
        <v>510</v>
      </c>
      <c r="R635" t="s">
        <v>510</v>
      </c>
      <c r="S635" t="s">
        <v>510</v>
      </c>
      <c r="T635" t="s">
        <v>510</v>
      </c>
      <c r="U635" t="s">
        <v>510</v>
      </c>
      <c r="V635" t="s">
        <v>510</v>
      </c>
      <c r="W635" t="s">
        <v>510</v>
      </c>
      <c r="Y635" t="s">
        <v>510</v>
      </c>
      <c r="AA635" t="s">
        <v>510</v>
      </c>
      <c r="AB635" t="s">
        <v>510</v>
      </c>
      <c r="AC635" t="s">
        <v>510</v>
      </c>
      <c r="AD635" t="s">
        <v>510</v>
      </c>
      <c r="AE635" t="s">
        <v>510</v>
      </c>
      <c r="AH635" t="s">
        <v>510</v>
      </c>
      <c r="AI635" t="s">
        <v>510</v>
      </c>
      <c r="AJ635" t="s">
        <v>510</v>
      </c>
      <c r="AK635" t="s">
        <v>510</v>
      </c>
      <c r="AL635" t="s">
        <v>510</v>
      </c>
      <c r="AM635" t="s">
        <v>510</v>
      </c>
      <c r="AN635" t="s">
        <v>510</v>
      </c>
      <c r="AO635" t="s">
        <v>510</v>
      </c>
      <c r="AP635" t="s">
        <v>510</v>
      </c>
      <c r="AQ635" t="s">
        <v>510</v>
      </c>
      <c r="AR635" t="s">
        <v>510</v>
      </c>
      <c r="AS635" t="s">
        <v>510</v>
      </c>
      <c r="AT635" t="s">
        <v>510</v>
      </c>
      <c r="AU635" t="s">
        <v>510</v>
      </c>
      <c r="AV635" t="s">
        <v>510</v>
      </c>
      <c r="AW635" t="s">
        <v>510</v>
      </c>
      <c r="AY635" t="s">
        <v>510</v>
      </c>
      <c r="AZ635" t="s">
        <v>510</v>
      </c>
      <c r="BB635" t="s">
        <v>510</v>
      </c>
      <c r="BC635" t="s">
        <v>510</v>
      </c>
      <c r="BD635" t="s">
        <v>510</v>
      </c>
      <c r="BE635" t="s">
        <v>510</v>
      </c>
      <c r="BF635" t="s">
        <v>510</v>
      </c>
      <c r="BG635" t="s">
        <v>510</v>
      </c>
      <c r="BH635" t="s">
        <v>510</v>
      </c>
      <c r="BI635" t="s">
        <v>510</v>
      </c>
      <c r="BJ635" t="s">
        <v>510</v>
      </c>
      <c r="BK635" t="s">
        <v>510</v>
      </c>
      <c r="BL635" t="s">
        <v>510</v>
      </c>
      <c r="BM635" t="s">
        <v>510</v>
      </c>
      <c r="BN635" t="s">
        <v>510</v>
      </c>
      <c r="BO635" t="s">
        <v>510</v>
      </c>
      <c r="BP635" t="s">
        <v>510</v>
      </c>
      <c r="BQ635" t="s">
        <v>510</v>
      </c>
    </row>
    <row r="636" spans="1:69" x14ac:dyDescent="0.3">
      <c r="A636" t="s">
        <v>510</v>
      </c>
      <c r="B636" t="s">
        <v>510</v>
      </c>
      <c r="C636" t="s">
        <v>510</v>
      </c>
      <c r="D636" t="s">
        <v>510</v>
      </c>
      <c r="E636" t="s">
        <v>510</v>
      </c>
      <c r="F636" t="s">
        <v>510</v>
      </c>
      <c r="G636" t="s">
        <v>510</v>
      </c>
      <c r="H636" s="455"/>
      <c r="I636" t="s">
        <v>510</v>
      </c>
      <c r="K636" t="s">
        <v>510</v>
      </c>
      <c r="L636" t="s">
        <v>512</v>
      </c>
      <c r="M636" t="s">
        <v>510</v>
      </c>
      <c r="N636" t="s">
        <v>510</v>
      </c>
      <c r="O636" t="s">
        <v>510</v>
      </c>
      <c r="P636" t="s">
        <v>510</v>
      </c>
      <c r="Q636" t="s">
        <v>510</v>
      </c>
      <c r="R636" t="s">
        <v>510</v>
      </c>
      <c r="S636" t="s">
        <v>510</v>
      </c>
      <c r="T636" t="s">
        <v>510</v>
      </c>
      <c r="U636" t="s">
        <v>510</v>
      </c>
      <c r="V636" t="s">
        <v>510</v>
      </c>
      <c r="W636" t="s">
        <v>510</v>
      </c>
      <c r="Y636" t="s">
        <v>510</v>
      </c>
      <c r="AA636" t="s">
        <v>510</v>
      </c>
      <c r="AB636" t="s">
        <v>510</v>
      </c>
      <c r="AC636" t="s">
        <v>510</v>
      </c>
      <c r="AD636" t="s">
        <v>510</v>
      </c>
      <c r="AE636" t="s">
        <v>510</v>
      </c>
      <c r="AH636" t="s">
        <v>510</v>
      </c>
      <c r="AI636" t="s">
        <v>510</v>
      </c>
      <c r="AJ636" t="s">
        <v>510</v>
      </c>
      <c r="AK636" t="s">
        <v>510</v>
      </c>
      <c r="AL636" t="s">
        <v>510</v>
      </c>
      <c r="AM636" t="s">
        <v>510</v>
      </c>
      <c r="AN636" t="s">
        <v>510</v>
      </c>
      <c r="AO636" t="s">
        <v>510</v>
      </c>
      <c r="AP636" t="s">
        <v>510</v>
      </c>
      <c r="AQ636" t="s">
        <v>510</v>
      </c>
      <c r="AR636" t="s">
        <v>510</v>
      </c>
      <c r="AS636" t="s">
        <v>510</v>
      </c>
      <c r="AT636" t="s">
        <v>510</v>
      </c>
      <c r="AU636" t="s">
        <v>510</v>
      </c>
      <c r="AV636" t="s">
        <v>510</v>
      </c>
      <c r="AW636" t="s">
        <v>510</v>
      </c>
      <c r="AY636" t="s">
        <v>510</v>
      </c>
      <c r="AZ636" t="s">
        <v>510</v>
      </c>
      <c r="BB636" t="s">
        <v>510</v>
      </c>
      <c r="BC636" t="s">
        <v>510</v>
      </c>
      <c r="BD636" t="s">
        <v>510</v>
      </c>
      <c r="BE636" t="s">
        <v>510</v>
      </c>
      <c r="BF636" t="s">
        <v>510</v>
      </c>
      <c r="BG636" t="s">
        <v>510</v>
      </c>
      <c r="BH636" t="s">
        <v>510</v>
      </c>
      <c r="BI636" t="s">
        <v>510</v>
      </c>
      <c r="BJ636" t="s">
        <v>510</v>
      </c>
      <c r="BK636" t="s">
        <v>510</v>
      </c>
      <c r="BL636" t="s">
        <v>510</v>
      </c>
      <c r="BM636" t="s">
        <v>510</v>
      </c>
      <c r="BN636" t="s">
        <v>510</v>
      </c>
      <c r="BO636" t="s">
        <v>510</v>
      </c>
      <c r="BP636" t="s">
        <v>510</v>
      </c>
      <c r="BQ636" t="s">
        <v>510</v>
      </c>
    </row>
    <row r="637" spans="1:69" x14ac:dyDescent="0.3">
      <c r="A637" t="s">
        <v>510</v>
      </c>
      <c r="B637" t="s">
        <v>510</v>
      </c>
      <c r="C637" t="s">
        <v>510</v>
      </c>
      <c r="D637" t="s">
        <v>510</v>
      </c>
      <c r="E637" t="s">
        <v>510</v>
      </c>
      <c r="F637" t="s">
        <v>510</v>
      </c>
      <c r="G637" t="s">
        <v>510</v>
      </c>
      <c r="H637" s="455"/>
      <c r="I637" t="s">
        <v>510</v>
      </c>
      <c r="K637" t="s">
        <v>510</v>
      </c>
      <c r="L637" t="s">
        <v>512</v>
      </c>
      <c r="M637" t="s">
        <v>510</v>
      </c>
      <c r="N637" t="s">
        <v>510</v>
      </c>
      <c r="O637" t="s">
        <v>510</v>
      </c>
      <c r="P637" t="s">
        <v>510</v>
      </c>
      <c r="Q637" t="s">
        <v>510</v>
      </c>
      <c r="R637" t="s">
        <v>510</v>
      </c>
      <c r="S637" t="s">
        <v>510</v>
      </c>
      <c r="T637" t="s">
        <v>510</v>
      </c>
      <c r="U637" t="s">
        <v>510</v>
      </c>
      <c r="V637" t="s">
        <v>510</v>
      </c>
      <c r="W637" t="s">
        <v>510</v>
      </c>
      <c r="Y637" t="s">
        <v>510</v>
      </c>
      <c r="AA637" t="s">
        <v>510</v>
      </c>
      <c r="AB637" t="s">
        <v>510</v>
      </c>
      <c r="AC637" t="s">
        <v>510</v>
      </c>
      <c r="AD637" t="s">
        <v>510</v>
      </c>
      <c r="AE637" t="s">
        <v>510</v>
      </c>
      <c r="AH637" t="s">
        <v>510</v>
      </c>
      <c r="AI637" t="s">
        <v>510</v>
      </c>
      <c r="AJ637" t="s">
        <v>510</v>
      </c>
      <c r="AK637" t="s">
        <v>510</v>
      </c>
      <c r="AL637" t="s">
        <v>510</v>
      </c>
      <c r="AM637" t="s">
        <v>510</v>
      </c>
      <c r="AN637" t="s">
        <v>510</v>
      </c>
      <c r="AO637" t="s">
        <v>510</v>
      </c>
      <c r="AP637" t="s">
        <v>510</v>
      </c>
      <c r="AQ637" t="s">
        <v>510</v>
      </c>
      <c r="AR637" t="s">
        <v>510</v>
      </c>
      <c r="AS637" t="s">
        <v>510</v>
      </c>
      <c r="AT637" t="s">
        <v>510</v>
      </c>
      <c r="AU637" t="s">
        <v>510</v>
      </c>
      <c r="AV637" t="s">
        <v>510</v>
      </c>
      <c r="AW637" t="s">
        <v>510</v>
      </c>
      <c r="AY637" t="s">
        <v>510</v>
      </c>
      <c r="AZ637" t="s">
        <v>510</v>
      </c>
      <c r="BB637" t="s">
        <v>510</v>
      </c>
      <c r="BC637" t="s">
        <v>510</v>
      </c>
      <c r="BD637" t="s">
        <v>510</v>
      </c>
      <c r="BE637" t="s">
        <v>510</v>
      </c>
      <c r="BF637" t="s">
        <v>510</v>
      </c>
      <c r="BG637" t="s">
        <v>510</v>
      </c>
      <c r="BH637" t="s">
        <v>510</v>
      </c>
      <c r="BI637" t="s">
        <v>510</v>
      </c>
      <c r="BJ637" t="s">
        <v>510</v>
      </c>
      <c r="BK637" t="s">
        <v>510</v>
      </c>
      <c r="BL637" t="s">
        <v>510</v>
      </c>
      <c r="BM637" t="s">
        <v>510</v>
      </c>
      <c r="BN637" t="s">
        <v>510</v>
      </c>
      <c r="BO637" t="s">
        <v>510</v>
      </c>
      <c r="BP637" t="s">
        <v>510</v>
      </c>
      <c r="BQ637" t="s">
        <v>510</v>
      </c>
    </row>
    <row r="638" spans="1:69" x14ac:dyDescent="0.3">
      <c r="A638" t="s">
        <v>510</v>
      </c>
      <c r="B638" t="s">
        <v>510</v>
      </c>
      <c r="C638" t="s">
        <v>510</v>
      </c>
      <c r="D638" t="s">
        <v>510</v>
      </c>
      <c r="E638" t="s">
        <v>510</v>
      </c>
      <c r="F638" t="s">
        <v>510</v>
      </c>
      <c r="G638" t="s">
        <v>510</v>
      </c>
      <c r="H638" s="455"/>
      <c r="I638" t="s">
        <v>510</v>
      </c>
      <c r="K638" t="s">
        <v>510</v>
      </c>
      <c r="L638" t="s">
        <v>512</v>
      </c>
      <c r="M638" t="s">
        <v>510</v>
      </c>
      <c r="N638" t="s">
        <v>510</v>
      </c>
      <c r="O638" t="s">
        <v>510</v>
      </c>
      <c r="P638" t="s">
        <v>510</v>
      </c>
      <c r="Q638" t="s">
        <v>510</v>
      </c>
      <c r="R638" t="s">
        <v>510</v>
      </c>
      <c r="S638" t="s">
        <v>510</v>
      </c>
      <c r="T638" t="s">
        <v>510</v>
      </c>
      <c r="U638" t="s">
        <v>510</v>
      </c>
      <c r="V638" t="s">
        <v>510</v>
      </c>
      <c r="W638" t="s">
        <v>510</v>
      </c>
      <c r="Y638" t="s">
        <v>510</v>
      </c>
      <c r="AA638" t="s">
        <v>510</v>
      </c>
      <c r="AB638" t="s">
        <v>510</v>
      </c>
      <c r="AC638" t="s">
        <v>510</v>
      </c>
      <c r="AD638" t="s">
        <v>510</v>
      </c>
      <c r="AE638" t="s">
        <v>510</v>
      </c>
      <c r="AH638" t="s">
        <v>510</v>
      </c>
      <c r="AI638" t="s">
        <v>510</v>
      </c>
      <c r="AJ638" t="s">
        <v>510</v>
      </c>
      <c r="AK638" t="s">
        <v>510</v>
      </c>
      <c r="AL638" t="s">
        <v>510</v>
      </c>
      <c r="AM638" t="s">
        <v>510</v>
      </c>
      <c r="AN638" t="s">
        <v>510</v>
      </c>
      <c r="AO638" t="s">
        <v>510</v>
      </c>
      <c r="AP638" t="s">
        <v>510</v>
      </c>
      <c r="AQ638" t="s">
        <v>510</v>
      </c>
      <c r="AR638" t="s">
        <v>510</v>
      </c>
      <c r="AS638" t="s">
        <v>510</v>
      </c>
      <c r="AT638" t="s">
        <v>510</v>
      </c>
      <c r="AU638" t="s">
        <v>510</v>
      </c>
      <c r="AV638" t="s">
        <v>510</v>
      </c>
      <c r="AW638" t="s">
        <v>510</v>
      </c>
      <c r="AY638" t="s">
        <v>510</v>
      </c>
      <c r="AZ638" t="s">
        <v>510</v>
      </c>
      <c r="BB638" t="s">
        <v>510</v>
      </c>
      <c r="BC638" t="s">
        <v>510</v>
      </c>
      <c r="BD638" t="s">
        <v>510</v>
      </c>
      <c r="BE638" t="s">
        <v>510</v>
      </c>
      <c r="BF638" t="s">
        <v>510</v>
      </c>
      <c r="BG638" t="s">
        <v>510</v>
      </c>
      <c r="BH638" t="s">
        <v>510</v>
      </c>
      <c r="BI638" t="s">
        <v>510</v>
      </c>
      <c r="BJ638" t="s">
        <v>510</v>
      </c>
      <c r="BK638" t="s">
        <v>510</v>
      </c>
      <c r="BL638" t="s">
        <v>510</v>
      </c>
      <c r="BM638" t="s">
        <v>510</v>
      </c>
      <c r="BN638" t="s">
        <v>510</v>
      </c>
      <c r="BO638" t="s">
        <v>510</v>
      </c>
      <c r="BP638" t="s">
        <v>510</v>
      </c>
      <c r="BQ638" t="s">
        <v>510</v>
      </c>
    </row>
    <row r="639" spans="1:69" x14ac:dyDescent="0.3">
      <c r="A639" t="s">
        <v>510</v>
      </c>
      <c r="B639" t="s">
        <v>510</v>
      </c>
      <c r="C639" t="s">
        <v>510</v>
      </c>
      <c r="D639" t="s">
        <v>510</v>
      </c>
      <c r="E639" t="s">
        <v>510</v>
      </c>
      <c r="F639" t="s">
        <v>510</v>
      </c>
      <c r="G639" t="s">
        <v>510</v>
      </c>
      <c r="H639" s="455"/>
      <c r="I639" t="s">
        <v>510</v>
      </c>
      <c r="K639" t="s">
        <v>510</v>
      </c>
      <c r="L639" t="s">
        <v>512</v>
      </c>
      <c r="M639" t="s">
        <v>510</v>
      </c>
      <c r="N639" t="s">
        <v>510</v>
      </c>
      <c r="O639" t="s">
        <v>510</v>
      </c>
      <c r="P639" t="s">
        <v>510</v>
      </c>
      <c r="Q639" t="s">
        <v>510</v>
      </c>
      <c r="R639" t="s">
        <v>510</v>
      </c>
      <c r="S639" t="s">
        <v>510</v>
      </c>
      <c r="T639" t="s">
        <v>510</v>
      </c>
      <c r="U639" t="s">
        <v>510</v>
      </c>
      <c r="V639" t="s">
        <v>510</v>
      </c>
      <c r="W639" t="s">
        <v>510</v>
      </c>
      <c r="Y639" t="s">
        <v>510</v>
      </c>
      <c r="AA639" t="s">
        <v>510</v>
      </c>
      <c r="AB639" t="s">
        <v>510</v>
      </c>
      <c r="AC639" t="s">
        <v>510</v>
      </c>
      <c r="AD639" t="s">
        <v>510</v>
      </c>
      <c r="AE639" t="s">
        <v>510</v>
      </c>
      <c r="AH639" t="s">
        <v>510</v>
      </c>
      <c r="AI639" t="s">
        <v>510</v>
      </c>
      <c r="AJ639" t="s">
        <v>510</v>
      </c>
      <c r="AK639" t="s">
        <v>510</v>
      </c>
      <c r="AL639" t="s">
        <v>510</v>
      </c>
      <c r="AM639" t="s">
        <v>510</v>
      </c>
      <c r="AN639" t="s">
        <v>510</v>
      </c>
      <c r="AO639" t="s">
        <v>510</v>
      </c>
      <c r="AP639" t="s">
        <v>510</v>
      </c>
      <c r="AQ639" t="s">
        <v>510</v>
      </c>
      <c r="AR639" t="s">
        <v>510</v>
      </c>
      <c r="AS639" t="s">
        <v>510</v>
      </c>
      <c r="AT639" t="s">
        <v>510</v>
      </c>
      <c r="AU639" t="s">
        <v>510</v>
      </c>
      <c r="AV639" t="s">
        <v>510</v>
      </c>
      <c r="AW639" t="s">
        <v>510</v>
      </c>
      <c r="AY639" t="s">
        <v>510</v>
      </c>
      <c r="AZ639" t="s">
        <v>510</v>
      </c>
      <c r="BB639" t="s">
        <v>510</v>
      </c>
      <c r="BC639" t="s">
        <v>510</v>
      </c>
      <c r="BD639" t="s">
        <v>510</v>
      </c>
      <c r="BE639" t="s">
        <v>510</v>
      </c>
      <c r="BF639" t="s">
        <v>510</v>
      </c>
      <c r="BG639" t="s">
        <v>510</v>
      </c>
      <c r="BH639" t="s">
        <v>510</v>
      </c>
      <c r="BI639" t="s">
        <v>510</v>
      </c>
      <c r="BJ639" t="s">
        <v>510</v>
      </c>
      <c r="BK639" t="s">
        <v>510</v>
      </c>
      <c r="BL639" t="s">
        <v>510</v>
      </c>
      <c r="BM639" t="s">
        <v>510</v>
      </c>
      <c r="BN639" t="s">
        <v>510</v>
      </c>
      <c r="BO639" t="s">
        <v>510</v>
      </c>
      <c r="BP639" t="s">
        <v>510</v>
      </c>
      <c r="BQ639" t="s">
        <v>510</v>
      </c>
    </row>
    <row r="640" spans="1:69" x14ac:dyDescent="0.3">
      <c r="A640" t="s">
        <v>510</v>
      </c>
      <c r="B640" t="s">
        <v>510</v>
      </c>
      <c r="C640" t="s">
        <v>510</v>
      </c>
      <c r="D640" t="s">
        <v>510</v>
      </c>
      <c r="E640" t="s">
        <v>510</v>
      </c>
      <c r="F640" t="s">
        <v>510</v>
      </c>
      <c r="G640" t="s">
        <v>510</v>
      </c>
      <c r="H640" s="455"/>
      <c r="I640" t="s">
        <v>510</v>
      </c>
      <c r="K640" t="s">
        <v>510</v>
      </c>
      <c r="L640" t="s">
        <v>512</v>
      </c>
      <c r="M640" t="s">
        <v>510</v>
      </c>
      <c r="N640" t="s">
        <v>510</v>
      </c>
      <c r="O640" t="s">
        <v>510</v>
      </c>
      <c r="P640" t="s">
        <v>510</v>
      </c>
      <c r="Q640" t="s">
        <v>510</v>
      </c>
      <c r="R640" t="s">
        <v>510</v>
      </c>
      <c r="S640" t="s">
        <v>510</v>
      </c>
      <c r="T640" t="s">
        <v>510</v>
      </c>
      <c r="U640" t="s">
        <v>510</v>
      </c>
      <c r="V640" t="s">
        <v>510</v>
      </c>
      <c r="W640" t="s">
        <v>510</v>
      </c>
      <c r="Y640" t="s">
        <v>510</v>
      </c>
      <c r="AA640" t="s">
        <v>510</v>
      </c>
      <c r="AB640" t="s">
        <v>510</v>
      </c>
      <c r="AC640" t="s">
        <v>510</v>
      </c>
      <c r="AD640" t="s">
        <v>510</v>
      </c>
      <c r="AE640" t="s">
        <v>510</v>
      </c>
      <c r="AH640" t="s">
        <v>510</v>
      </c>
      <c r="AI640" t="s">
        <v>510</v>
      </c>
      <c r="AJ640" t="s">
        <v>510</v>
      </c>
      <c r="AK640" t="s">
        <v>510</v>
      </c>
      <c r="AL640" t="s">
        <v>510</v>
      </c>
      <c r="AM640" t="s">
        <v>510</v>
      </c>
      <c r="AN640" t="s">
        <v>510</v>
      </c>
      <c r="AO640" t="s">
        <v>510</v>
      </c>
      <c r="AP640" t="s">
        <v>510</v>
      </c>
      <c r="AQ640" t="s">
        <v>510</v>
      </c>
      <c r="AR640" t="s">
        <v>510</v>
      </c>
      <c r="AS640" t="s">
        <v>510</v>
      </c>
      <c r="AT640" t="s">
        <v>510</v>
      </c>
      <c r="AU640" t="s">
        <v>510</v>
      </c>
      <c r="AV640" t="s">
        <v>510</v>
      </c>
      <c r="AW640" t="s">
        <v>510</v>
      </c>
      <c r="AY640" t="s">
        <v>510</v>
      </c>
      <c r="AZ640" t="s">
        <v>510</v>
      </c>
      <c r="BB640" t="s">
        <v>510</v>
      </c>
      <c r="BC640" t="s">
        <v>510</v>
      </c>
      <c r="BD640" t="s">
        <v>510</v>
      </c>
      <c r="BE640" t="s">
        <v>510</v>
      </c>
      <c r="BF640" t="s">
        <v>510</v>
      </c>
      <c r="BG640" t="s">
        <v>510</v>
      </c>
      <c r="BH640" t="s">
        <v>510</v>
      </c>
      <c r="BI640" t="s">
        <v>510</v>
      </c>
      <c r="BJ640" t="s">
        <v>510</v>
      </c>
      <c r="BK640" t="s">
        <v>510</v>
      </c>
      <c r="BL640" t="s">
        <v>510</v>
      </c>
      <c r="BM640" t="s">
        <v>510</v>
      </c>
      <c r="BN640" t="s">
        <v>510</v>
      </c>
      <c r="BO640" t="s">
        <v>510</v>
      </c>
      <c r="BP640" t="s">
        <v>510</v>
      </c>
      <c r="BQ640" t="s">
        <v>510</v>
      </c>
    </row>
    <row r="641" spans="1:69" x14ac:dyDescent="0.3">
      <c r="A641" t="s">
        <v>510</v>
      </c>
      <c r="B641" t="s">
        <v>510</v>
      </c>
      <c r="C641" t="s">
        <v>510</v>
      </c>
      <c r="D641" t="s">
        <v>510</v>
      </c>
      <c r="E641" t="s">
        <v>510</v>
      </c>
      <c r="F641" t="s">
        <v>510</v>
      </c>
      <c r="G641" t="s">
        <v>510</v>
      </c>
      <c r="H641" s="455"/>
      <c r="I641" t="s">
        <v>510</v>
      </c>
      <c r="K641" t="s">
        <v>510</v>
      </c>
      <c r="L641" t="s">
        <v>512</v>
      </c>
      <c r="M641" t="s">
        <v>510</v>
      </c>
      <c r="N641" t="s">
        <v>510</v>
      </c>
      <c r="O641" t="s">
        <v>510</v>
      </c>
      <c r="P641" t="s">
        <v>510</v>
      </c>
      <c r="Q641" t="s">
        <v>510</v>
      </c>
      <c r="R641" t="s">
        <v>510</v>
      </c>
      <c r="S641" t="s">
        <v>510</v>
      </c>
      <c r="T641" t="s">
        <v>510</v>
      </c>
      <c r="U641" t="s">
        <v>510</v>
      </c>
      <c r="V641" t="s">
        <v>510</v>
      </c>
      <c r="W641" t="s">
        <v>510</v>
      </c>
      <c r="Y641" t="s">
        <v>510</v>
      </c>
      <c r="AA641" t="s">
        <v>510</v>
      </c>
      <c r="AB641" t="s">
        <v>510</v>
      </c>
      <c r="AC641" t="s">
        <v>510</v>
      </c>
      <c r="AD641" t="s">
        <v>510</v>
      </c>
      <c r="AE641" t="s">
        <v>510</v>
      </c>
      <c r="AH641" t="s">
        <v>510</v>
      </c>
      <c r="AI641" t="s">
        <v>510</v>
      </c>
      <c r="AJ641" t="s">
        <v>510</v>
      </c>
      <c r="AK641" t="s">
        <v>510</v>
      </c>
      <c r="AL641" t="s">
        <v>510</v>
      </c>
      <c r="AM641" t="s">
        <v>510</v>
      </c>
      <c r="AN641" t="s">
        <v>510</v>
      </c>
      <c r="AO641" t="s">
        <v>510</v>
      </c>
      <c r="AP641" t="s">
        <v>510</v>
      </c>
      <c r="AQ641" t="s">
        <v>510</v>
      </c>
      <c r="AR641" t="s">
        <v>510</v>
      </c>
      <c r="AS641" t="s">
        <v>510</v>
      </c>
      <c r="AT641" t="s">
        <v>510</v>
      </c>
      <c r="AU641" t="s">
        <v>510</v>
      </c>
      <c r="AV641" t="s">
        <v>510</v>
      </c>
      <c r="AW641" t="s">
        <v>510</v>
      </c>
      <c r="AY641" t="s">
        <v>510</v>
      </c>
      <c r="AZ641" t="s">
        <v>510</v>
      </c>
      <c r="BB641" t="s">
        <v>510</v>
      </c>
      <c r="BC641" t="s">
        <v>510</v>
      </c>
      <c r="BD641" t="s">
        <v>510</v>
      </c>
      <c r="BE641" t="s">
        <v>510</v>
      </c>
      <c r="BF641" t="s">
        <v>510</v>
      </c>
      <c r="BG641" t="s">
        <v>510</v>
      </c>
      <c r="BH641" t="s">
        <v>510</v>
      </c>
      <c r="BI641" t="s">
        <v>510</v>
      </c>
      <c r="BJ641" t="s">
        <v>510</v>
      </c>
      <c r="BK641" t="s">
        <v>510</v>
      </c>
      <c r="BL641" t="s">
        <v>510</v>
      </c>
      <c r="BM641" t="s">
        <v>510</v>
      </c>
      <c r="BN641" t="s">
        <v>510</v>
      </c>
      <c r="BO641" t="s">
        <v>510</v>
      </c>
      <c r="BP641" t="s">
        <v>510</v>
      </c>
      <c r="BQ641" t="s">
        <v>510</v>
      </c>
    </row>
    <row r="642" spans="1:69" x14ac:dyDescent="0.3">
      <c r="A642" t="s">
        <v>510</v>
      </c>
      <c r="B642" t="s">
        <v>510</v>
      </c>
      <c r="C642" t="s">
        <v>510</v>
      </c>
      <c r="D642" t="s">
        <v>510</v>
      </c>
      <c r="E642" t="s">
        <v>510</v>
      </c>
      <c r="F642" t="s">
        <v>510</v>
      </c>
      <c r="G642" t="s">
        <v>510</v>
      </c>
      <c r="H642" s="455"/>
      <c r="I642" t="s">
        <v>510</v>
      </c>
      <c r="K642" t="s">
        <v>510</v>
      </c>
      <c r="L642" t="s">
        <v>512</v>
      </c>
      <c r="M642" t="s">
        <v>510</v>
      </c>
      <c r="N642" t="s">
        <v>510</v>
      </c>
      <c r="O642" t="s">
        <v>510</v>
      </c>
      <c r="P642" t="s">
        <v>510</v>
      </c>
      <c r="Q642" t="s">
        <v>510</v>
      </c>
      <c r="R642" t="s">
        <v>510</v>
      </c>
      <c r="S642" t="s">
        <v>510</v>
      </c>
      <c r="T642" t="s">
        <v>510</v>
      </c>
      <c r="U642" t="s">
        <v>510</v>
      </c>
      <c r="V642" t="s">
        <v>510</v>
      </c>
      <c r="W642" t="s">
        <v>510</v>
      </c>
      <c r="Y642" t="s">
        <v>510</v>
      </c>
      <c r="AA642" t="s">
        <v>510</v>
      </c>
      <c r="AB642" t="s">
        <v>510</v>
      </c>
      <c r="AC642" t="s">
        <v>510</v>
      </c>
      <c r="AD642" t="s">
        <v>510</v>
      </c>
      <c r="AE642" t="s">
        <v>510</v>
      </c>
      <c r="AH642" t="s">
        <v>510</v>
      </c>
      <c r="AI642" t="s">
        <v>510</v>
      </c>
      <c r="AJ642" t="s">
        <v>510</v>
      </c>
      <c r="AK642" t="s">
        <v>510</v>
      </c>
      <c r="AL642" t="s">
        <v>510</v>
      </c>
      <c r="AM642" t="s">
        <v>510</v>
      </c>
      <c r="AN642" t="s">
        <v>510</v>
      </c>
      <c r="AO642" t="s">
        <v>510</v>
      </c>
      <c r="AP642" t="s">
        <v>510</v>
      </c>
      <c r="AQ642" t="s">
        <v>510</v>
      </c>
      <c r="AR642" t="s">
        <v>510</v>
      </c>
      <c r="AS642" t="s">
        <v>510</v>
      </c>
      <c r="AT642" t="s">
        <v>510</v>
      </c>
      <c r="AU642" t="s">
        <v>510</v>
      </c>
      <c r="AV642" t="s">
        <v>510</v>
      </c>
      <c r="AW642" t="s">
        <v>510</v>
      </c>
      <c r="AY642" t="s">
        <v>510</v>
      </c>
      <c r="AZ642" t="s">
        <v>510</v>
      </c>
      <c r="BB642" t="s">
        <v>510</v>
      </c>
      <c r="BC642" t="s">
        <v>510</v>
      </c>
      <c r="BD642" t="s">
        <v>510</v>
      </c>
      <c r="BE642" t="s">
        <v>510</v>
      </c>
      <c r="BF642" t="s">
        <v>510</v>
      </c>
      <c r="BG642" t="s">
        <v>510</v>
      </c>
      <c r="BH642" t="s">
        <v>510</v>
      </c>
      <c r="BI642" t="s">
        <v>510</v>
      </c>
      <c r="BJ642" t="s">
        <v>510</v>
      </c>
      <c r="BK642" t="s">
        <v>510</v>
      </c>
      <c r="BL642" t="s">
        <v>510</v>
      </c>
      <c r="BM642" t="s">
        <v>510</v>
      </c>
      <c r="BN642" t="s">
        <v>510</v>
      </c>
      <c r="BO642" t="s">
        <v>510</v>
      </c>
      <c r="BP642" t="s">
        <v>510</v>
      </c>
      <c r="BQ642" t="s">
        <v>510</v>
      </c>
    </row>
    <row r="643" spans="1:69" x14ac:dyDescent="0.3">
      <c r="A643" t="s">
        <v>510</v>
      </c>
      <c r="B643" t="s">
        <v>510</v>
      </c>
      <c r="C643" t="s">
        <v>510</v>
      </c>
      <c r="D643" t="s">
        <v>510</v>
      </c>
      <c r="E643" t="s">
        <v>510</v>
      </c>
      <c r="F643" t="s">
        <v>510</v>
      </c>
      <c r="G643" t="s">
        <v>510</v>
      </c>
      <c r="H643" s="455"/>
      <c r="I643" t="s">
        <v>510</v>
      </c>
      <c r="K643" t="s">
        <v>510</v>
      </c>
      <c r="L643" t="s">
        <v>512</v>
      </c>
      <c r="M643" t="s">
        <v>510</v>
      </c>
      <c r="N643" t="s">
        <v>510</v>
      </c>
      <c r="O643" t="s">
        <v>510</v>
      </c>
      <c r="P643" t="s">
        <v>510</v>
      </c>
      <c r="Q643" t="s">
        <v>510</v>
      </c>
      <c r="R643" t="s">
        <v>510</v>
      </c>
      <c r="S643" t="s">
        <v>510</v>
      </c>
      <c r="T643" t="s">
        <v>510</v>
      </c>
      <c r="U643" t="s">
        <v>510</v>
      </c>
      <c r="V643" t="s">
        <v>510</v>
      </c>
      <c r="W643" t="s">
        <v>510</v>
      </c>
      <c r="Y643" t="s">
        <v>510</v>
      </c>
      <c r="AA643" t="s">
        <v>510</v>
      </c>
      <c r="AB643" t="s">
        <v>510</v>
      </c>
      <c r="AC643" t="s">
        <v>510</v>
      </c>
      <c r="AD643" t="s">
        <v>510</v>
      </c>
      <c r="AE643" t="s">
        <v>510</v>
      </c>
      <c r="AH643" t="s">
        <v>510</v>
      </c>
      <c r="AI643" t="s">
        <v>510</v>
      </c>
      <c r="AJ643" t="s">
        <v>510</v>
      </c>
      <c r="AK643" t="s">
        <v>510</v>
      </c>
      <c r="AL643" t="s">
        <v>510</v>
      </c>
      <c r="AM643" t="s">
        <v>510</v>
      </c>
      <c r="AN643" t="s">
        <v>510</v>
      </c>
      <c r="AO643" t="s">
        <v>510</v>
      </c>
      <c r="AP643" t="s">
        <v>510</v>
      </c>
      <c r="AQ643" t="s">
        <v>510</v>
      </c>
      <c r="AR643" t="s">
        <v>510</v>
      </c>
      <c r="AS643" t="s">
        <v>510</v>
      </c>
      <c r="AT643" t="s">
        <v>510</v>
      </c>
      <c r="AU643" t="s">
        <v>510</v>
      </c>
      <c r="AV643" t="s">
        <v>510</v>
      </c>
      <c r="AW643" t="s">
        <v>510</v>
      </c>
      <c r="AY643" t="s">
        <v>510</v>
      </c>
      <c r="AZ643" t="s">
        <v>510</v>
      </c>
      <c r="BB643" t="s">
        <v>510</v>
      </c>
      <c r="BC643" t="s">
        <v>510</v>
      </c>
      <c r="BD643" t="s">
        <v>510</v>
      </c>
      <c r="BE643" t="s">
        <v>510</v>
      </c>
      <c r="BF643" t="s">
        <v>510</v>
      </c>
      <c r="BG643" t="s">
        <v>510</v>
      </c>
      <c r="BH643" t="s">
        <v>510</v>
      </c>
      <c r="BI643" t="s">
        <v>510</v>
      </c>
      <c r="BJ643" t="s">
        <v>510</v>
      </c>
      <c r="BK643" t="s">
        <v>510</v>
      </c>
      <c r="BL643" t="s">
        <v>510</v>
      </c>
      <c r="BM643" t="s">
        <v>510</v>
      </c>
      <c r="BN643" t="s">
        <v>510</v>
      </c>
      <c r="BO643" t="s">
        <v>510</v>
      </c>
      <c r="BP643" t="s">
        <v>510</v>
      </c>
      <c r="BQ643" t="s">
        <v>510</v>
      </c>
    </row>
    <row r="644" spans="1:69" x14ac:dyDescent="0.3">
      <c r="A644" t="s">
        <v>510</v>
      </c>
      <c r="B644" t="s">
        <v>510</v>
      </c>
      <c r="C644" t="s">
        <v>510</v>
      </c>
      <c r="D644" t="s">
        <v>510</v>
      </c>
      <c r="E644" t="s">
        <v>510</v>
      </c>
      <c r="F644" t="s">
        <v>510</v>
      </c>
      <c r="G644" t="s">
        <v>510</v>
      </c>
      <c r="H644" s="455"/>
      <c r="I644" t="s">
        <v>510</v>
      </c>
      <c r="K644" t="s">
        <v>510</v>
      </c>
      <c r="L644" t="s">
        <v>512</v>
      </c>
      <c r="M644" t="s">
        <v>510</v>
      </c>
      <c r="N644" t="s">
        <v>510</v>
      </c>
      <c r="O644" t="s">
        <v>510</v>
      </c>
      <c r="P644" t="s">
        <v>510</v>
      </c>
      <c r="Q644" t="s">
        <v>510</v>
      </c>
      <c r="R644" t="s">
        <v>510</v>
      </c>
      <c r="S644" t="s">
        <v>510</v>
      </c>
      <c r="T644" t="s">
        <v>510</v>
      </c>
      <c r="U644" t="s">
        <v>510</v>
      </c>
      <c r="V644" t="s">
        <v>510</v>
      </c>
      <c r="W644" t="s">
        <v>510</v>
      </c>
      <c r="Y644" t="s">
        <v>510</v>
      </c>
      <c r="AA644" t="s">
        <v>510</v>
      </c>
      <c r="AB644" t="s">
        <v>510</v>
      </c>
      <c r="AC644" t="s">
        <v>510</v>
      </c>
      <c r="AD644" t="s">
        <v>510</v>
      </c>
      <c r="AE644" t="s">
        <v>510</v>
      </c>
      <c r="AH644" t="s">
        <v>510</v>
      </c>
      <c r="AI644" t="s">
        <v>510</v>
      </c>
      <c r="AJ644" t="s">
        <v>510</v>
      </c>
      <c r="AK644" t="s">
        <v>510</v>
      </c>
      <c r="AL644" t="s">
        <v>510</v>
      </c>
      <c r="AM644" t="s">
        <v>510</v>
      </c>
      <c r="AN644" t="s">
        <v>510</v>
      </c>
      <c r="AO644" t="s">
        <v>510</v>
      </c>
      <c r="AP644" t="s">
        <v>510</v>
      </c>
      <c r="AQ644" t="s">
        <v>510</v>
      </c>
      <c r="AR644" t="s">
        <v>510</v>
      </c>
      <c r="AS644" t="s">
        <v>510</v>
      </c>
      <c r="AT644" t="s">
        <v>510</v>
      </c>
      <c r="AU644" t="s">
        <v>510</v>
      </c>
      <c r="AV644" t="s">
        <v>510</v>
      </c>
      <c r="AW644" t="s">
        <v>510</v>
      </c>
      <c r="AY644" t="s">
        <v>510</v>
      </c>
      <c r="AZ644" t="s">
        <v>510</v>
      </c>
      <c r="BB644" t="s">
        <v>510</v>
      </c>
      <c r="BC644" t="s">
        <v>510</v>
      </c>
      <c r="BD644" t="s">
        <v>510</v>
      </c>
      <c r="BE644" t="s">
        <v>510</v>
      </c>
      <c r="BF644" t="s">
        <v>510</v>
      </c>
      <c r="BG644" t="s">
        <v>510</v>
      </c>
      <c r="BH644" t="s">
        <v>510</v>
      </c>
      <c r="BI644" t="s">
        <v>510</v>
      </c>
      <c r="BJ644" t="s">
        <v>510</v>
      </c>
      <c r="BK644" t="s">
        <v>510</v>
      </c>
      <c r="BL644" t="s">
        <v>510</v>
      </c>
      <c r="BM644" t="s">
        <v>510</v>
      </c>
      <c r="BN644" t="s">
        <v>510</v>
      </c>
      <c r="BO644" t="s">
        <v>510</v>
      </c>
      <c r="BP644" t="s">
        <v>510</v>
      </c>
      <c r="BQ644" t="s">
        <v>510</v>
      </c>
    </row>
    <row r="645" spans="1:69" x14ac:dyDescent="0.3">
      <c r="A645" t="s">
        <v>510</v>
      </c>
      <c r="B645" t="s">
        <v>510</v>
      </c>
      <c r="C645" t="s">
        <v>510</v>
      </c>
      <c r="D645" t="s">
        <v>510</v>
      </c>
      <c r="E645" t="s">
        <v>510</v>
      </c>
      <c r="F645" t="s">
        <v>510</v>
      </c>
      <c r="G645" t="s">
        <v>510</v>
      </c>
      <c r="H645" s="455"/>
      <c r="I645" t="s">
        <v>510</v>
      </c>
      <c r="K645" t="s">
        <v>510</v>
      </c>
      <c r="L645" t="s">
        <v>512</v>
      </c>
      <c r="M645" t="s">
        <v>510</v>
      </c>
      <c r="N645" t="s">
        <v>510</v>
      </c>
      <c r="O645" t="s">
        <v>510</v>
      </c>
      <c r="P645" t="s">
        <v>510</v>
      </c>
      <c r="Q645" t="s">
        <v>510</v>
      </c>
      <c r="R645" t="s">
        <v>510</v>
      </c>
      <c r="S645" t="s">
        <v>510</v>
      </c>
      <c r="T645" t="s">
        <v>510</v>
      </c>
      <c r="U645" t="s">
        <v>510</v>
      </c>
      <c r="V645" t="s">
        <v>510</v>
      </c>
      <c r="W645" t="s">
        <v>510</v>
      </c>
      <c r="Y645" t="s">
        <v>510</v>
      </c>
      <c r="AA645" t="s">
        <v>510</v>
      </c>
      <c r="AB645" t="s">
        <v>510</v>
      </c>
      <c r="AC645" t="s">
        <v>510</v>
      </c>
      <c r="AD645" t="s">
        <v>510</v>
      </c>
      <c r="AE645" t="s">
        <v>510</v>
      </c>
      <c r="AH645" t="s">
        <v>510</v>
      </c>
      <c r="AI645" t="s">
        <v>510</v>
      </c>
      <c r="AJ645" t="s">
        <v>510</v>
      </c>
      <c r="AK645" t="s">
        <v>510</v>
      </c>
      <c r="AL645" t="s">
        <v>510</v>
      </c>
      <c r="AM645" t="s">
        <v>510</v>
      </c>
      <c r="AN645" t="s">
        <v>510</v>
      </c>
      <c r="AO645" t="s">
        <v>510</v>
      </c>
      <c r="AP645" t="s">
        <v>510</v>
      </c>
      <c r="AQ645" t="s">
        <v>510</v>
      </c>
      <c r="AR645" t="s">
        <v>510</v>
      </c>
      <c r="AS645" t="s">
        <v>510</v>
      </c>
      <c r="AT645" t="s">
        <v>510</v>
      </c>
      <c r="AU645" t="s">
        <v>510</v>
      </c>
      <c r="AV645" t="s">
        <v>510</v>
      </c>
      <c r="AW645" t="s">
        <v>510</v>
      </c>
      <c r="AY645" t="s">
        <v>510</v>
      </c>
      <c r="AZ645" t="s">
        <v>510</v>
      </c>
      <c r="BB645" t="s">
        <v>510</v>
      </c>
      <c r="BC645" t="s">
        <v>510</v>
      </c>
      <c r="BD645" t="s">
        <v>510</v>
      </c>
      <c r="BE645" t="s">
        <v>510</v>
      </c>
      <c r="BF645" t="s">
        <v>510</v>
      </c>
      <c r="BG645" t="s">
        <v>510</v>
      </c>
      <c r="BH645" t="s">
        <v>510</v>
      </c>
      <c r="BI645" t="s">
        <v>510</v>
      </c>
      <c r="BJ645" t="s">
        <v>510</v>
      </c>
      <c r="BK645" t="s">
        <v>510</v>
      </c>
      <c r="BL645" t="s">
        <v>510</v>
      </c>
      <c r="BM645" t="s">
        <v>510</v>
      </c>
      <c r="BN645" t="s">
        <v>510</v>
      </c>
      <c r="BO645" t="s">
        <v>510</v>
      </c>
      <c r="BP645" t="s">
        <v>510</v>
      </c>
      <c r="BQ645" t="s">
        <v>510</v>
      </c>
    </row>
    <row r="646" spans="1:69" x14ac:dyDescent="0.3">
      <c r="A646" t="s">
        <v>510</v>
      </c>
      <c r="B646" t="s">
        <v>510</v>
      </c>
      <c r="C646" t="s">
        <v>510</v>
      </c>
      <c r="D646" t="s">
        <v>510</v>
      </c>
      <c r="E646" t="s">
        <v>510</v>
      </c>
      <c r="F646" t="s">
        <v>510</v>
      </c>
      <c r="G646" t="s">
        <v>510</v>
      </c>
      <c r="H646" s="455"/>
      <c r="I646" t="s">
        <v>510</v>
      </c>
      <c r="K646" t="s">
        <v>510</v>
      </c>
      <c r="L646" t="s">
        <v>512</v>
      </c>
      <c r="M646" t="s">
        <v>510</v>
      </c>
      <c r="N646" t="s">
        <v>510</v>
      </c>
      <c r="O646" t="s">
        <v>510</v>
      </c>
      <c r="P646" t="s">
        <v>510</v>
      </c>
      <c r="Q646" t="s">
        <v>510</v>
      </c>
      <c r="R646" t="s">
        <v>510</v>
      </c>
      <c r="S646" t="s">
        <v>510</v>
      </c>
      <c r="T646" t="s">
        <v>510</v>
      </c>
      <c r="U646" t="s">
        <v>510</v>
      </c>
      <c r="V646" t="s">
        <v>510</v>
      </c>
      <c r="W646" t="s">
        <v>510</v>
      </c>
      <c r="Y646" t="s">
        <v>510</v>
      </c>
      <c r="AA646" t="s">
        <v>510</v>
      </c>
      <c r="AB646" t="s">
        <v>510</v>
      </c>
      <c r="AC646" t="s">
        <v>510</v>
      </c>
      <c r="AD646" t="s">
        <v>510</v>
      </c>
      <c r="AE646" t="s">
        <v>510</v>
      </c>
      <c r="AH646" t="s">
        <v>510</v>
      </c>
      <c r="AI646" t="s">
        <v>510</v>
      </c>
      <c r="AJ646" t="s">
        <v>510</v>
      </c>
      <c r="AK646" t="s">
        <v>510</v>
      </c>
      <c r="AL646" t="s">
        <v>510</v>
      </c>
      <c r="AM646" t="s">
        <v>510</v>
      </c>
      <c r="AN646" t="s">
        <v>510</v>
      </c>
      <c r="AO646" t="s">
        <v>510</v>
      </c>
      <c r="AP646" t="s">
        <v>510</v>
      </c>
      <c r="AQ646" t="s">
        <v>510</v>
      </c>
      <c r="AR646" t="s">
        <v>510</v>
      </c>
      <c r="AS646" t="s">
        <v>510</v>
      </c>
      <c r="AT646" t="s">
        <v>510</v>
      </c>
      <c r="AU646" t="s">
        <v>510</v>
      </c>
      <c r="AV646" t="s">
        <v>510</v>
      </c>
      <c r="AW646" t="s">
        <v>510</v>
      </c>
      <c r="AY646" t="s">
        <v>510</v>
      </c>
      <c r="AZ646" t="s">
        <v>510</v>
      </c>
      <c r="BB646" t="s">
        <v>510</v>
      </c>
      <c r="BC646" t="s">
        <v>510</v>
      </c>
      <c r="BD646" t="s">
        <v>510</v>
      </c>
      <c r="BE646" t="s">
        <v>510</v>
      </c>
      <c r="BF646" t="s">
        <v>510</v>
      </c>
      <c r="BG646" t="s">
        <v>510</v>
      </c>
      <c r="BH646" t="s">
        <v>510</v>
      </c>
      <c r="BI646" t="s">
        <v>510</v>
      </c>
      <c r="BJ646" t="s">
        <v>510</v>
      </c>
      <c r="BK646" t="s">
        <v>510</v>
      </c>
      <c r="BL646" t="s">
        <v>510</v>
      </c>
      <c r="BM646" t="s">
        <v>510</v>
      </c>
      <c r="BN646" t="s">
        <v>510</v>
      </c>
      <c r="BO646" t="s">
        <v>510</v>
      </c>
      <c r="BP646" t="s">
        <v>510</v>
      </c>
      <c r="BQ646" t="s">
        <v>510</v>
      </c>
    </row>
    <row r="647" spans="1:69" x14ac:dyDescent="0.3">
      <c r="A647" t="s">
        <v>510</v>
      </c>
      <c r="B647" t="s">
        <v>510</v>
      </c>
      <c r="C647" t="s">
        <v>510</v>
      </c>
      <c r="D647" t="s">
        <v>510</v>
      </c>
      <c r="E647" t="s">
        <v>510</v>
      </c>
      <c r="F647" t="s">
        <v>510</v>
      </c>
      <c r="G647" t="s">
        <v>510</v>
      </c>
      <c r="H647" s="455"/>
      <c r="I647" t="s">
        <v>510</v>
      </c>
      <c r="K647" t="s">
        <v>510</v>
      </c>
      <c r="L647" t="s">
        <v>512</v>
      </c>
      <c r="M647" t="s">
        <v>510</v>
      </c>
      <c r="N647" t="s">
        <v>510</v>
      </c>
      <c r="O647" t="s">
        <v>510</v>
      </c>
      <c r="P647" t="s">
        <v>510</v>
      </c>
      <c r="Q647" t="s">
        <v>510</v>
      </c>
      <c r="R647" t="s">
        <v>510</v>
      </c>
      <c r="S647" t="s">
        <v>510</v>
      </c>
      <c r="T647" t="s">
        <v>510</v>
      </c>
      <c r="U647" t="s">
        <v>510</v>
      </c>
      <c r="V647" t="s">
        <v>510</v>
      </c>
      <c r="W647" t="s">
        <v>510</v>
      </c>
      <c r="Y647" t="s">
        <v>510</v>
      </c>
      <c r="AA647" t="s">
        <v>510</v>
      </c>
      <c r="AB647" t="s">
        <v>510</v>
      </c>
      <c r="AC647" t="s">
        <v>510</v>
      </c>
      <c r="AD647" t="s">
        <v>510</v>
      </c>
      <c r="AE647" t="s">
        <v>510</v>
      </c>
      <c r="AH647" t="s">
        <v>510</v>
      </c>
      <c r="AI647" t="s">
        <v>510</v>
      </c>
      <c r="AJ647" t="s">
        <v>510</v>
      </c>
      <c r="AK647" t="s">
        <v>510</v>
      </c>
      <c r="AL647" t="s">
        <v>510</v>
      </c>
      <c r="AM647" t="s">
        <v>510</v>
      </c>
      <c r="AN647" t="s">
        <v>510</v>
      </c>
      <c r="AO647" t="s">
        <v>510</v>
      </c>
      <c r="AP647" t="s">
        <v>510</v>
      </c>
      <c r="AQ647" t="s">
        <v>510</v>
      </c>
      <c r="AR647" t="s">
        <v>510</v>
      </c>
      <c r="AS647" t="s">
        <v>510</v>
      </c>
      <c r="AT647" t="s">
        <v>510</v>
      </c>
      <c r="AU647" t="s">
        <v>510</v>
      </c>
      <c r="AV647" t="s">
        <v>510</v>
      </c>
      <c r="AW647" t="s">
        <v>510</v>
      </c>
      <c r="AY647" t="s">
        <v>510</v>
      </c>
      <c r="AZ647" t="s">
        <v>510</v>
      </c>
      <c r="BB647" t="s">
        <v>510</v>
      </c>
      <c r="BC647" t="s">
        <v>510</v>
      </c>
      <c r="BD647" t="s">
        <v>510</v>
      </c>
      <c r="BE647" t="s">
        <v>510</v>
      </c>
      <c r="BF647" t="s">
        <v>510</v>
      </c>
      <c r="BG647" t="s">
        <v>510</v>
      </c>
      <c r="BH647" t="s">
        <v>510</v>
      </c>
      <c r="BI647" t="s">
        <v>510</v>
      </c>
      <c r="BJ647" t="s">
        <v>510</v>
      </c>
      <c r="BK647" t="s">
        <v>510</v>
      </c>
      <c r="BL647" t="s">
        <v>510</v>
      </c>
      <c r="BM647" t="s">
        <v>510</v>
      </c>
      <c r="BN647" t="s">
        <v>510</v>
      </c>
      <c r="BO647" t="s">
        <v>510</v>
      </c>
      <c r="BP647" t="s">
        <v>510</v>
      </c>
      <c r="BQ647" t="s">
        <v>510</v>
      </c>
    </row>
    <row r="648" spans="1:69" x14ac:dyDescent="0.3">
      <c r="A648" t="s">
        <v>510</v>
      </c>
      <c r="B648" t="s">
        <v>510</v>
      </c>
      <c r="C648" t="s">
        <v>510</v>
      </c>
      <c r="D648" t="s">
        <v>510</v>
      </c>
      <c r="E648" t="s">
        <v>510</v>
      </c>
      <c r="F648" t="s">
        <v>510</v>
      </c>
      <c r="G648" t="s">
        <v>510</v>
      </c>
      <c r="H648" s="455"/>
      <c r="I648" t="s">
        <v>510</v>
      </c>
      <c r="K648" t="s">
        <v>510</v>
      </c>
      <c r="L648" t="s">
        <v>512</v>
      </c>
      <c r="M648" t="s">
        <v>510</v>
      </c>
      <c r="N648" t="s">
        <v>510</v>
      </c>
      <c r="O648" t="s">
        <v>510</v>
      </c>
      <c r="P648" t="s">
        <v>510</v>
      </c>
      <c r="Q648" t="s">
        <v>510</v>
      </c>
      <c r="R648" t="s">
        <v>510</v>
      </c>
      <c r="S648" t="s">
        <v>510</v>
      </c>
      <c r="T648" t="s">
        <v>510</v>
      </c>
      <c r="U648" t="s">
        <v>510</v>
      </c>
      <c r="V648" t="s">
        <v>510</v>
      </c>
      <c r="W648" t="s">
        <v>510</v>
      </c>
      <c r="Y648" t="s">
        <v>510</v>
      </c>
      <c r="AA648" t="s">
        <v>510</v>
      </c>
      <c r="AB648" t="s">
        <v>510</v>
      </c>
      <c r="AC648" t="s">
        <v>510</v>
      </c>
      <c r="AD648" t="s">
        <v>510</v>
      </c>
      <c r="AE648" t="s">
        <v>510</v>
      </c>
      <c r="AH648" t="s">
        <v>510</v>
      </c>
      <c r="AI648" t="s">
        <v>510</v>
      </c>
      <c r="AJ648" t="s">
        <v>510</v>
      </c>
      <c r="AK648" t="s">
        <v>510</v>
      </c>
      <c r="AL648" t="s">
        <v>510</v>
      </c>
      <c r="AM648" t="s">
        <v>510</v>
      </c>
      <c r="AN648" t="s">
        <v>510</v>
      </c>
      <c r="AO648" t="s">
        <v>510</v>
      </c>
      <c r="AP648" t="s">
        <v>510</v>
      </c>
      <c r="AQ648" t="s">
        <v>510</v>
      </c>
      <c r="AR648" t="s">
        <v>510</v>
      </c>
      <c r="AS648" t="s">
        <v>510</v>
      </c>
      <c r="AT648" t="s">
        <v>510</v>
      </c>
      <c r="AU648" t="s">
        <v>510</v>
      </c>
      <c r="AV648" t="s">
        <v>510</v>
      </c>
      <c r="AW648" t="s">
        <v>510</v>
      </c>
      <c r="AY648" t="s">
        <v>510</v>
      </c>
      <c r="AZ648" t="s">
        <v>510</v>
      </c>
      <c r="BB648" t="s">
        <v>510</v>
      </c>
      <c r="BC648" t="s">
        <v>510</v>
      </c>
      <c r="BD648" t="s">
        <v>510</v>
      </c>
      <c r="BE648" t="s">
        <v>510</v>
      </c>
      <c r="BF648" t="s">
        <v>510</v>
      </c>
      <c r="BG648" t="s">
        <v>510</v>
      </c>
      <c r="BH648" t="s">
        <v>510</v>
      </c>
      <c r="BI648" t="s">
        <v>510</v>
      </c>
      <c r="BJ648" t="s">
        <v>510</v>
      </c>
      <c r="BK648" t="s">
        <v>510</v>
      </c>
      <c r="BL648" t="s">
        <v>510</v>
      </c>
      <c r="BM648" t="s">
        <v>510</v>
      </c>
      <c r="BN648" t="s">
        <v>510</v>
      </c>
      <c r="BO648" t="s">
        <v>510</v>
      </c>
      <c r="BP648" t="s">
        <v>510</v>
      </c>
      <c r="BQ648" t="s">
        <v>510</v>
      </c>
    </row>
    <row r="649" spans="1:69" x14ac:dyDescent="0.3">
      <c r="A649" t="s">
        <v>510</v>
      </c>
      <c r="B649" t="s">
        <v>510</v>
      </c>
      <c r="C649" t="s">
        <v>510</v>
      </c>
      <c r="D649" t="s">
        <v>510</v>
      </c>
      <c r="E649" t="s">
        <v>510</v>
      </c>
      <c r="F649" t="s">
        <v>510</v>
      </c>
      <c r="G649" t="s">
        <v>510</v>
      </c>
      <c r="H649" s="455"/>
      <c r="I649" t="s">
        <v>510</v>
      </c>
      <c r="K649" t="s">
        <v>510</v>
      </c>
      <c r="L649" t="s">
        <v>512</v>
      </c>
      <c r="M649" t="s">
        <v>510</v>
      </c>
      <c r="N649" t="s">
        <v>510</v>
      </c>
      <c r="O649" t="s">
        <v>510</v>
      </c>
      <c r="P649" t="s">
        <v>510</v>
      </c>
      <c r="Q649" t="s">
        <v>510</v>
      </c>
      <c r="R649" t="s">
        <v>510</v>
      </c>
      <c r="S649" t="s">
        <v>510</v>
      </c>
      <c r="T649" t="s">
        <v>510</v>
      </c>
      <c r="U649" t="s">
        <v>510</v>
      </c>
      <c r="V649" t="s">
        <v>510</v>
      </c>
      <c r="W649" t="s">
        <v>510</v>
      </c>
      <c r="Y649" t="s">
        <v>510</v>
      </c>
      <c r="AA649" t="s">
        <v>510</v>
      </c>
      <c r="AB649" t="s">
        <v>510</v>
      </c>
      <c r="AC649" t="s">
        <v>510</v>
      </c>
      <c r="AD649" t="s">
        <v>510</v>
      </c>
      <c r="AE649" t="s">
        <v>510</v>
      </c>
      <c r="AH649" t="s">
        <v>510</v>
      </c>
      <c r="AI649" t="s">
        <v>510</v>
      </c>
      <c r="AJ649" t="s">
        <v>510</v>
      </c>
      <c r="AK649" t="s">
        <v>510</v>
      </c>
      <c r="AL649" t="s">
        <v>510</v>
      </c>
      <c r="AM649" t="s">
        <v>510</v>
      </c>
      <c r="AN649" t="s">
        <v>510</v>
      </c>
      <c r="AO649" t="s">
        <v>510</v>
      </c>
      <c r="AP649" t="s">
        <v>510</v>
      </c>
      <c r="AQ649" t="s">
        <v>510</v>
      </c>
      <c r="AR649" t="s">
        <v>510</v>
      </c>
      <c r="AS649" t="s">
        <v>510</v>
      </c>
      <c r="AT649" t="s">
        <v>510</v>
      </c>
      <c r="AU649" t="s">
        <v>510</v>
      </c>
      <c r="AV649" t="s">
        <v>510</v>
      </c>
      <c r="AW649" t="s">
        <v>510</v>
      </c>
      <c r="AY649" t="s">
        <v>510</v>
      </c>
      <c r="AZ649" t="s">
        <v>510</v>
      </c>
      <c r="BB649" t="s">
        <v>510</v>
      </c>
      <c r="BC649" t="s">
        <v>510</v>
      </c>
      <c r="BD649" t="s">
        <v>510</v>
      </c>
      <c r="BE649" t="s">
        <v>510</v>
      </c>
      <c r="BF649" t="s">
        <v>510</v>
      </c>
      <c r="BG649" t="s">
        <v>510</v>
      </c>
      <c r="BH649" t="s">
        <v>510</v>
      </c>
      <c r="BI649" t="s">
        <v>510</v>
      </c>
      <c r="BJ649" t="s">
        <v>510</v>
      </c>
      <c r="BK649" t="s">
        <v>510</v>
      </c>
      <c r="BL649" t="s">
        <v>510</v>
      </c>
      <c r="BM649" t="s">
        <v>510</v>
      </c>
      <c r="BN649" t="s">
        <v>510</v>
      </c>
      <c r="BO649" t="s">
        <v>510</v>
      </c>
      <c r="BP649" t="s">
        <v>510</v>
      </c>
      <c r="BQ649" t="s">
        <v>510</v>
      </c>
    </row>
    <row r="650" spans="1:69" x14ac:dyDescent="0.3">
      <c r="A650" t="s">
        <v>510</v>
      </c>
      <c r="B650" t="s">
        <v>510</v>
      </c>
      <c r="C650" t="s">
        <v>510</v>
      </c>
      <c r="D650" t="s">
        <v>510</v>
      </c>
      <c r="E650" t="s">
        <v>510</v>
      </c>
      <c r="F650" t="s">
        <v>510</v>
      </c>
      <c r="G650" t="s">
        <v>510</v>
      </c>
      <c r="H650" s="455"/>
      <c r="I650" t="s">
        <v>510</v>
      </c>
      <c r="K650" t="s">
        <v>510</v>
      </c>
      <c r="L650" t="s">
        <v>512</v>
      </c>
      <c r="M650" t="s">
        <v>510</v>
      </c>
      <c r="N650" t="s">
        <v>510</v>
      </c>
      <c r="O650" t="s">
        <v>510</v>
      </c>
      <c r="P650" t="s">
        <v>510</v>
      </c>
      <c r="Q650" t="s">
        <v>510</v>
      </c>
      <c r="R650" t="s">
        <v>510</v>
      </c>
      <c r="S650" t="s">
        <v>510</v>
      </c>
      <c r="T650" t="s">
        <v>510</v>
      </c>
      <c r="U650" t="s">
        <v>510</v>
      </c>
      <c r="V650" t="s">
        <v>510</v>
      </c>
      <c r="W650" t="s">
        <v>510</v>
      </c>
      <c r="Y650" t="s">
        <v>510</v>
      </c>
      <c r="AA650" t="s">
        <v>510</v>
      </c>
      <c r="AB650" t="s">
        <v>510</v>
      </c>
      <c r="AC650" t="s">
        <v>510</v>
      </c>
      <c r="AD650" t="s">
        <v>510</v>
      </c>
      <c r="AE650" t="s">
        <v>510</v>
      </c>
      <c r="AH650" t="s">
        <v>510</v>
      </c>
      <c r="AI650" t="s">
        <v>510</v>
      </c>
      <c r="AJ650" t="s">
        <v>510</v>
      </c>
      <c r="AK650" t="s">
        <v>510</v>
      </c>
      <c r="AL650" t="s">
        <v>510</v>
      </c>
      <c r="AM650" t="s">
        <v>510</v>
      </c>
      <c r="AN650" t="s">
        <v>510</v>
      </c>
      <c r="AO650" t="s">
        <v>510</v>
      </c>
      <c r="AP650" t="s">
        <v>510</v>
      </c>
      <c r="AQ650" t="s">
        <v>510</v>
      </c>
      <c r="AR650" t="s">
        <v>510</v>
      </c>
      <c r="AS650" t="s">
        <v>510</v>
      </c>
      <c r="AT650" t="s">
        <v>510</v>
      </c>
      <c r="AU650" t="s">
        <v>510</v>
      </c>
      <c r="AV650" t="s">
        <v>510</v>
      </c>
      <c r="AW650" t="s">
        <v>510</v>
      </c>
      <c r="AY650" t="s">
        <v>510</v>
      </c>
      <c r="AZ650" t="s">
        <v>510</v>
      </c>
      <c r="BB650" t="s">
        <v>510</v>
      </c>
      <c r="BC650" t="s">
        <v>510</v>
      </c>
      <c r="BD650" t="s">
        <v>510</v>
      </c>
      <c r="BE650" t="s">
        <v>510</v>
      </c>
      <c r="BF650" t="s">
        <v>510</v>
      </c>
      <c r="BG650" t="s">
        <v>510</v>
      </c>
      <c r="BH650" t="s">
        <v>510</v>
      </c>
      <c r="BI650" t="s">
        <v>510</v>
      </c>
      <c r="BJ650" t="s">
        <v>510</v>
      </c>
      <c r="BK650" t="s">
        <v>510</v>
      </c>
      <c r="BL650" t="s">
        <v>510</v>
      </c>
      <c r="BM650" t="s">
        <v>510</v>
      </c>
      <c r="BN650" t="s">
        <v>510</v>
      </c>
      <c r="BO650" t="s">
        <v>510</v>
      </c>
      <c r="BP650" t="s">
        <v>510</v>
      </c>
      <c r="BQ650" t="s">
        <v>510</v>
      </c>
    </row>
    <row r="651" spans="1:69" x14ac:dyDescent="0.3">
      <c r="A651" t="s">
        <v>510</v>
      </c>
      <c r="B651" t="s">
        <v>510</v>
      </c>
      <c r="C651" t="s">
        <v>510</v>
      </c>
      <c r="D651" t="s">
        <v>510</v>
      </c>
      <c r="E651" t="s">
        <v>510</v>
      </c>
      <c r="F651" t="s">
        <v>510</v>
      </c>
      <c r="G651" t="s">
        <v>510</v>
      </c>
      <c r="H651" s="455"/>
      <c r="I651" t="s">
        <v>510</v>
      </c>
      <c r="K651" t="s">
        <v>510</v>
      </c>
      <c r="L651" t="s">
        <v>512</v>
      </c>
      <c r="M651" t="s">
        <v>510</v>
      </c>
      <c r="N651" t="s">
        <v>510</v>
      </c>
      <c r="O651" t="s">
        <v>510</v>
      </c>
      <c r="P651" t="s">
        <v>510</v>
      </c>
      <c r="Q651" t="s">
        <v>510</v>
      </c>
      <c r="R651" t="s">
        <v>510</v>
      </c>
      <c r="S651" t="s">
        <v>510</v>
      </c>
      <c r="T651" t="s">
        <v>510</v>
      </c>
      <c r="U651" t="s">
        <v>510</v>
      </c>
      <c r="V651" t="s">
        <v>510</v>
      </c>
      <c r="W651" t="s">
        <v>510</v>
      </c>
      <c r="Y651" t="s">
        <v>510</v>
      </c>
      <c r="AA651" t="s">
        <v>510</v>
      </c>
      <c r="AB651" t="s">
        <v>510</v>
      </c>
      <c r="AC651" t="s">
        <v>510</v>
      </c>
      <c r="AD651" t="s">
        <v>510</v>
      </c>
      <c r="AE651" t="s">
        <v>510</v>
      </c>
      <c r="AH651" t="s">
        <v>510</v>
      </c>
      <c r="AI651" t="s">
        <v>510</v>
      </c>
      <c r="AJ651" t="s">
        <v>510</v>
      </c>
      <c r="AK651" t="s">
        <v>510</v>
      </c>
      <c r="AL651" t="s">
        <v>510</v>
      </c>
      <c r="AM651" t="s">
        <v>510</v>
      </c>
      <c r="AN651" t="s">
        <v>510</v>
      </c>
      <c r="AO651" t="s">
        <v>510</v>
      </c>
      <c r="AP651" t="s">
        <v>510</v>
      </c>
      <c r="AQ651" t="s">
        <v>510</v>
      </c>
      <c r="AR651" t="s">
        <v>510</v>
      </c>
      <c r="AS651" t="s">
        <v>510</v>
      </c>
      <c r="AT651" t="s">
        <v>510</v>
      </c>
      <c r="AU651" t="s">
        <v>510</v>
      </c>
      <c r="AV651" t="s">
        <v>510</v>
      </c>
      <c r="AW651" t="s">
        <v>510</v>
      </c>
      <c r="AY651" t="s">
        <v>510</v>
      </c>
      <c r="AZ651" t="s">
        <v>510</v>
      </c>
      <c r="BB651" t="s">
        <v>510</v>
      </c>
      <c r="BC651" t="s">
        <v>510</v>
      </c>
      <c r="BD651" t="s">
        <v>510</v>
      </c>
      <c r="BE651" t="s">
        <v>510</v>
      </c>
      <c r="BF651" t="s">
        <v>510</v>
      </c>
      <c r="BG651" t="s">
        <v>510</v>
      </c>
      <c r="BH651" t="s">
        <v>510</v>
      </c>
      <c r="BI651" t="s">
        <v>510</v>
      </c>
      <c r="BJ651" t="s">
        <v>510</v>
      </c>
      <c r="BK651" t="s">
        <v>510</v>
      </c>
      <c r="BL651" t="s">
        <v>510</v>
      </c>
      <c r="BM651" t="s">
        <v>510</v>
      </c>
      <c r="BN651" t="s">
        <v>510</v>
      </c>
      <c r="BO651" t="s">
        <v>510</v>
      </c>
      <c r="BP651" t="s">
        <v>510</v>
      </c>
      <c r="BQ651" t="s">
        <v>510</v>
      </c>
    </row>
    <row r="652" spans="1:69" x14ac:dyDescent="0.3">
      <c r="A652" t="s">
        <v>510</v>
      </c>
      <c r="B652" t="s">
        <v>510</v>
      </c>
      <c r="C652" t="s">
        <v>510</v>
      </c>
      <c r="D652" t="s">
        <v>510</v>
      </c>
      <c r="E652" t="s">
        <v>510</v>
      </c>
      <c r="F652" t="s">
        <v>510</v>
      </c>
      <c r="G652" t="s">
        <v>510</v>
      </c>
      <c r="H652" s="455"/>
      <c r="I652" t="s">
        <v>510</v>
      </c>
      <c r="K652" t="s">
        <v>510</v>
      </c>
      <c r="L652" t="s">
        <v>512</v>
      </c>
      <c r="M652" t="s">
        <v>510</v>
      </c>
      <c r="N652" t="s">
        <v>510</v>
      </c>
      <c r="O652" t="s">
        <v>510</v>
      </c>
      <c r="P652" t="s">
        <v>510</v>
      </c>
      <c r="Q652" t="s">
        <v>510</v>
      </c>
      <c r="R652" t="s">
        <v>510</v>
      </c>
      <c r="S652" t="s">
        <v>510</v>
      </c>
      <c r="T652" t="s">
        <v>510</v>
      </c>
      <c r="U652" t="s">
        <v>510</v>
      </c>
      <c r="V652" t="s">
        <v>510</v>
      </c>
      <c r="W652" t="s">
        <v>510</v>
      </c>
      <c r="Y652" t="s">
        <v>510</v>
      </c>
      <c r="AA652" t="s">
        <v>510</v>
      </c>
      <c r="AB652" t="s">
        <v>510</v>
      </c>
      <c r="AC652" t="s">
        <v>510</v>
      </c>
      <c r="AD652" t="s">
        <v>510</v>
      </c>
      <c r="AE652" t="s">
        <v>510</v>
      </c>
      <c r="AH652" t="s">
        <v>510</v>
      </c>
      <c r="AI652" t="s">
        <v>510</v>
      </c>
      <c r="AJ652" t="s">
        <v>510</v>
      </c>
      <c r="AK652" t="s">
        <v>510</v>
      </c>
      <c r="AL652" t="s">
        <v>510</v>
      </c>
      <c r="AM652" t="s">
        <v>510</v>
      </c>
      <c r="AN652" t="s">
        <v>510</v>
      </c>
      <c r="AO652" t="s">
        <v>510</v>
      </c>
      <c r="AP652" t="s">
        <v>510</v>
      </c>
      <c r="AQ652" t="s">
        <v>510</v>
      </c>
      <c r="AR652" t="s">
        <v>510</v>
      </c>
      <c r="AS652" t="s">
        <v>510</v>
      </c>
      <c r="AT652" t="s">
        <v>510</v>
      </c>
      <c r="AU652" t="s">
        <v>510</v>
      </c>
      <c r="AV652" t="s">
        <v>510</v>
      </c>
      <c r="AW652" t="s">
        <v>510</v>
      </c>
      <c r="AY652" t="s">
        <v>510</v>
      </c>
      <c r="AZ652" t="s">
        <v>510</v>
      </c>
      <c r="BB652" t="s">
        <v>510</v>
      </c>
      <c r="BC652" t="s">
        <v>510</v>
      </c>
      <c r="BD652" t="s">
        <v>510</v>
      </c>
      <c r="BE652" t="s">
        <v>510</v>
      </c>
      <c r="BF652" t="s">
        <v>510</v>
      </c>
      <c r="BG652" t="s">
        <v>510</v>
      </c>
      <c r="BH652" t="s">
        <v>510</v>
      </c>
      <c r="BI652" t="s">
        <v>510</v>
      </c>
      <c r="BJ652" t="s">
        <v>510</v>
      </c>
      <c r="BK652" t="s">
        <v>510</v>
      </c>
      <c r="BL652" t="s">
        <v>510</v>
      </c>
      <c r="BM652" t="s">
        <v>510</v>
      </c>
      <c r="BN652" t="s">
        <v>510</v>
      </c>
      <c r="BO652" t="s">
        <v>510</v>
      </c>
      <c r="BP652" t="s">
        <v>510</v>
      </c>
      <c r="BQ652" t="s">
        <v>510</v>
      </c>
    </row>
    <row r="653" spans="1:69" x14ac:dyDescent="0.3">
      <c r="A653" t="s">
        <v>510</v>
      </c>
      <c r="B653" t="s">
        <v>510</v>
      </c>
      <c r="C653" t="s">
        <v>510</v>
      </c>
      <c r="D653" t="s">
        <v>510</v>
      </c>
      <c r="E653" t="s">
        <v>510</v>
      </c>
      <c r="F653" t="s">
        <v>510</v>
      </c>
      <c r="G653" t="s">
        <v>510</v>
      </c>
      <c r="H653" s="455"/>
      <c r="I653" t="s">
        <v>510</v>
      </c>
      <c r="K653" t="s">
        <v>510</v>
      </c>
      <c r="L653" t="s">
        <v>512</v>
      </c>
      <c r="M653" t="s">
        <v>510</v>
      </c>
      <c r="N653" t="s">
        <v>510</v>
      </c>
      <c r="O653" t="s">
        <v>510</v>
      </c>
      <c r="P653" t="s">
        <v>510</v>
      </c>
      <c r="Q653" t="s">
        <v>510</v>
      </c>
      <c r="R653" t="s">
        <v>510</v>
      </c>
      <c r="S653" t="s">
        <v>510</v>
      </c>
      <c r="T653" t="s">
        <v>510</v>
      </c>
      <c r="U653" t="s">
        <v>510</v>
      </c>
      <c r="V653" t="s">
        <v>510</v>
      </c>
      <c r="W653" t="s">
        <v>510</v>
      </c>
      <c r="Y653" t="s">
        <v>510</v>
      </c>
      <c r="AA653" t="s">
        <v>510</v>
      </c>
      <c r="AB653" t="s">
        <v>510</v>
      </c>
      <c r="AC653" t="s">
        <v>510</v>
      </c>
      <c r="AD653" t="s">
        <v>510</v>
      </c>
      <c r="AE653" t="s">
        <v>510</v>
      </c>
      <c r="AH653" t="s">
        <v>510</v>
      </c>
      <c r="AI653" t="s">
        <v>510</v>
      </c>
      <c r="AJ653" t="s">
        <v>510</v>
      </c>
      <c r="AK653" t="s">
        <v>510</v>
      </c>
      <c r="AL653" t="s">
        <v>510</v>
      </c>
      <c r="AM653" t="s">
        <v>510</v>
      </c>
      <c r="AN653" t="s">
        <v>510</v>
      </c>
      <c r="AO653" t="s">
        <v>510</v>
      </c>
      <c r="AP653" t="s">
        <v>510</v>
      </c>
      <c r="AQ653" t="s">
        <v>510</v>
      </c>
      <c r="AR653" t="s">
        <v>510</v>
      </c>
      <c r="AS653" t="s">
        <v>510</v>
      </c>
      <c r="AT653" t="s">
        <v>510</v>
      </c>
      <c r="AU653" t="s">
        <v>510</v>
      </c>
      <c r="AV653" t="s">
        <v>510</v>
      </c>
      <c r="AW653" t="s">
        <v>510</v>
      </c>
      <c r="AY653" t="s">
        <v>510</v>
      </c>
      <c r="AZ653" t="s">
        <v>510</v>
      </c>
      <c r="BB653" t="s">
        <v>510</v>
      </c>
      <c r="BC653" t="s">
        <v>510</v>
      </c>
      <c r="BD653" t="s">
        <v>510</v>
      </c>
      <c r="BE653" t="s">
        <v>510</v>
      </c>
      <c r="BF653" t="s">
        <v>510</v>
      </c>
      <c r="BG653" t="s">
        <v>510</v>
      </c>
      <c r="BH653" t="s">
        <v>510</v>
      </c>
      <c r="BI653" t="s">
        <v>510</v>
      </c>
      <c r="BJ653" t="s">
        <v>510</v>
      </c>
      <c r="BK653" t="s">
        <v>510</v>
      </c>
      <c r="BL653" t="s">
        <v>510</v>
      </c>
      <c r="BM653" t="s">
        <v>510</v>
      </c>
      <c r="BN653" t="s">
        <v>510</v>
      </c>
      <c r="BO653" t="s">
        <v>510</v>
      </c>
      <c r="BP653" t="s">
        <v>510</v>
      </c>
      <c r="BQ653" t="s">
        <v>510</v>
      </c>
    </row>
    <row r="654" spans="1:69" x14ac:dyDescent="0.3">
      <c r="A654" t="s">
        <v>510</v>
      </c>
      <c r="B654" t="s">
        <v>510</v>
      </c>
      <c r="C654" t="s">
        <v>510</v>
      </c>
      <c r="D654" t="s">
        <v>510</v>
      </c>
      <c r="E654" t="s">
        <v>510</v>
      </c>
      <c r="F654" t="s">
        <v>510</v>
      </c>
      <c r="G654" t="s">
        <v>510</v>
      </c>
      <c r="H654" s="455"/>
      <c r="I654" t="s">
        <v>510</v>
      </c>
      <c r="K654" t="s">
        <v>510</v>
      </c>
      <c r="L654" t="s">
        <v>512</v>
      </c>
      <c r="M654" t="s">
        <v>510</v>
      </c>
      <c r="N654" t="s">
        <v>510</v>
      </c>
      <c r="O654" t="s">
        <v>510</v>
      </c>
      <c r="P654" t="s">
        <v>510</v>
      </c>
      <c r="Q654" t="s">
        <v>510</v>
      </c>
      <c r="R654" t="s">
        <v>510</v>
      </c>
      <c r="S654" t="s">
        <v>510</v>
      </c>
      <c r="T654" t="s">
        <v>510</v>
      </c>
      <c r="U654" t="s">
        <v>510</v>
      </c>
      <c r="V654" t="s">
        <v>510</v>
      </c>
      <c r="W654" t="s">
        <v>510</v>
      </c>
      <c r="Y654" t="s">
        <v>510</v>
      </c>
      <c r="AA654" t="s">
        <v>510</v>
      </c>
      <c r="AB654" t="s">
        <v>510</v>
      </c>
      <c r="AC654" t="s">
        <v>510</v>
      </c>
      <c r="AD654" t="s">
        <v>510</v>
      </c>
      <c r="AE654" t="s">
        <v>510</v>
      </c>
      <c r="AH654" t="s">
        <v>510</v>
      </c>
      <c r="AI654" t="s">
        <v>510</v>
      </c>
      <c r="AJ654" t="s">
        <v>510</v>
      </c>
      <c r="AK654" t="s">
        <v>510</v>
      </c>
      <c r="AL654" t="s">
        <v>510</v>
      </c>
      <c r="AM654" t="s">
        <v>510</v>
      </c>
      <c r="AN654" t="s">
        <v>510</v>
      </c>
      <c r="AO654" t="s">
        <v>510</v>
      </c>
      <c r="AP654" t="s">
        <v>510</v>
      </c>
      <c r="AQ654" t="s">
        <v>510</v>
      </c>
      <c r="AR654" t="s">
        <v>510</v>
      </c>
      <c r="AS654" t="s">
        <v>510</v>
      </c>
      <c r="AT654" t="s">
        <v>510</v>
      </c>
      <c r="AU654" t="s">
        <v>510</v>
      </c>
      <c r="AV654" t="s">
        <v>510</v>
      </c>
      <c r="AW654" t="s">
        <v>510</v>
      </c>
      <c r="AY654" t="s">
        <v>510</v>
      </c>
      <c r="AZ654" t="s">
        <v>510</v>
      </c>
      <c r="BB654" t="s">
        <v>510</v>
      </c>
      <c r="BC654" t="s">
        <v>510</v>
      </c>
      <c r="BD654" t="s">
        <v>510</v>
      </c>
      <c r="BE654" t="s">
        <v>510</v>
      </c>
      <c r="BF654" t="s">
        <v>510</v>
      </c>
      <c r="BG654" t="s">
        <v>510</v>
      </c>
      <c r="BH654" t="s">
        <v>510</v>
      </c>
      <c r="BI654" t="s">
        <v>510</v>
      </c>
      <c r="BJ654" t="s">
        <v>510</v>
      </c>
      <c r="BK654" t="s">
        <v>510</v>
      </c>
      <c r="BL654" t="s">
        <v>510</v>
      </c>
      <c r="BM654" t="s">
        <v>510</v>
      </c>
      <c r="BN654" t="s">
        <v>510</v>
      </c>
      <c r="BO654" t="s">
        <v>510</v>
      </c>
      <c r="BP654" t="s">
        <v>510</v>
      </c>
      <c r="BQ654" t="s">
        <v>510</v>
      </c>
    </row>
    <row r="655" spans="1:69" x14ac:dyDescent="0.3">
      <c r="A655" t="s">
        <v>510</v>
      </c>
      <c r="B655" t="s">
        <v>510</v>
      </c>
      <c r="C655" t="s">
        <v>510</v>
      </c>
      <c r="D655" t="s">
        <v>510</v>
      </c>
      <c r="E655" t="s">
        <v>510</v>
      </c>
      <c r="F655" t="s">
        <v>510</v>
      </c>
      <c r="G655" t="s">
        <v>510</v>
      </c>
      <c r="H655" s="455"/>
      <c r="I655" t="s">
        <v>510</v>
      </c>
      <c r="K655" t="s">
        <v>510</v>
      </c>
      <c r="L655" t="s">
        <v>512</v>
      </c>
      <c r="M655" t="s">
        <v>510</v>
      </c>
      <c r="N655" t="s">
        <v>510</v>
      </c>
      <c r="O655" t="s">
        <v>510</v>
      </c>
      <c r="P655" t="s">
        <v>510</v>
      </c>
      <c r="Q655" t="s">
        <v>510</v>
      </c>
      <c r="R655" t="s">
        <v>510</v>
      </c>
      <c r="S655" t="s">
        <v>510</v>
      </c>
      <c r="T655" t="s">
        <v>510</v>
      </c>
      <c r="U655" t="s">
        <v>510</v>
      </c>
      <c r="V655" t="s">
        <v>510</v>
      </c>
      <c r="W655" t="s">
        <v>510</v>
      </c>
      <c r="Y655" t="s">
        <v>510</v>
      </c>
      <c r="AA655" t="s">
        <v>510</v>
      </c>
      <c r="AB655" t="s">
        <v>510</v>
      </c>
      <c r="AC655" t="s">
        <v>510</v>
      </c>
      <c r="AD655" t="s">
        <v>510</v>
      </c>
      <c r="AE655" t="s">
        <v>510</v>
      </c>
      <c r="AH655" t="s">
        <v>510</v>
      </c>
      <c r="AI655" t="s">
        <v>510</v>
      </c>
      <c r="AJ655" t="s">
        <v>510</v>
      </c>
      <c r="AK655" t="s">
        <v>510</v>
      </c>
      <c r="AL655" t="s">
        <v>510</v>
      </c>
      <c r="AM655" t="s">
        <v>510</v>
      </c>
      <c r="AN655" t="s">
        <v>510</v>
      </c>
      <c r="AO655" t="s">
        <v>510</v>
      </c>
      <c r="AP655" t="s">
        <v>510</v>
      </c>
      <c r="AQ655" t="s">
        <v>510</v>
      </c>
      <c r="AR655" t="s">
        <v>510</v>
      </c>
      <c r="AS655" t="s">
        <v>510</v>
      </c>
      <c r="AT655" t="s">
        <v>510</v>
      </c>
      <c r="AU655" t="s">
        <v>510</v>
      </c>
      <c r="AV655" t="s">
        <v>510</v>
      </c>
      <c r="AW655" t="s">
        <v>510</v>
      </c>
      <c r="AY655" t="s">
        <v>510</v>
      </c>
      <c r="AZ655" t="s">
        <v>510</v>
      </c>
      <c r="BB655" t="s">
        <v>510</v>
      </c>
      <c r="BC655" t="s">
        <v>510</v>
      </c>
      <c r="BD655" t="s">
        <v>510</v>
      </c>
      <c r="BE655" t="s">
        <v>510</v>
      </c>
      <c r="BF655" t="s">
        <v>510</v>
      </c>
      <c r="BG655" t="s">
        <v>510</v>
      </c>
      <c r="BH655" t="s">
        <v>510</v>
      </c>
      <c r="BI655" t="s">
        <v>510</v>
      </c>
      <c r="BJ655" t="s">
        <v>510</v>
      </c>
      <c r="BK655" t="s">
        <v>510</v>
      </c>
      <c r="BL655" t="s">
        <v>510</v>
      </c>
      <c r="BM655" t="s">
        <v>510</v>
      </c>
      <c r="BN655" t="s">
        <v>510</v>
      </c>
      <c r="BO655" t="s">
        <v>510</v>
      </c>
      <c r="BP655" t="s">
        <v>510</v>
      </c>
      <c r="BQ655" t="s">
        <v>510</v>
      </c>
    </row>
    <row r="656" spans="1:69" x14ac:dyDescent="0.3">
      <c r="A656" t="s">
        <v>510</v>
      </c>
      <c r="B656" t="s">
        <v>510</v>
      </c>
      <c r="C656" t="s">
        <v>510</v>
      </c>
      <c r="D656" t="s">
        <v>510</v>
      </c>
      <c r="E656" t="s">
        <v>510</v>
      </c>
      <c r="F656" t="s">
        <v>510</v>
      </c>
      <c r="G656" t="s">
        <v>510</v>
      </c>
      <c r="H656" s="455"/>
      <c r="I656" t="s">
        <v>510</v>
      </c>
      <c r="K656" t="s">
        <v>510</v>
      </c>
      <c r="L656" t="s">
        <v>512</v>
      </c>
      <c r="M656" t="s">
        <v>510</v>
      </c>
      <c r="N656" t="s">
        <v>510</v>
      </c>
      <c r="O656" t="s">
        <v>510</v>
      </c>
      <c r="P656" t="s">
        <v>510</v>
      </c>
      <c r="Q656" t="s">
        <v>510</v>
      </c>
      <c r="R656" t="s">
        <v>510</v>
      </c>
      <c r="S656" t="s">
        <v>510</v>
      </c>
      <c r="T656" t="s">
        <v>510</v>
      </c>
      <c r="U656" t="s">
        <v>510</v>
      </c>
      <c r="V656" t="s">
        <v>510</v>
      </c>
      <c r="W656" t="s">
        <v>510</v>
      </c>
      <c r="Y656" t="s">
        <v>510</v>
      </c>
      <c r="AA656" t="s">
        <v>510</v>
      </c>
      <c r="AB656" t="s">
        <v>510</v>
      </c>
      <c r="AC656" t="s">
        <v>510</v>
      </c>
      <c r="AD656" t="s">
        <v>510</v>
      </c>
      <c r="AE656" t="s">
        <v>510</v>
      </c>
      <c r="AH656" t="s">
        <v>510</v>
      </c>
      <c r="AI656" t="s">
        <v>510</v>
      </c>
      <c r="AJ656" t="s">
        <v>510</v>
      </c>
      <c r="AK656" t="s">
        <v>510</v>
      </c>
      <c r="AL656" t="s">
        <v>510</v>
      </c>
      <c r="AM656" t="s">
        <v>510</v>
      </c>
      <c r="AN656" t="s">
        <v>510</v>
      </c>
      <c r="AO656" t="s">
        <v>510</v>
      </c>
      <c r="AP656" t="s">
        <v>510</v>
      </c>
      <c r="AQ656" t="s">
        <v>510</v>
      </c>
      <c r="AR656" t="s">
        <v>510</v>
      </c>
      <c r="AS656" t="s">
        <v>510</v>
      </c>
      <c r="AT656" t="s">
        <v>510</v>
      </c>
      <c r="AU656" t="s">
        <v>510</v>
      </c>
      <c r="AV656" t="s">
        <v>510</v>
      </c>
      <c r="AW656" t="s">
        <v>510</v>
      </c>
      <c r="AY656" t="s">
        <v>510</v>
      </c>
      <c r="AZ656" t="s">
        <v>510</v>
      </c>
      <c r="BB656" t="s">
        <v>510</v>
      </c>
      <c r="BC656" t="s">
        <v>510</v>
      </c>
      <c r="BD656" t="s">
        <v>510</v>
      </c>
      <c r="BE656" t="s">
        <v>510</v>
      </c>
      <c r="BF656" t="s">
        <v>510</v>
      </c>
      <c r="BG656" t="s">
        <v>510</v>
      </c>
      <c r="BH656" t="s">
        <v>510</v>
      </c>
      <c r="BI656" t="s">
        <v>510</v>
      </c>
      <c r="BJ656" t="s">
        <v>510</v>
      </c>
      <c r="BK656" t="s">
        <v>510</v>
      </c>
      <c r="BL656" t="s">
        <v>510</v>
      </c>
      <c r="BM656" t="s">
        <v>510</v>
      </c>
      <c r="BN656" t="s">
        <v>510</v>
      </c>
      <c r="BO656" t="s">
        <v>510</v>
      </c>
      <c r="BP656" t="s">
        <v>510</v>
      </c>
      <c r="BQ656" t="s">
        <v>510</v>
      </c>
    </row>
    <row r="657" spans="1:69" x14ac:dyDescent="0.3">
      <c r="A657" t="s">
        <v>510</v>
      </c>
      <c r="B657" t="s">
        <v>510</v>
      </c>
      <c r="C657" t="s">
        <v>510</v>
      </c>
      <c r="D657" t="s">
        <v>510</v>
      </c>
      <c r="E657" t="s">
        <v>510</v>
      </c>
      <c r="F657" t="s">
        <v>510</v>
      </c>
      <c r="G657" t="s">
        <v>510</v>
      </c>
      <c r="H657" s="455"/>
      <c r="I657" t="s">
        <v>510</v>
      </c>
      <c r="K657" t="s">
        <v>510</v>
      </c>
      <c r="L657" t="s">
        <v>512</v>
      </c>
      <c r="M657" t="s">
        <v>510</v>
      </c>
      <c r="N657" t="s">
        <v>510</v>
      </c>
      <c r="O657" t="s">
        <v>510</v>
      </c>
      <c r="P657" t="s">
        <v>510</v>
      </c>
      <c r="Q657" t="s">
        <v>510</v>
      </c>
      <c r="R657" t="s">
        <v>510</v>
      </c>
      <c r="S657" t="s">
        <v>510</v>
      </c>
      <c r="T657" t="s">
        <v>510</v>
      </c>
      <c r="U657" t="s">
        <v>510</v>
      </c>
      <c r="V657" t="s">
        <v>510</v>
      </c>
      <c r="W657" t="s">
        <v>510</v>
      </c>
      <c r="Y657" t="s">
        <v>510</v>
      </c>
      <c r="AA657" t="s">
        <v>510</v>
      </c>
      <c r="AB657" t="s">
        <v>510</v>
      </c>
      <c r="AC657" t="s">
        <v>510</v>
      </c>
      <c r="AD657" t="s">
        <v>510</v>
      </c>
      <c r="AE657" t="s">
        <v>510</v>
      </c>
      <c r="AH657" t="s">
        <v>510</v>
      </c>
      <c r="AI657" t="s">
        <v>510</v>
      </c>
      <c r="AJ657" t="s">
        <v>510</v>
      </c>
      <c r="AK657" t="s">
        <v>510</v>
      </c>
      <c r="AL657" t="s">
        <v>510</v>
      </c>
      <c r="AM657" t="s">
        <v>510</v>
      </c>
      <c r="AN657" t="s">
        <v>510</v>
      </c>
      <c r="AO657" t="s">
        <v>510</v>
      </c>
      <c r="AP657" t="s">
        <v>510</v>
      </c>
      <c r="AQ657" t="s">
        <v>510</v>
      </c>
      <c r="AR657" t="s">
        <v>510</v>
      </c>
      <c r="AS657" t="s">
        <v>510</v>
      </c>
      <c r="AT657" t="s">
        <v>510</v>
      </c>
      <c r="AU657" t="s">
        <v>510</v>
      </c>
      <c r="AV657" t="s">
        <v>510</v>
      </c>
      <c r="AW657" t="s">
        <v>510</v>
      </c>
      <c r="AY657" t="s">
        <v>510</v>
      </c>
      <c r="AZ657" t="s">
        <v>510</v>
      </c>
      <c r="BB657" t="s">
        <v>510</v>
      </c>
      <c r="BC657" t="s">
        <v>510</v>
      </c>
      <c r="BD657" t="s">
        <v>510</v>
      </c>
      <c r="BE657" t="s">
        <v>510</v>
      </c>
      <c r="BF657" t="s">
        <v>510</v>
      </c>
      <c r="BG657" t="s">
        <v>510</v>
      </c>
      <c r="BH657" t="s">
        <v>510</v>
      </c>
      <c r="BI657" t="s">
        <v>510</v>
      </c>
      <c r="BJ657" t="s">
        <v>510</v>
      </c>
      <c r="BK657" t="s">
        <v>510</v>
      </c>
      <c r="BL657" t="s">
        <v>510</v>
      </c>
      <c r="BM657" t="s">
        <v>510</v>
      </c>
      <c r="BN657" t="s">
        <v>510</v>
      </c>
      <c r="BO657" t="s">
        <v>510</v>
      </c>
      <c r="BP657" t="s">
        <v>510</v>
      </c>
      <c r="BQ657" t="s">
        <v>510</v>
      </c>
    </row>
    <row r="658" spans="1:69" x14ac:dyDescent="0.3">
      <c r="A658" t="s">
        <v>510</v>
      </c>
      <c r="B658" t="s">
        <v>510</v>
      </c>
      <c r="C658" t="s">
        <v>510</v>
      </c>
      <c r="D658" t="s">
        <v>510</v>
      </c>
      <c r="E658" t="s">
        <v>510</v>
      </c>
      <c r="F658" t="s">
        <v>510</v>
      </c>
      <c r="G658" t="s">
        <v>510</v>
      </c>
      <c r="H658" s="455"/>
      <c r="I658" t="s">
        <v>510</v>
      </c>
      <c r="K658" t="s">
        <v>510</v>
      </c>
      <c r="L658" t="s">
        <v>512</v>
      </c>
      <c r="M658" t="s">
        <v>510</v>
      </c>
      <c r="N658" t="s">
        <v>510</v>
      </c>
      <c r="O658" t="s">
        <v>510</v>
      </c>
      <c r="P658" t="s">
        <v>510</v>
      </c>
      <c r="Q658" t="s">
        <v>510</v>
      </c>
      <c r="R658" t="s">
        <v>510</v>
      </c>
      <c r="S658" t="s">
        <v>510</v>
      </c>
      <c r="T658" t="s">
        <v>510</v>
      </c>
      <c r="U658" t="s">
        <v>510</v>
      </c>
      <c r="V658" t="s">
        <v>510</v>
      </c>
      <c r="W658" t="s">
        <v>510</v>
      </c>
      <c r="Y658" t="s">
        <v>510</v>
      </c>
      <c r="AA658" t="s">
        <v>510</v>
      </c>
      <c r="AB658" t="s">
        <v>510</v>
      </c>
      <c r="AC658" t="s">
        <v>510</v>
      </c>
      <c r="AD658" t="s">
        <v>510</v>
      </c>
      <c r="AE658" t="s">
        <v>510</v>
      </c>
      <c r="AH658" t="s">
        <v>510</v>
      </c>
      <c r="AI658" t="s">
        <v>510</v>
      </c>
      <c r="AJ658" t="s">
        <v>510</v>
      </c>
      <c r="AK658" t="s">
        <v>510</v>
      </c>
      <c r="AL658" t="s">
        <v>510</v>
      </c>
      <c r="AM658" t="s">
        <v>510</v>
      </c>
      <c r="AN658" t="s">
        <v>510</v>
      </c>
      <c r="AO658" t="s">
        <v>510</v>
      </c>
      <c r="AP658" t="s">
        <v>510</v>
      </c>
      <c r="AQ658" t="s">
        <v>510</v>
      </c>
      <c r="AR658" t="s">
        <v>510</v>
      </c>
      <c r="AS658" t="s">
        <v>510</v>
      </c>
      <c r="AT658" t="s">
        <v>510</v>
      </c>
      <c r="AU658" t="s">
        <v>510</v>
      </c>
      <c r="AV658" t="s">
        <v>510</v>
      </c>
      <c r="AW658" t="s">
        <v>510</v>
      </c>
      <c r="AY658" t="s">
        <v>510</v>
      </c>
      <c r="AZ658" t="s">
        <v>510</v>
      </c>
      <c r="BB658" t="s">
        <v>510</v>
      </c>
      <c r="BC658" t="s">
        <v>510</v>
      </c>
      <c r="BD658" t="s">
        <v>510</v>
      </c>
      <c r="BE658" t="s">
        <v>510</v>
      </c>
      <c r="BF658" t="s">
        <v>510</v>
      </c>
      <c r="BG658" t="s">
        <v>510</v>
      </c>
      <c r="BH658" t="s">
        <v>510</v>
      </c>
      <c r="BI658" t="s">
        <v>510</v>
      </c>
      <c r="BJ658" t="s">
        <v>510</v>
      </c>
      <c r="BK658" t="s">
        <v>510</v>
      </c>
      <c r="BL658" t="s">
        <v>510</v>
      </c>
      <c r="BM658" t="s">
        <v>510</v>
      </c>
      <c r="BN658" t="s">
        <v>510</v>
      </c>
      <c r="BO658" t="s">
        <v>510</v>
      </c>
      <c r="BP658" t="s">
        <v>510</v>
      </c>
      <c r="BQ658" t="s">
        <v>510</v>
      </c>
    </row>
    <row r="659" spans="1:69" x14ac:dyDescent="0.3">
      <c r="A659" t="s">
        <v>510</v>
      </c>
      <c r="B659" t="s">
        <v>510</v>
      </c>
      <c r="C659" t="s">
        <v>510</v>
      </c>
      <c r="D659" t="s">
        <v>510</v>
      </c>
      <c r="E659" t="s">
        <v>510</v>
      </c>
      <c r="F659" t="s">
        <v>510</v>
      </c>
      <c r="G659" t="s">
        <v>510</v>
      </c>
      <c r="H659" s="455"/>
      <c r="I659" t="s">
        <v>510</v>
      </c>
      <c r="K659" t="s">
        <v>510</v>
      </c>
      <c r="L659" t="s">
        <v>512</v>
      </c>
      <c r="M659" t="s">
        <v>510</v>
      </c>
      <c r="N659" t="s">
        <v>510</v>
      </c>
      <c r="O659" t="s">
        <v>510</v>
      </c>
      <c r="P659" t="s">
        <v>510</v>
      </c>
      <c r="Q659" t="s">
        <v>510</v>
      </c>
      <c r="R659" t="s">
        <v>510</v>
      </c>
      <c r="S659" t="s">
        <v>510</v>
      </c>
      <c r="T659" t="s">
        <v>510</v>
      </c>
      <c r="U659" t="s">
        <v>510</v>
      </c>
      <c r="V659" t="s">
        <v>510</v>
      </c>
      <c r="W659" t="s">
        <v>510</v>
      </c>
      <c r="Y659" t="s">
        <v>510</v>
      </c>
      <c r="AA659" t="s">
        <v>510</v>
      </c>
      <c r="AB659" t="s">
        <v>510</v>
      </c>
      <c r="AC659" t="s">
        <v>510</v>
      </c>
      <c r="AD659" t="s">
        <v>510</v>
      </c>
      <c r="AE659" t="s">
        <v>510</v>
      </c>
      <c r="AH659" t="s">
        <v>510</v>
      </c>
      <c r="AI659" t="s">
        <v>510</v>
      </c>
      <c r="AJ659" t="s">
        <v>510</v>
      </c>
      <c r="AK659" t="s">
        <v>510</v>
      </c>
      <c r="AL659" t="s">
        <v>510</v>
      </c>
      <c r="AM659" t="s">
        <v>510</v>
      </c>
      <c r="AN659" t="s">
        <v>510</v>
      </c>
      <c r="AO659" t="s">
        <v>510</v>
      </c>
      <c r="AP659" t="s">
        <v>510</v>
      </c>
      <c r="AQ659" t="s">
        <v>510</v>
      </c>
      <c r="AR659" t="s">
        <v>510</v>
      </c>
      <c r="AS659" t="s">
        <v>510</v>
      </c>
      <c r="AT659" t="s">
        <v>510</v>
      </c>
      <c r="AU659" t="s">
        <v>510</v>
      </c>
      <c r="AV659" t="s">
        <v>510</v>
      </c>
      <c r="AW659" t="s">
        <v>510</v>
      </c>
      <c r="AY659" t="s">
        <v>510</v>
      </c>
      <c r="AZ659" t="s">
        <v>510</v>
      </c>
      <c r="BB659" t="s">
        <v>510</v>
      </c>
      <c r="BC659" t="s">
        <v>510</v>
      </c>
      <c r="BD659" t="s">
        <v>510</v>
      </c>
      <c r="BE659" t="s">
        <v>510</v>
      </c>
      <c r="BF659" t="s">
        <v>510</v>
      </c>
      <c r="BG659" t="s">
        <v>510</v>
      </c>
      <c r="BH659" t="s">
        <v>510</v>
      </c>
      <c r="BI659" t="s">
        <v>510</v>
      </c>
      <c r="BJ659" t="s">
        <v>510</v>
      </c>
      <c r="BK659" t="s">
        <v>510</v>
      </c>
      <c r="BL659" t="s">
        <v>510</v>
      </c>
      <c r="BM659" t="s">
        <v>510</v>
      </c>
      <c r="BN659" t="s">
        <v>510</v>
      </c>
      <c r="BO659" t="s">
        <v>510</v>
      </c>
      <c r="BP659" t="s">
        <v>510</v>
      </c>
      <c r="BQ659" t="s">
        <v>510</v>
      </c>
    </row>
    <row r="660" spans="1:69" x14ac:dyDescent="0.3">
      <c r="A660" t="s">
        <v>510</v>
      </c>
      <c r="B660" t="s">
        <v>510</v>
      </c>
      <c r="C660" t="s">
        <v>510</v>
      </c>
      <c r="D660" t="s">
        <v>510</v>
      </c>
      <c r="E660" t="s">
        <v>510</v>
      </c>
      <c r="F660" t="s">
        <v>510</v>
      </c>
      <c r="G660" t="s">
        <v>510</v>
      </c>
      <c r="H660" s="455"/>
      <c r="I660" t="s">
        <v>510</v>
      </c>
      <c r="K660" t="s">
        <v>510</v>
      </c>
      <c r="L660" t="s">
        <v>512</v>
      </c>
      <c r="M660" t="s">
        <v>510</v>
      </c>
      <c r="N660" t="s">
        <v>510</v>
      </c>
      <c r="O660" t="s">
        <v>510</v>
      </c>
      <c r="P660" t="s">
        <v>510</v>
      </c>
      <c r="Q660" t="s">
        <v>510</v>
      </c>
      <c r="R660" t="s">
        <v>510</v>
      </c>
      <c r="S660" t="s">
        <v>510</v>
      </c>
      <c r="T660" t="s">
        <v>510</v>
      </c>
      <c r="U660" t="s">
        <v>510</v>
      </c>
      <c r="V660" t="s">
        <v>510</v>
      </c>
      <c r="W660" t="s">
        <v>510</v>
      </c>
      <c r="Y660" t="s">
        <v>510</v>
      </c>
      <c r="AA660" t="s">
        <v>510</v>
      </c>
      <c r="AB660" t="s">
        <v>510</v>
      </c>
      <c r="AC660" t="s">
        <v>510</v>
      </c>
      <c r="AD660" t="s">
        <v>510</v>
      </c>
      <c r="AE660" t="s">
        <v>510</v>
      </c>
      <c r="AH660" t="s">
        <v>510</v>
      </c>
      <c r="AI660" t="s">
        <v>510</v>
      </c>
      <c r="AJ660" t="s">
        <v>510</v>
      </c>
      <c r="AK660" t="s">
        <v>510</v>
      </c>
      <c r="AL660" t="s">
        <v>510</v>
      </c>
      <c r="AM660" t="s">
        <v>510</v>
      </c>
      <c r="AN660" t="s">
        <v>510</v>
      </c>
      <c r="AO660" t="s">
        <v>510</v>
      </c>
      <c r="AP660" t="s">
        <v>510</v>
      </c>
      <c r="AQ660" t="s">
        <v>510</v>
      </c>
      <c r="AR660" t="s">
        <v>510</v>
      </c>
      <c r="AS660" t="s">
        <v>510</v>
      </c>
      <c r="AT660" t="s">
        <v>510</v>
      </c>
      <c r="AU660" t="s">
        <v>510</v>
      </c>
      <c r="AV660" t="s">
        <v>510</v>
      </c>
      <c r="AW660" t="s">
        <v>510</v>
      </c>
      <c r="AY660" t="s">
        <v>510</v>
      </c>
      <c r="AZ660" t="s">
        <v>510</v>
      </c>
      <c r="BB660" t="s">
        <v>510</v>
      </c>
      <c r="BC660" t="s">
        <v>510</v>
      </c>
      <c r="BD660" t="s">
        <v>510</v>
      </c>
      <c r="BE660" t="s">
        <v>510</v>
      </c>
      <c r="BF660" t="s">
        <v>510</v>
      </c>
      <c r="BG660" t="s">
        <v>510</v>
      </c>
      <c r="BH660" t="s">
        <v>510</v>
      </c>
      <c r="BI660" t="s">
        <v>510</v>
      </c>
      <c r="BJ660" t="s">
        <v>510</v>
      </c>
      <c r="BK660" t="s">
        <v>510</v>
      </c>
      <c r="BL660" t="s">
        <v>510</v>
      </c>
      <c r="BM660" t="s">
        <v>510</v>
      </c>
      <c r="BN660" t="s">
        <v>510</v>
      </c>
      <c r="BO660" t="s">
        <v>510</v>
      </c>
      <c r="BP660" t="s">
        <v>510</v>
      </c>
      <c r="BQ660" t="s">
        <v>510</v>
      </c>
    </row>
    <row r="661" spans="1:69" x14ac:dyDescent="0.3">
      <c r="A661" t="s">
        <v>510</v>
      </c>
      <c r="B661" t="s">
        <v>510</v>
      </c>
      <c r="C661" t="s">
        <v>510</v>
      </c>
      <c r="D661" t="s">
        <v>510</v>
      </c>
      <c r="E661" t="s">
        <v>510</v>
      </c>
      <c r="F661" t="s">
        <v>510</v>
      </c>
      <c r="G661" t="s">
        <v>510</v>
      </c>
      <c r="H661" s="455"/>
      <c r="I661" t="s">
        <v>510</v>
      </c>
      <c r="K661" t="s">
        <v>510</v>
      </c>
      <c r="L661" t="s">
        <v>512</v>
      </c>
      <c r="M661" t="s">
        <v>510</v>
      </c>
      <c r="N661" t="s">
        <v>510</v>
      </c>
      <c r="O661" t="s">
        <v>510</v>
      </c>
      <c r="P661" t="s">
        <v>510</v>
      </c>
      <c r="Q661" t="s">
        <v>510</v>
      </c>
      <c r="R661" t="s">
        <v>510</v>
      </c>
      <c r="S661" t="s">
        <v>510</v>
      </c>
      <c r="T661" t="s">
        <v>510</v>
      </c>
      <c r="U661" t="s">
        <v>510</v>
      </c>
      <c r="V661" t="s">
        <v>510</v>
      </c>
      <c r="W661" t="s">
        <v>510</v>
      </c>
      <c r="Y661" t="s">
        <v>510</v>
      </c>
      <c r="AA661" t="s">
        <v>510</v>
      </c>
      <c r="AB661" t="s">
        <v>510</v>
      </c>
      <c r="AC661" t="s">
        <v>510</v>
      </c>
      <c r="AD661" t="s">
        <v>510</v>
      </c>
      <c r="AE661" t="s">
        <v>510</v>
      </c>
      <c r="AH661" t="s">
        <v>510</v>
      </c>
      <c r="AI661" t="s">
        <v>510</v>
      </c>
      <c r="AJ661" t="s">
        <v>510</v>
      </c>
      <c r="AK661" t="s">
        <v>510</v>
      </c>
      <c r="AL661" t="s">
        <v>510</v>
      </c>
      <c r="AM661" t="s">
        <v>510</v>
      </c>
      <c r="AN661" t="s">
        <v>510</v>
      </c>
      <c r="AO661" t="s">
        <v>510</v>
      </c>
      <c r="AP661" t="s">
        <v>510</v>
      </c>
      <c r="AQ661" t="s">
        <v>510</v>
      </c>
      <c r="AR661" t="s">
        <v>510</v>
      </c>
      <c r="AS661" t="s">
        <v>510</v>
      </c>
      <c r="AT661" t="s">
        <v>510</v>
      </c>
      <c r="AU661" t="s">
        <v>510</v>
      </c>
      <c r="AV661" t="s">
        <v>510</v>
      </c>
      <c r="AW661" t="s">
        <v>510</v>
      </c>
      <c r="AY661" t="s">
        <v>510</v>
      </c>
      <c r="AZ661" t="s">
        <v>510</v>
      </c>
      <c r="BB661" t="s">
        <v>510</v>
      </c>
      <c r="BC661" t="s">
        <v>510</v>
      </c>
      <c r="BD661" t="s">
        <v>510</v>
      </c>
      <c r="BE661" t="s">
        <v>510</v>
      </c>
      <c r="BF661" t="s">
        <v>510</v>
      </c>
      <c r="BG661" t="s">
        <v>510</v>
      </c>
      <c r="BH661" t="s">
        <v>510</v>
      </c>
      <c r="BI661" t="s">
        <v>510</v>
      </c>
      <c r="BJ661" t="s">
        <v>510</v>
      </c>
      <c r="BK661" t="s">
        <v>510</v>
      </c>
      <c r="BL661" t="s">
        <v>510</v>
      </c>
      <c r="BM661" t="s">
        <v>510</v>
      </c>
      <c r="BN661" t="s">
        <v>510</v>
      </c>
      <c r="BO661" t="s">
        <v>510</v>
      </c>
      <c r="BP661" t="s">
        <v>510</v>
      </c>
      <c r="BQ661" t="s">
        <v>510</v>
      </c>
    </row>
    <row r="662" spans="1:69" x14ac:dyDescent="0.3">
      <c r="A662" t="s">
        <v>510</v>
      </c>
      <c r="B662" t="s">
        <v>510</v>
      </c>
      <c r="C662" t="s">
        <v>510</v>
      </c>
      <c r="D662" t="s">
        <v>510</v>
      </c>
      <c r="E662" t="s">
        <v>510</v>
      </c>
      <c r="F662" t="s">
        <v>510</v>
      </c>
      <c r="G662" t="s">
        <v>510</v>
      </c>
      <c r="H662" s="455"/>
      <c r="I662" t="s">
        <v>510</v>
      </c>
      <c r="K662" t="s">
        <v>510</v>
      </c>
      <c r="L662" t="s">
        <v>512</v>
      </c>
      <c r="M662" t="s">
        <v>510</v>
      </c>
      <c r="N662" t="s">
        <v>510</v>
      </c>
      <c r="O662" t="s">
        <v>510</v>
      </c>
      <c r="P662" t="s">
        <v>510</v>
      </c>
      <c r="Q662" t="s">
        <v>510</v>
      </c>
      <c r="R662" t="s">
        <v>510</v>
      </c>
      <c r="S662" t="s">
        <v>510</v>
      </c>
      <c r="T662" t="s">
        <v>510</v>
      </c>
      <c r="U662" t="s">
        <v>510</v>
      </c>
      <c r="V662" t="s">
        <v>510</v>
      </c>
      <c r="W662" t="s">
        <v>510</v>
      </c>
      <c r="Y662" t="s">
        <v>510</v>
      </c>
      <c r="AA662" t="s">
        <v>510</v>
      </c>
      <c r="AB662" t="s">
        <v>510</v>
      </c>
      <c r="AC662" t="s">
        <v>510</v>
      </c>
      <c r="AD662" t="s">
        <v>510</v>
      </c>
      <c r="AE662" t="s">
        <v>510</v>
      </c>
      <c r="AH662" t="s">
        <v>510</v>
      </c>
      <c r="AI662" t="s">
        <v>510</v>
      </c>
      <c r="AJ662" t="s">
        <v>510</v>
      </c>
      <c r="AK662" t="s">
        <v>510</v>
      </c>
      <c r="AL662" t="s">
        <v>510</v>
      </c>
      <c r="AM662" t="s">
        <v>510</v>
      </c>
      <c r="AN662" t="s">
        <v>510</v>
      </c>
      <c r="AO662" t="s">
        <v>510</v>
      </c>
      <c r="AP662" t="s">
        <v>510</v>
      </c>
      <c r="AQ662" t="s">
        <v>510</v>
      </c>
      <c r="AR662" t="s">
        <v>510</v>
      </c>
      <c r="AS662" t="s">
        <v>510</v>
      </c>
      <c r="AT662" t="s">
        <v>510</v>
      </c>
      <c r="AU662" t="s">
        <v>510</v>
      </c>
      <c r="AV662" t="s">
        <v>510</v>
      </c>
      <c r="AW662" t="s">
        <v>510</v>
      </c>
      <c r="AY662" t="s">
        <v>510</v>
      </c>
      <c r="AZ662" t="s">
        <v>510</v>
      </c>
      <c r="BB662" t="s">
        <v>510</v>
      </c>
      <c r="BC662" t="s">
        <v>510</v>
      </c>
      <c r="BD662" t="s">
        <v>510</v>
      </c>
      <c r="BE662" t="s">
        <v>510</v>
      </c>
      <c r="BF662" t="s">
        <v>510</v>
      </c>
      <c r="BG662" t="s">
        <v>510</v>
      </c>
      <c r="BH662" t="s">
        <v>510</v>
      </c>
      <c r="BI662" t="s">
        <v>510</v>
      </c>
      <c r="BJ662" t="s">
        <v>510</v>
      </c>
      <c r="BK662" t="s">
        <v>510</v>
      </c>
      <c r="BL662" t="s">
        <v>510</v>
      </c>
      <c r="BM662" t="s">
        <v>510</v>
      </c>
      <c r="BN662" t="s">
        <v>510</v>
      </c>
      <c r="BO662" t="s">
        <v>510</v>
      </c>
      <c r="BP662" t="s">
        <v>510</v>
      </c>
      <c r="BQ662" t="s">
        <v>510</v>
      </c>
    </row>
    <row r="663" spans="1:69" x14ac:dyDescent="0.3">
      <c r="A663" t="s">
        <v>510</v>
      </c>
      <c r="B663" t="s">
        <v>510</v>
      </c>
      <c r="C663" t="s">
        <v>510</v>
      </c>
      <c r="D663" t="s">
        <v>510</v>
      </c>
      <c r="E663" t="s">
        <v>510</v>
      </c>
      <c r="F663" t="s">
        <v>510</v>
      </c>
      <c r="G663" t="s">
        <v>510</v>
      </c>
      <c r="H663" s="455"/>
      <c r="I663" t="s">
        <v>510</v>
      </c>
      <c r="K663" t="s">
        <v>510</v>
      </c>
      <c r="L663" t="s">
        <v>512</v>
      </c>
      <c r="M663" t="s">
        <v>510</v>
      </c>
      <c r="N663" t="s">
        <v>510</v>
      </c>
      <c r="O663" t="s">
        <v>510</v>
      </c>
      <c r="P663" t="s">
        <v>510</v>
      </c>
      <c r="Q663" t="s">
        <v>510</v>
      </c>
      <c r="R663" t="s">
        <v>510</v>
      </c>
      <c r="S663" t="s">
        <v>510</v>
      </c>
      <c r="T663" t="s">
        <v>510</v>
      </c>
      <c r="U663" t="s">
        <v>510</v>
      </c>
      <c r="V663" t="s">
        <v>510</v>
      </c>
      <c r="W663" t="s">
        <v>510</v>
      </c>
      <c r="Y663" t="s">
        <v>510</v>
      </c>
      <c r="AA663" t="s">
        <v>510</v>
      </c>
      <c r="AB663" t="s">
        <v>510</v>
      </c>
      <c r="AC663" t="s">
        <v>510</v>
      </c>
      <c r="AD663" t="s">
        <v>510</v>
      </c>
      <c r="AE663" t="s">
        <v>510</v>
      </c>
      <c r="AH663" t="s">
        <v>510</v>
      </c>
      <c r="AI663" t="s">
        <v>510</v>
      </c>
      <c r="AJ663" t="s">
        <v>510</v>
      </c>
      <c r="AK663" t="s">
        <v>510</v>
      </c>
      <c r="AL663" t="s">
        <v>510</v>
      </c>
      <c r="AM663" t="s">
        <v>510</v>
      </c>
      <c r="AN663" t="s">
        <v>510</v>
      </c>
      <c r="AO663" t="s">
        <v>510</v>
      </c>
      <c r="AP663" t="s">
        <v>510</v>
      </c>
      <c r="AQ663" t="s">
        <v>510</v>
      </c>
      <c r="AR663" t="s">
        <v>510</v>
      </c>
      <c r="AS663" t="s">
        <v>510</v>
      </c>
      <c r="AT663" t="s">
        <v>510</v>
      </c>
      <c r="AU663" t="s">
        <v>510</v>
      </c>
      <c r="AV663" t="s">
        <v>510</v>
      </c>
      <c r="AW663" t="s">
        <v>510</v>
      </c>
      <c r="AY663" t="s">
        <v>510</v>
      </c>
      <c r="AZ663" t="s">
        <v>510</v>
      </c>
      <c r="BB663" t="s">
        <v>510</v>
      </c>
      <c r="BC663" t="s">
        <v>510</v>
      </c>
      <c r="BD663" t="s">
        <v>510</v>
      </c>
      <c r="BE663" t="s">
        <v>510</v>
      </c>
      <c r="BF663" t="s">
        <v>510</v>
      </c>
      <c r="BG663" t="s">
        <v>510</v>
      </c>
      <c r="BH663" t="s">
        <v>510</v>
      </c>
      <c r="BI663" t="s">
        <v>510</v>
      </c>
      <c r="BJ663" t="s">
        <v>510</v>
      </c>
      <c r="BK663" t="s">
        <v>510</v>
      </c>
      <c r="BL663" t="s">
        <v>510</v>
      </c>
      <c r="BM663" t="s">
        <v>510</v>
      </c>
      <c r="BN663" t="s">
        <v>510</v>
      </c>
      <c r="BO663" t="s">
        <v>510</v>
      </c>
      <c r="BP663" t="s">
        <v>510</v>
      </c>
      <c r="BQ663" t="s">
        <v>510</v>
      </c>
    </row>
    <row r="664" spans="1:69" x14ac:dyDescent="0.3">
      <c r="A664" t="s">
        <v>510</v>
      </c>
      <c r="B664" t="s">
        <v>510</v>
      </c>
      <c r="C664" t="s">
        <v>510</v>
      </c>
      <c r="D664" t="s">
        <v>510</v>
      </c>
      <c r="E664" t="s">
        <v>510</v>
      </c>
      <c r="F664" t="s">
        <v>510</v>
      </c>
      <c r="G664" t="s">
        <v>510</v>
      </c>
      <c r="H664" s="455"/>
      <c r="I664" t="s">
        <v>510</v>
      </c>
      <c r="K664" t="s">
        <v>510</v>
      </c>
      <c r="L664" t="s">
        <v>512</v>
      </c>
      <c r="M664" t="s">
        <v>510</v>
      </c>
      <c r="N664" t="s">
        <v>510</v>
      </c>
      <c r="O664" t="s">
        <v>510</v>
      </c>
      <c r="P664" t="s">
        <v>510</v>
      </c>
      <c r="Q664" t="s">
        <v>510</v>
      </c>
      <c r="R664" t="s">
        <v>510</v>
      </c>
      <c r="S664" t="s">
        <v>510</v>
      </c>
      <c r="T664" t="s">
        <v>510</v>
      </c>
      <c r="U664" t="s">
        <v>510</v>
      </c>
      <c r="V664" t="s">
        <v>510</v>
      </c>
      <c r="W664" t="s">
        <v>510</v>
      </c>
      <c r="Y664" t="s">
        <v>510</v>
      </c>
      <c r="AA664" t="s">
        <v>510</v>
      </c>
      <c r="AB664" t="s">
        <v>510</v>
      </c>
      <c r="AC664" t="s">
        <v>510</v>
      </c>
      <c r="AD664" t="s">
        <v>510</v>
      </c>
      <c r="AE664" t="s">
        <v>510</v>
      </c>
      <c r="AH664" t="s">
        <v>510</v>
      </c>
      <c r="AI664" t="s">
        <v>510</v>
      </c>
      <c r="AJ664" t="s">
        <v>510</v>
      </c>
      <c r="AK664" t="s">
        <v>510</v>
      </c>
      <c r="AL664" t="s">
        <v>510</v>
      </c>
      <c r="AM664" t="s">
        <v>510</v>
      </c>
      <c r="AN664" t="s">
        <v>510</v>
      </c>
      <c r="AO664" t="s">
        <v>510</v>
      </c>
      <c r="AP664" t="s">
        <v>510</v>
      </c>
      <c r="AQ664" t="s">
        <v>510</v>
      </c>
      <c r="AR664" t="s">
        <v>510</v>
      </c>
      <c r="AS664" t="s">
        <v>510</v>
      </c>
      <c r="AT664" t="s">
        <v>510</v>
      </c>
      <c r="AU664" t="s">
        <v>510</v>
      </c>
      <c r="AV664" t="s">
        <v>510</v>
      </c>
      <c r="AW664" t="s">
        <v>510</v>
      </c>
      <c r="AY664" t="s">
        <v>510</v>
      </c>
      <c r="AZ664" t="s">
        <v>510</v>
      </c>
      <c r="BB664" t="s">
        <v>510</v>
      </c>
      <c r="BC664" t="s">
        <v>510</v>
      </c>
      <c r="BD664" t="s">
        <v>510</v>
      </c>
      <c r="BE664" t="s">
        <v>510</v>
      </c>
      <c r="BF664" t="s">
        <v>510</v>
      </c>
      <c r="BG664" t="s">
        <v>510</v>
      </c>
      <c r="BH664" t="s">
        <v>510</v>
      </c>
      <c r="BI664" t="s">
        <v>510</v>
      </c>
      <c r="BJ664" t="s">
        <v>510</v>
      </c>
      <c r="BK664" t="s">
        <v>510</v>
      </c>
      <c r="BL664" t="s">
        <v>510</v>
      </c>
      <c r="BM664" t="s">
        <v>510</v>
      </c>
      <c r="BN664" t="s">
        <v>510</v>
      </c>
      <c r="BO664" t="s">
        <v>510</v>
      </c>
      <c r="BP664" t="s">
        <v>510</v>
      </c>
      <c r="BQ664" t="s">
        <v>510</v>
      </c>
    </row>
    <row r="665" spans="1:69" x14ac:dyDescent="0.3">
      <c r="A665" t="s">
        <v>510</v>
      </c>
      <c r="B665" t="s">
        <v>510</v>
      </c>
      <c r="C665" t="s">
        <v>510</v>
      </c>
      <c r="D665" t="s">
        <v>510</v>
      </c>
      <c r="E665" t="s">
        <v>510</v>
      </c>
      <c r="F665" t="s">
        <v>510</v>
      </c>
      <c r="G665" t="s">
        <v>510</v>
      </c>
      <c r="H665" s="455"/>
      <c r="I665" t="s">
        <v>510</v>
      </c>
      <c r="K665" t="s">
        <v>510</v>
      </c>
      <c r="L665" t="s">
        <v>512</v>
      </c>
      <c r="M665" t="s">
        <v>510</v>
      </c>
      <c r="N665" t="s">
        <v>510</v>
      </c>
      <c r="O665" t="s">
        <v>510</v>
      </c>
      <c r="P665" t="s">
        <v>510</v>
      </c>
      <c r="Q665" t="s">
        <v>510</v>
      </c>
      <c r="R665" t="s">
        <v>510</v>
      </c>
      <c r="S665" t="s">
        <v>510</v>
      </c>
      <c r="T665" t="s">
        <v>510</v>
      </c>
      <c r="U665" t="s">
        <v>510</v>
      </c>
      <c r="V665" t="s">
        <v>510</v>
      </c>
      <c r="W665" t="s">
        <v>510</v>
      </c>
      <c r="Y665" t="s">
        <v>510</v>
      </c>
      <c r="AA665" t="s">
        <v>510</v>
      </c>
      <c r="AB665" t="s">
        <v>510</v>
      </c>
      <c r="AC665" t="s">
        <v>510</v>
      </c>
      <c r="AD665" t="s">
        <v>510</v>
      </c>
      <c r="AE665" t="s">
        <v>510</v>
      </c>
      <c r="AH665" t="s">
        <v>510</v>
      </c>
      <c r="AI665" t="s">
        <v>510</v>
      </c>
      <c r="AJ665" t="s">
        <v>510</v>
      </c>
      <c r="AK665" t="s">
        <v>510</v>
      </c>
      <c r="AL665" t="s">
        <v>510</v>
      </c>
      <c r="AM665" t="s">
        <v>510</v>
      </c>
      <c r="AN665" t="s">
        <v>510</v>
      </c>
      <c r="AO665" t="s">
        <v>510</v>
      </c>
      <c r="AP665" t="s">
        <v>510</v>
      </c>
      <c r="AQ665" t="s">
        <v>510</v>
      </c>
      <c r="AR665" t="s">
        <v>510</v>
      </c>
      <c r="AS665" t="s">
        <v>510</v>
      </c>
      <c r="AT665" t="s">
        <v>510</v>
      </c>
      <c r="AU665" t="s">
        <v>510</v>
      </c>
      <c r="AV665" t="s">
        <v>510</v>
      </c>
      <c r="AW665" t="s">
        <v>510</v>
      </c>
      <c r="AY665" t="s">
        <v>510</v>
      </c>
      <c r="AZ665" t="s">
        <v>510</v>
      </c>
      <c r="BB665" t="s">
        <v>510</v>
      </c>
      <c r="BC665" t="s">
        <v>510</v>
      </c>
      <c r="BD665" t="s">
        <v>510</v>
      </c>
      <c r="BE665" t="s">
        <v>510</v>
      </c>
      <c r="BF665" t="s">
        <v>510</v>
      </c>
      <c r="BG665" t="s">
        <v>510</v>
      </c>
      <c r="BH665" t="s">
        <v>510</v>
      </c>
      <c r="BI665" t="s">
        <v>510</v>
      </c>
      <c r="BJ665" t="s">
        <v>510</v>
      </c>
      <c r="BK665" t="s">
        <v>510</v>
      </c>
      <c r="BL665" t="s">
        <v>510</v>
      </c>
      <c r="BM665" t="s">
        <v>510</v>
      </c>
      <c r="BN665" t="s">
        <v>510</v>
      </c>
      <c r="BO665" t="s">
        <v>510</v>
      </c>
      <c r="BP665" t="s">
        <v>510</v>
      </c>
      <c r="BQ665" t="s">
        <v>510</v>
      </c>
    </row>
    <row r="666" spans="1:69" x14ac:dyDescent="0.3">
      <c r="A666" t="s">
        <v>510</v>
      </c>
      <c r="B666" t="s">
        <v>510</v>
      </c>
      <c r="C666" t="s">
        <v>510</v>
      </c>
      <c r="D666" t="s">
        <v>510</v>
      </c>
      <c r="E666" t="s">
        <v>510</v>
      </c>
      <c r="F666" t="s">
        <v>510</v>
      </c>
      <c r="G666" t="s">
        <v>510</v>
      </c>
      <c r="H666" s="455"/>
      <c r="I666" t="s">
        <v>510</v>
      </c>
      <c r="K666" t="s">
        <v>510</v>
      </c>
      <c r="L666" t="s">
        <v>512</v>
      </c>
      <c r="M666" t="s">
        <v>510</v>
      </c>
      <c r="N666" t="s">
        <v>510</v>
      </c>
      <c r="O666" t="s">
        <v>510</v>
      </c>
      <c r="P666" t="s">
        <v>510</v>
      </c>
      <c r="Q666" t="s">
        <v>510</v>
      </c>
      <c r="R666" t="s">
        <v>510</v>
      </c>
      <c r="S666" t="s">
        <v>510</v>
      </c>
      <c r="T666" t="s">
        <v>510</v>
      </c>
      <c r="U666" t="s">
        <v>510</v>
      </c>
      <c r="V666" t="s">
        <v>510</v>
      </c>
      <c r="W666" t="s">
        <v>510</v>
      </c>
      <c r="Y666" t="s">
        <v>510</v>
      </c>
      <c r="AA666" t="s">
        <v>510</v>
      </c>
      <c r="AB666" t="s">
        <v>510</v>
      </c>
      <c r="AC666" t="s">
        <v>510</v>
      </c>
      <c r="AD666" t="s">
        <v>510</v>
      </c>
      <c r="AE666" t="s">
        <v>510</v>
      </c>
      <c r="AH666" t="s">
        <v>510</v>
      </c>
      <c r="AI666" t="s">
        <v>510</v>
      </c>
      <c r="AJ666" t="s">
        <v>510</v>
      </c>
      <c r="AK666" t="s">
        <v>510</v>
      </c>
      <c r="AL666" t="s">
        <v>510</v>
      </c>
      <c r="AM666" t="s">
        <v>510</v>
      </c>
      <c r="AN666" t="s">
        <v>510</v>
      </c>
      <c r="AO666" t="s">
        <v>510</v>
      </c>
      <c r="AP666" t="s">
        <v>510</v>
      </c>
      <c r="AQ666" t="s">
        <v>510</v>
      </c>
      <c r="AR666" t="s">
        <v>510</v>
      </c>
      <c r="AS666" t="s">
        <v>510</v>
      </c>
      <c r="AT666" t="s">
        <v>510</v>
      </c>
      <c r="AU666" t="s">
        <v>510</v>
      </c>
      <c r="AV666" t="s">
        <v>510</v>
      </c>
      <c r="AW666" t="s">
        <v>510</v>
      </c>
      <c r="AY666" t="s">
        <v>510</v>
      </c>
      <c r="AZ666" t="s">
        <v>510</v>
      </c>
      <c r="BB666" t="s">
        <v>510</v>
      </c>
      <c r="BC666" t="s">
        <v>510</v>
      </c>
      <c r="BD666" t="s">
        <v>510</v>
      </c>
      <c r="BE666" t="s">
        <v>510</v>
      </c>
      <c r="BF666" t="s">
        <v>510</v>
      </c>
      <c r="BG666" t="s">
        <v>510</v>
      </c>
      <c r="BH666" t="s">
        <v>510</v>
      </c>
      <c r="BI666" t="s">
        <v>510</v>
      </c>
      <c r="BJ666" t="s">
        <v>510</v>
      </c>
      <c r="BK666" t="s">
        <v>510</v>
      </c>
      <c r="BL666" t="s">
        <v>510</v>
      </c>
      <c r="BM666" t="s">
        <v>510</v>
      </c>
      <c r="BN666" t="s">
        <v>510</v>
      </c>
      <c r="BO666" t="s">
        <v>510</v>
      </c>
      <c r="BP666" t="s">
        <v>510</v>
      </c>
      <c r="BQ666" t="s">
        <v>510</v>
      </c>
    </row>
    <row r="667" spans="1:69" x14ac:dyDescent="0.3">
      <c r="A667" t="s">
        <v>510</v>
      </c>
      <c r="B667" t="s">
        <v>510</v>
      </c>
      <c r="C667" t="s">
        <v>510</v>
      </c>
      <c r="D667" t="s">
        <v>510</v>
      </c>
      <c r="E667" t="s">
        <v>510</v>
      </c>
      <c r="F667" t="s">
        <v>510</v>
      </c>
      <c r="G667" t="s">
        <v>510</v>
      </c>
      <c r="H667" s="455"/>
      <c r="I667" t="s">
        <v>510</v>
      </c>
      <c r="K667" t="s">
        <v>510</v>
      </c>
      <c r="L667" t="s">
        <v>512</v>
      </c>
      <c r="M667" t="s">
        <v>510</v>
      </c>
      <c r="N667" t="s">
        <v>510</v>
      </c>
      <c r="O667" t="s">
        <v>510</v>
      </c>
      <c r="P667" t="s">
        <v>510</v>
      </c>
      <c r="Q667" t="s">
        <v>510</v>
      </c>
      <c r="R667" t="s">
        <v>510</v>
      </c>
      <c r="S667" t="s">
        <v>510</v>
      </c>
      <c r="T667" t="s">
        <v>510</v>
      </c>
      <c r="U667" t="s">
        <v>510</v>
      </c>
      <c r="V667" t="s">
        <v>510</v>
      </c>
      <c r="W667" t="s">
        <v>510</v>
      </c>
      <c r="Y667" t="s">
        <v>510</v>
      </c>
      <c r="AA667" t="s">
        <v>510</v>
      </c>
      <c r="AB667" t="s">
        <v>510</v>
      </c>
      <c r="AC667" t="s">
        <v>510</v>
      </c>
      <c r="AD667" t="s">
        <v>510</v>
      </c>
      <c r="AE667" t="s">
        <v>510</v>
      </c>
      <c r="AH667" t="s">
        <v>510</v>
      </c>
      <c r="AI667" t="s">
        <v>510</v>
      </c>
      <c r="AJ667" t="s">
        <v>510</v>
      </c>
      <c r="AK667" t="s">
        <v>510</v>
      </c>
      <c r="AL667" t="s">
        <v>510</v>
      </c>
      <c r="AM667" t="s">
        <v>510</v>
      </c>
      <c r="AN667" t="s">
        <v>510</v>
      </c>
      <c r="AO667" t="s">
        <v>510</v>
      </c>
      <c r="AP667" t="s">
        <v>510</v>
      </c>
      <c r="AQ667" t="s">
        <v>510</v>
      </c>
      <c r="AR667" t="s">
        <v>510</v>
      </c>
      <c r="AS667" t="s">
        <v>510</v>
      </c>
      <c r="AT667" t="s">
        <v>510</v>
      </c>
      <c r="AU667" t="s">
        <v>510</v>
      </c>
      <c r="AV667" t="s">
        <v>510</v>
      </c>
      <c r="AW667" t="s">
        <v>510</v>
      </c>
      <c r="AY667" t="s">
        <v>510</v>
      </c>
      <c r="AZ667" t="s">
        <v>510</v>
      </c>
      <c r="BB667" t="s">
        <v>510</v>
      </c>
      <c r="BC667" t="s">
        <v>510</v>
      </c>
      <c r="BD667" t="s">
        <v>510</v>
      </c>
      <c r="BE667" t="s">
        <v>510</v>
      </c>
      <c r="BF667" t="s">
        <v>510</v>
      </c>
      <c r="BG667" t="s">
        <v>510</v>
      </c>
      <c r="BH667" t="s">
        <v>510</v>
      </c>
      <c r="BI667" t="s">
        <v>510</v>
      </c>
      <c r="BJ667" t="s">
        <v>510</v>
      </c>
      <c r="BK667" t="s">
        <v>510</v>
      </c>
      <c r="BL667" t="s">
        <v>510</v>
      </c>
      <c r="BM667" t="s">
        <v>510</v>
      </c>
      <c r="BN667" t="s">
        <v>510</v>
      </c>
      <c r="BO667" t="s">
        <v>510</v>
      </c>
      <c r="BP667" t="s">
        <v>510</v>
      </c>
      <c r="BQ667" t="s">
        <v>510</v>
      </c>
    </row>
    <row r="668" spans="1:69" x14ac:dyDescent="0.3">
      <c r="A668" t="s">
        <v>510</v>
      </c>
      <c r="B668" t="s">
        <v>510</v>
      </c>
      <c r="C668" t="s">
        <v>510</v>
      </c>
      <c r="D668" t="s">
        <v>510</v>
      </c>
      <c r="E668" t="s">
        <v>510</v>
      </c>
      <c r="F668" t="s">
        <v>510</v>
      </c>
      <c r="G668" t="s">
        <v>510</v>
      </c>
      <c r="H668" s="455"/>
      <c r="I668" t="s">
        <v>510</v>
      </c>
      <c r="K668" t="s">
        <v>510</v>
      </c>
      <c r="L668" t="s">
        <v>512</v>
      </c>
      <c r="M668" t="s">
        <v>510</v>
      </c>
      <c r="N668" t="s">
        <v>510</v>
      </c>
      <c r="O668" t="s">
        <v>510</v>
      </c>
      <c r="P668" t="s">
        <v>510</v>
      </c>
      <c r="Q668" t="s">
        <v>510</v>
      </c>
      <c r="R668" t="s">
        <v>510</v>
      </c>
      <c r="S668" t="s">
        <v>510</v>
      </c>
      <c r="T668" t="s">
        <v>510</v>
      </c>
      <c r="U668" t="s">
        <v>510</v>
      </c>
      <c r="V668" t="s">
        <v>510</v>
      </c>
      <c r="W668" t="s">
        <v>510</v>
      </c>
      <c r="Y668" t="s">
        <v>510</v>
      </c>
      <c r="AA668" t="s">
        <v>510</v>
      </c>
      <c r="AB668" t="s">
        <v>510</v>
      </c>
      <c r="AC668" t="s">
        <v>510</v>
      </c>
      <c r="AD668" t="s">
        <v>510</v>
      </c>
      <c r="AE668" t="s">
        <v>510</v>
      </c>
      <c r="AH668" t="s">
        <v>510</v>
      </c>
      <c r="AI668" t="s">
        <v>510</v>
      </c>
      <c r="AJ668" t="s">
        <v>510</v>
      </c>
      <c r="AK668" t="s">
        <v>510</v>
      </c>
      <c r="AL668" t="s">
        <v>510</v>
      </c>
      <c r="AM668" t="s">
        <v>510</v>
      </c>
      <c r="AN668" t="s">
        <v>510</v>
      </c>
      <c r="AO668" t="s">
        <v>510</v>
      </c>
      <c r="AP668" t="s">
        <v>510</v>
      </c>
      <c r="AQ668" t="s">
        <v>510</v>
      </c>
      <c r="AR668" t="s">
        <v>510</v>
      </c>
      <c r="AS668" t="s">
        <v>510</v>
      </c>
      <c r="AT668" t="s">
        <v>510</v>
      </c>
      <c r="AU668" t="s">
        <v>510</v>
      </c>
      <c r="AV668" t="s">
        <v>510</v>
      </c>
      <c r="AW668" t="s">
        <v>510</v>
      </c>
      <c r="AY668" t="s">
        <v>510</v>
      </c>
      <c r="AZ668" t="s">
        <v>510</v>
      </c>
      <c r="BB668" t="s">
        <v>510</v>
      </c>
      <c r="BC668" t="s">
        <v>510</v>
      </c>
      <c r="BD668" t="s">
        <v>510</v>
      </c>
      <c r="BE668" t="s">
        <v>510</v>
      </c>
      <c r="BF668" t="s">
        <v>510</v>
      </c>
      <c r="BG668" t="s">
        <v>510</v>
      </c>
      <c r="BH668" t="s">
        <v>510</v>
      </c>
      <c r="BI668" t="s">
        <v>510</v>
      </c>
      <c r="BJ668" t="s">
        <v>510</v>
      </c>
      <c r="BK668" t="s">
        <v>510</v>
      </c>
      <c r="BL668" t="s">
        <v>510</v>
      </c>
      <c r="BM668" t="s">
        <v>510</v>
      </c>
      <c r="BN668" t="s">
        <v>510</v>
      </c>
      <c r="BO668" t="s">
        <v>510</v>
      </c>
      <c r="BP668" t="s">
        <v>510</v>
      </c>
      <c r="BQ668" t="s">
        <v>510</v>
      </c>
    </row>
    <row r="669" spans="1:69" x14ac:dyDescent="0.3">
      <c r="A669" t="s">
        <v>510</v>
      </c>
      <c r="B669" t="s">
        <v>510</v>
      </c>
      <c r="C669" t="s">
        <v>510</v>
      </c>
      <c r="D669" t="s">
        <v>510</v>
      </c>
      <c r="E669" t="s">
        <v>510</v>
      </c>
      <c r="F669" t="s">
        <v>510</v>
      </c>
      <c r="G669" t="s">
        <v>510</v>
      </c>
      <c r="H669" s="455"/>
      <c r="I669" t="s">
        <v>510</v>
      </c>
      <c r="K669" t="s">
        <v>510</v>
      </c>
      <c r="L669" t="s">
        <v>512</v>
      </c>
      <c r="M669" t="s">
        <v>510</v>
      </c>
      <c r="N669" t="s">
        <v>510</v>
      </c>
      <c r="O669" t="s">
        <v>510</v>
      </c>
      <c r="P669" t="s">
        <v>510</v>
      </c>
      <c r="Q669" t="s">
        <v>510</v>
      </c>
      <c r="R669" t="s">
        <v>510</v>
      </c>
      <c r="S669" t="s">
        <v>510</v>
      </c>
      <c r="T669" t="s">
        <v>510</v>
      </c>
      <c r="U669" t="s">
        <v>510</v>
      </c>
      <c r="V669" t="s">
        <v>510</v>
      </c>
      <c r="W669" t="s">
        <v>510</v>
      </c>
      <c r="Y669" t="s">
        <v>510</v>
      </c>
      <c r="AA669" t="s">
        <v>510</v>
      </c>
      <c r="AB669" t="s">
        <v>510</v>
      </c>
      <c r="AC669" t="s">
        <v>510</v>
      </c>
      <c r="AD669" t="s">
        <v>510</v>
      </c>
      <c r="AE669" t="s">
        <v>510</v>
      </c>
      <c r="AH669" t="s">
        <v>510</v>
      </c>
      <c r="AI669" t="s">
        <v>510</v>
      </c>
      <c r="AJ669" t="s">
        <v>510</v>
      </c>
      <c r="AK669" t="s">
        <v>510</v>
      </c>
      <c r="AL669" t="s">
        <v>510</v>
      </c>
      <c r="AM669" t="s">
        <v>510</v>
      </c>
      <c r="AN669" t="s">
        <v>510</v>
      </c>
      <c r="AO669" t="s">
        <v>510</v>
      </c>
      <c r="AP669" t="s">
        <v>510</v>
      </c>
      <c r="AQ669" t="s">
        <v>510</v>
      </c>
      <c r="AR669" t="s">
        <v>510</v>
      </c>
      <c r="AS669" t="s">
        <v>510</v>
      </c>
      <c r="AT669" t="s">
        <v>510</v>
      </c>
      <c r="AU669" t="s">
        <v>510</v>
      </c>
      <c r="AV669" t="s">
        <v>510</v>
      </c>
      <c r="AW669" t="s">
        <v>510</v>
      </c>
      <c r="AY669" t="s">
        <v>510</v>
      </c>
      <c r="AZ669" t="s">
        <v>510</v>
      </c>
      <c r="BB669" t="s">
        <v>510</v>
      </c>
      <c r="BC669" t="s">
        <v>510</v>
      </c>
      <c r="BD669" t="s">
        <v>510</v>
      </c>
      <c r="BE669" t="s">
        <v>510</v>
      </c>
      <c r="BF669" t="s">
        <v>510</v>
      </c>
      <c r="BG669" t="s">
        <v>510</v>
      </c>
      <c r="BH669" t="s">
        <v>510</v>
      </c>
      <c r="BI669" t="s">
        <v>510</v>
      </c>
      <c r="BJ669" t="s">
        <v>510</v>
      </c>
      <c r="BK669" t="s">
        <v>510</v>
      </c>
      <c r="BL669" t="s">
        <v>510</v>
      </c>
      <c r="BM669" t="s">
        <v>510</v>
      </c>
      <c r="BN669" t="s">
        <v>510</v>
      </c>
      <c r="BO669" t="s">
        <v>510</v>
      </c>
      <c r="BP669" t="s">
        <v>510</v>
      </c>
      <c r="BQ669" t="s">
        <v>510</v>
      </c>
    </row>
    <row r="670" spans="1:69" x14ac:dyDescent="0.3">
      <c r="A670" t="s">
        <v>510</v>
      </c>
      <c r="B670" t="s">
        <v>510</v>
      </c>
      <c r="C670" t="s">
        <v>510</v>
      </c>
      <c r="D670" t="s">
        <v>510</v>
      </c>
      <c r="E670" t="s">
        <v>510</v>
      </c>
      <c r="F670" t="s">
        <v>510</v>
      </c>
      <c r="G670" t="s">
        <v>510</v>
      </c>
      <c r="H670" s="455"/>
      <c r="I670" t="s">
        <v>510</v>
      </c>
      <c r="K670" t="s">
        <v>510</v>
      </c>
      <c r="L670" t="s">
        <v>512</v>
      </c>
      <c r="M670" t="s">
        <v>510</v>
      </c>
      <c r="N670" t="s">
        <v>510</v>
      </c>
      <c r="O670" t="s">
        <v>510</v>
      </c>
      <c r="P670" t="s">
        <v>510</v>
      </c>
      <c r="Q670" t="s">
        <v>510</v>
      </c>
      <c r="R670" t="s">
        <v>510</v>
      </c>
      <c r="S670" t="s">
        <v>510</v>
      </c>
      <c r="T670" t="s">
        <v>510</v>
      </c>
      <c r="U670" t="s">
        <v>510</v>
      </c>
      <c r="V670" t="s">
        <v>510</v>
      </c>
      <c r="W670" t="s">
        <v>510</v>
      </c>
      <c r="Y670" t="s">
        <v>510</v>
      </c>
      <c r="AA670" t="s">
        <v>510</v>
      </c>
      <c r="AB670" t="s">
        <v>510</v>
      </c>
      <c r="AC670" t="s">
        <v>510</v>
      </c>
      <c r="AD670" t="s">
        <v>510</v>
      </c>
      <c r="AE670" t="s">
        <v>510</v>
      </c>
      <c r="AH670" t="s">
        <v>510</v>
      </c>
      <c r="AI670" t="s">
        <v>510</v>
      </c>
      <c r="AJ670" t="s">
        <v>510</v>
      </c>
      <c r="AK670" t="s">
        <v>510</v>
      </c>
      <c r="AL670" t="s">
        <v>510</v>
      </c>
      <c r="AM670" t="s">
        <v>510</v>
      </c>
      <c r="AN670" t="s">
        <v>510</v>
      </c>
      <c r="AO670" t="s">
        <v>510</v>
      </c>
      <c r="AP670" t="s">
        <v>510</v>
      </c>
      <c r="AQ670" t="s">
        <v>510</v>
      </c>
      <c r="AR670" t="s">
        <v>510</v>
      </c>
      <c r="AS670" t="s">
        <v>510</v>
      </c>
      <c r="AT670" t="s">
        <v>510</v>
      </c>
      <c r="AU670" t="s">
        <v>510</v>
      </c>
      <c r="AV670" t="s">
        <v>510</v>
      </c>
      <c r="AW670" t="s">
        <v>510</v>
      </c>
      <c r="AY670" t="s">
        <v>510</v>
      </c>
      <c r="AZ670" t="s">
        <v>510</v>
      </c>
      <c r="BB670" t="s">
        <v>510</v>
      </c>
      <c r="BC670" t="s">
        <v>510</v>
      </c>
      <c r="BD670" t="s">
        <v>510</v>
      </c>
      <c r="BE670" t="s">
        <v>510</v>
      </c>
      <c r="BF670" t="s">
        <v>510</v>
      </c>
      <c r="BG670" t="s">
        <v>510</v>
      </c>
      <c r="BH670" t="s">
        <v>510</v>
      </c>
      <c r="BI670" t="s">
        <v>510</v>
      </c>
      <c r="BJ670" t="s">
        <v>510</v>
      </c>
      <c r="BK670" t="s">
        <v>510</v>
      </c>
      <c r="BL670" t="s">
        <v>510</v>
      </c>
      <c r="BM670" t="s">
        <v>510</v>
      </c>
      <c r="BN670" t="s">
        <v>510</v>
      </c>
      <c r="BO670" t="s">
        <v>510</v>
      </c>
      <c r="BP670" t="s">
        <v>510</v>
      </c>
      <c r="BQ670" t="s">
        <v>510</v>
      </c>
    </row>
    <row r="671" spans="1:69" x14ac:dyDescent="0.3">
      <c r="A671" t="s">
        <v>510</v>
      </c>
      <c r="B671" t="s">
        <v>510</v>
      </c>
      <c r="C671" t="s">
        <v>510</v>
      </c>
      <c r="D671" t="s">
        <v>510</v>
      </c>
      <c r="E671" t="s">
        <v>510</v>
      </c>
      <c r="F671" t="s">
        <v>510</v>
      </c>
      <c r="G671" t="s">
        <v>510</v>
      </c>
      <c r="H671" s="455"/>
      <c r="I671" t="s">
        <v>510</v>
      </c>
      <c r="K671" t="s">
        <v>510</v>
      </c>
      <c r="L671" t="s">
        <v>512</v>
      </c>
      <c r="M671" t="s">
        <v>510</v>
      </c>
      <c r="N671" t="s">
        <v>510</v>
      </c>
      <c r="O671" t="s">
        <v>510</v>
      </c>
      <c r="P671" t="s">
        <v>510</v>
      </c>
      <c r="Q671" t="s">
        <v>510</v>
      </c>
      <c r="R671" t="s">
        <v>510</v>
      </c>
      <c r="S671" t="s">
        <v>510</v>
      </c>
      <c r="T671" t="s">
        <v>510</v>
      </c>
      <c r="U671" t="s">
        <v>510</v>
      </c>
      <c r="V671" t="s">
        <v>510</v>
      </c>
      <c r="W671" t="s">
        <v>510</v>
      </c>
      <c r="Y671" t="s">
        <v>510</v>
      </c>
      <c r="AA671" t="s">
        <v>510</v>
      </c>
      <c r="AB671" t="s">
        <v>510</v>
      </c>
      <c r="AC671" t="s">
        <v>510</v>
      </c>
      <c r="AD671" t="s">
        <v>510</v>
      </c>
      <c r="AE671" t="s">
        <v>510</v>
      </c>
      <c r="AH671" t="s">
        <v>510</v>
      </c>
      <c r="AI671" t="s">
        <v>510</v>
      </c>
      <c r="AJ671" t="s">
        <v>510</v>
      </c>
      <c r="AK671" t="s">
        <v>510</v>
      </c>
      <c r="AL671" t="s">
        <v>510</v>
      </c>
      <c r="AM671" t="s">
        <v>510</v>
      </c>
      <c r="AN671" t="s">
        <v>510</v>
      </c>
      <c r="AO671" t="s">
        <v>510</v>
      </c>
      <c r="AP671" t="s">
        <v>510</v>
      </c>
      <c r="AQ671" t="s">
        <v>510</v>
      </c>
      <c r="AR671" t="s">
        <v>510</v>
      </c>
      <c r="AS671" t="s">
        <v>510</v>
      </c>
      <c r="AT671" t="s">
        <v>510</v>
      </c>
      <c r="AU671" t="s">
        <v>510</v>
      </c>
      <c r="AV671" t="s">
        <v>510</v>
      </c>
      <c r="AW671" t="s">
        <v>510</v>
      </c>
      <c r="AY671" t="s">
        <v>510</v>
      </c>
      <c r="AZ671" t="s">
        <v>510</v>
      </c>
      <c r="BB671" t="s">
        <v>510</v>
      </c>
      <c r="BC671" t="s">
        <v>510</v>
      </c>
      <c r="BD671" t="s">
        <v>510</v>
      </c>
      <c r="BE671" t="s">
        <v>510</v>
      </c>
      <c r="BF671" t="s">
        <v>510</v>
      </c>
      <c r="BG671" t="s">
        <v>510</v>
      </c>
      <c r="BH671" t="s">
        <v>510</v>
      </c>
      <c r="BI671" t="s">
        <v>510</v>
      </c>
      <c r="BJ671" t="s">
        <v>510</v>
      </c>
      <c r="BK671" t="s">
        <v>510</v>
      </c>
      <c r="BL671" t="s">
        <v>510</v>
      </c>
      <c r="BM671" t="s">
        <v>510</v>
      </c>
      <c r="BN671" t="s">
        <v>510</v>
      </c>
      <c r="BO671" t="s">
        <v>510</v>
      </c>
      <c r="BP671" t="s">
        <v>510</v>
      </c>
      <c r="BQ671" t="s">
        <v>510</v>
      </c>
    </row>
    <row r="672" spans="1:69" x14ac:dyDescent="0.3">
      <c r="A672" t="s">
        <v>510</v>
      </c>
      <c r="B672" t="s">
        <v>510</v>
      </c>
      <c r="C672" t="s">
        <v>510</v>
      </c>
      <c r="D672" t="s">
        <v>510</v>
      </c>
      <c r="E672" t="s">
        <v>510</v>
      </c>
      <c r="F672" t="s">
        <v>510</v>
      </c>
      <c r="G672" t="s">
        <v>510</v>
      </c>
      <c r="H672" s="455"/>
      <c r="I672" t="s">
        <v>510</v>
      </c>
      <c r="K672" t="s">
        <v>510</v>
      </c>
      <c r="L672" t="s">
        <v>512</v>
      </c>
      <c r="M672" t="s">
        <v>510</v>
      </c>
      <c r="N672" t="s">
        <v>510</v>
      </c>
      <c r="O672" t="s">
        <v>510</v>
      </c>
      <c r="P672" t="s">
        <v>510</v>
      </c>
      <c r="Q672" t="s">
        <v>510</v>
      </c>
      <c r="R672" t="s">
        <v>510</v>
      </c>
      <c r="S672" t="s">
        <v>510</v>
      </c>
      <c r="T672" t="s">
        <v>510</v>
      </c>
      <c r="U672" t="s">
        <v>510</v>
      </c>
      <c r="V672" t="s">
        <v>510</v>
      </c>
      <c r="W672" t="s">
        <v>510</v>
      </c>
      <c r="Y672" t="s">
        <v>510</v>
      </c>
      <c r="AA672" t="s">
        <v>510</v>
      </c>
      <c r="AB672" t="s">
        <v>510</v>
      </c>
      <c r="AC672" t="s">
        <v>510</v>
      </c>
      <c r="AD672" t="s">
        <v>510</v>
      </c>
      <c r="AE672" t="s">
        <v>510</v>
      </c>
      <c r="AH672" t="s">
        <v>510</v>
      </c>
      <c r="AI672" t="s">
        <v>510</v>
      </c>
      <c r="AJ672" t="s">
        <v>510</v>
      </c>
      <c r="AK672" t="s">
        <v>510</v>
      </c>
      <c r="AL672" t="s">
        <v>510</v>
      </c>
      <c r="AM672" t="s">
        <v>510</v>
      </c>
      <c r="AN672" t="s">
        <v>510</v>
      </c>
      <c r="AO672" t="s">
        <v>510</v>
      </c>
      <c r="AP672" t="s">
        <v>510</v>
      </c>
      <c r="AQ672" t="s">
        <v>510</v>
      </c>
      <c r="AR672" t="s">
        <v>510</v>
      </c>
      <c r="AS672" t="s">
        <v>510</v>
      </c>
      <c r="AT672" t="s">
        <v>510</v>
      </c>
      <c r="AU672" t="s">
        <v>510</v>
      </c>
      <c r="AV672" t="s">
        <v>510</v>
      </c>
      <c r="AW672" t="s">
        <v>510</v>
      </c>
      <c r="AY672" t="s">
        <v>510</v>
      </c>
      <c r="AZ672" t="s">
        <v>510</v>
      </c>
      <c r="BB672" t="s">
        <v>510</v>
      </c>
      <c r="BC672" t="s">
        <v>510</v>
      </c>
      <c r="BD672" t="s">
        <v>510</v>
      </c>
      <c r="BE672" t="s">
        <v>510</v>
      </c>
      <c r="BF672" t="s">
        <v>510</v>
      </c>
      <c r="BG672" t="s">
        <v>510</v>
      </c>
      <c r="BH672" t="s">
        <v>510</v>
      </c>
      <c r="BI672" t="s">
        <v>510</v>
      </c>
      <c r="BJ672" t="s">
        <v>510</v>
      </c>
      <c r="BK672" t="s">
        <v>510</v>
      </c>
      <c r="BL672" t="s">
        <v>510</v>
      </c>
      <c r="BM672" t="s">
        <v>510</v>
      </c>
      <c r="BN672" t="s">
        <v>510</v>
      </c>
      <c r="BO672" t="s">
        <v>510</v>
      </c>
      <c r="BP672" t="s">
        <v>510</v>
      </c>
      <c r="BQ672" t="s">
        <v>510</v>
      </c>
    </row>
    <row r="673" spans="1:69" x14ac:dyDescent="0.3">
      <c r="A673" t="s">
        <v>510</v>
      </c>
      <c r="B673" t="s">
        <v>510</v>
      </c>
      <c r="C673" t="s">
        <v>510</v>
      </c>
      <c r="D673" t="s">
        <v>510</v>
      </c>
      <c r="E673" t="s">
        <v>510</v>
      </c>
      <c r="F673" t="s">
        <v>510</v>
      </c>
      <c r="G673" t="s">
        <v>510</v>
      </c>
      <c r="H673" s="455"/>
      <c r="I673" t="s">
        <v>510</v>
      </c>
      <c r="K673" t="s">
        <v>510</v>
      </c>
      <c r="L673" t="s">
        <v>512</v>
      </c>
      <c r="M673" t="s">
        <v>510</v>
      </c>
      <c r="N673" t="s">
        <v>510</v>
      </c>
      <c r="O673" t="s">
        <v>510</v>
      </c>
      <c r="P673" t="s">
        <v>510</v>
      </c>
      <c r="Q673" t="s">
        <v>510</v>
      </c>
      <c r="R673" t="s">
        <v>510</v>
      </c>
      <c r="S673" t="s">
        <v>510</v>
      </c>
      <c r="T673" t="s">
        <v>510</v>
      </c>
      <c r="U673" t="s">
        <v>510</v>
      </c>
      <c r="V673" t="s">
        <v>510</v>
      </c>
      <c r="W673" t="s">
        <v>510</v>
      </c>
      <c r="Y673" t="s">
        <v>510</v>
      </c>
      <c r="AA673" t="s">
        <v>510</v>
      </c>
      <c r="AB673" t="s">
        <v>510</v>
      </c>
      <c r="AC673" t="s">
        <v>510</v>
      </c>
      <c r="AD673" t="s">
        <v>510</v>
      </c>
      <c r="AE673" t="s">
        <v>510</v>
      </c>
      <c r="AH673" t="s">
        <v>510</v>
      </c>
      <c r="AI673" t="s">
        <v>510</v>
      </c>
      <c r="AJ673" t="s">
        <v>510</v>
      </c>
      <c r="AK673" t="s">
        <v>510</v>
      </c>
      <c r="AL673" t="s">
        <v>510</v>
      </c>
      <c r="AM673" t="s">
        <v>510</v>
      </c>
      <c r="AN673" t="s">
        <v>510</v>
      </c>
      <c r="AO673" t="s">
        <v>510</v>
      </c>
      <c r="AP673" t="s">
        <v>510</v>
      </c>
      <c r="AQ673" t="s">
        <v>510</v>
      </c>
      <c r="AR673" t="s">
        <v>510</v>
      </c>
      <c r="AS673" t="s">
        <v>510</v>
      </c>
      <c r="AT673" t="s">
        <v>510</v>
      </c>
      <c r="AU673" t="s">
        <v>510</v>
      </c>
      <c r="AV673" t="s">
        <v>510</v>
      </c>
      <c r="AW673" t="s">
        <v>510</v>
      </c>
      <c r="AY673" t="s">
        <v>510</v>
      </c>
      <c r="AZ673" t="s">
        <v>510</v>
      </c>
      <c r="BB673" t="s">
        <v>510</v>
      </c>
      <c r="BC673" t="s">
        <v>510</v>
      </c>
      <c r="BD673" t="s">
        <v>510</v>
      </c>
      <c r="BE673" t="s">
        <v>510</v>
      </c>
      <c r="BF673" t="s">
        <v>510</v>
      </c>
      <c r="BG673" t="s">
        <v>510</v>
      </c>
      <c r="BH673" t="s">
        <v>510</v>
      </c>
      <c r="BI673" t="s">
        <v>510</v>
      </c>
      <c r="BJ673" t="s">
        <v>510</v>
      </c>
      <c r="BK673" t="s">
        <v>510</v>
      </c>
      <c r="BL673" t="s">
        <v>510</v>
      </c>
      <c r="BM673" t="s">
        <v>510</v>
      </c>
      <c r="BN673" t="s">
        <v>510</v>
      </c>
      <c r="BO673" t="s">
        <v>510</v>
      </c>
      <c r="BP673" t="s">
        <v>510</v>
      </c>
      <c r="BQ673" t="s">
        <v>510</v>
      </c>
    </row>
    <row r="674" spans="1:69" x14ac:dyDescent="0.3">
      <c r="A674" t="s">
        <v>510</v>
      </c>
      <c r="B674" t="s">
        <v>510</v>
      </c>
      <c r="C674" t="s">
        <v>510</v>
      </c>
      <c r="D674" t="s">
        <v>510</v>
      </c>
      <c r="E674" t="s">
        <v>510</v>
      </c>
      <c r="F674" t="s">
        <v>510</v>
      </c>
      <c r="G674" t="s">
        <v>510</v>
      </c>
      <c r="H674" s="455"/>
      <c r="I674" t="s">
        <v>510</v>
      </c>
      <c r="K674" t="s">
        <v>510</v>
      </c>
      <c r="L674" t="s">
        <v>512</v>
      </c>
      <c r="M674" t="s">
        <v>510</v>
      </c>
      <c r="N674" t="s">
        <v>510</v>
      </c>
      <c r="O674" t="s">
        <v>510</v>
      </c>
      <c r="P674" t="s">
        <v>510</v>
      </c>
      <c r="Q674" t="s">
        <v>510</v>
      </c>
      <c r="R674" t="s">
        <v>510</v>
      </c>
      <c r="S674" t="s">
        <v>510</v>
      </c>
      <c r="T674" t="s">
        <v>510</v>
      </c>
      <c r="U674" t="s">
        <v>510</v>
      </c>
      <c r="V674" t="s">
        <v>510</v>
      </c>
      <c r="W674" t="s">
        <v>510</v>
      </c>
      <c r="Y674" t="s">
        <v>510</v>
      </c>
      <c r="AA674" t="s">
        <v>510</v>
      </c>
      <c r="AB674" t="s">
        <v>510</v>
      </c>
      <c r="AC674" t="s">
        <v>510</v>
      </c>
      <c r="AD674" t="s">
        <v>510</v>
      </c>
      <c r="AE674" t="s">
        <v>510</v>
      </c>
      <c r="AH674" t="s">
        <v>510</v>
      </c>
      <c r="AI674" t="s">
        <v>510</v>
      </c>
      <c r="AJ674" t="s">
        <v>510</v>
      </c>
      <c r="AK674" t="s">
        <v>510</v>
      </c>
      <c r="AL674" t="s">
        <v>510</v>
      </c>
      <c r="AM674" t="s">
        <v>510</v>
      </c>
      <c r="AN674" t="s">
        <v>510</v>
      </c>
      <c r="AO674" t="s">
        <v>510</v>
      </c>
      <c r="AP674" t="s">
        <v>510</v>
      </c>
      <c r="AQ674" t="s">
        <v>510</v>
      </c>
      <c r="AR674" t="s">
        <v>510</v>
      </c>
      <c r="AS674" t="s">
        <v>510</v>
      </c>
      <c r="AT674" t="s">
        <v>510</v>
      </c>
      <c r="AU674" t="s">
        <v>510</v>
      </c>
      <c r="AV674" t="s">
        <v>510</v>
      </c>
      <c r="AW674" t="s">
        <v>510</v>
      </c>
      <c r="AY674" t="s">
        <v>510</v>
      </c>
      <c r="AZ674" t="s">
        <v>510</v>
      </c>
      <c r="BB674" t="s">
        <v>510</v>
      </c>
      <c r="BC674" t="s">
        <v>510</v>
      </c>
      <c r="BD674" t="s">
        <v>510</v>
      </c>
      <c r="BE674" t="s">
        <v>510</v>
      </c>
      <c r="BF674" t="s">
        <v>510</v>
      </c>
      <c r="BG674" t="s">
        <v>510</v>
      </c>
      <c r="BH674" t="s">
        <v>510</v>
      </c>
      <c r="BI674" t="s">
        <v>510</v>
      </c>
      <c r="BJ674" t="s">
        <v>510</v>
      </c>
      <c r="BK674" t="s">
        <v>510</v>
      </c>
      <c r="BL674" t="s">
        <v>510</v>
      </c>
      <c r="BM674" t="s">
        <v>510</v>
      </c>
      <c r="BN674" t="s">
        <v>510</v>
      </c>
      <c r="BO674" t="s">
        <v>510</v>
      </c>
      <c r="BP674" t="s">
        <v>510</v>
      </c>
      <c r="BQ674" t="s">
        <v>510</v>
      </c>
    </row>
    <row r="675" spans="1:69" x14ac:dyDescent="0.3">
      <c r="A675" t="s">
        <v>510</v>
      </c>
      <c r="B675" t="s">
        <v>510</v>
      </c>
      <c r="C675" t="s">
        <v>510</v>
      </c>
      <c r="D675" t="s">
        <v>510</v>
      </c>
      <c r="E675" t="s">
        <v>510</v>
      </c>
      <c r="F675" t="s">
        <v>510</v>
      </c>
      <c r="G675" t="s">
        <v>510</v>
      </c>
      <c r="H675" s="455"/>
      <c r="I675" t="s">
        <v>510</v>
      </c>
      <c r="K675" t="s">
        <v>510</v>
      </c>
      <c r="L675" t="s">
        <v>512</v>
      </c>
      <c r="M675" t="s">
        <v>510</v>
      </c>
      <c r="N675" t="s">
        <v>510</v>
      </c>
      <c r="O675" t="s">
        <v>510</v>
      </c>
      <c r="P675" t="s">
        <v>510</v>
      </c>
      <c r="Q675" t="s">
        <v>510</v>
      </c>
      <c r="R675" t="s">
        <v>510</v>
      </c>
      <c r="S675" t="s">
        <v>510</v>
      </c>
      <c r="T675" t="s">
        <v>510</v>
      </c>
      <c r="U675" t="s">
        <v>510</v>
      </c>
      <c r="V675" t="s">
        <v>510</v>
      </c>
      <c r="W675" t="s">
        <v>510</v>
      </c>
      <c r="Y675" t="s">
        <v>510</v>
      </c>
      <c r="AA675" t="s">
        <v>510</v>
      </c>
      <c r="AB675" t="s">
        <v>510</v>
      </c>
      <c r="AC675" t="s">
        <v>510</v>
      </c>
      <c r="AD675" t="s">
        <v>510</v>
      </c>
      <c r="AE675" t="s">
        <v>510</v>
      </c>
      <c r="AH675" t="s">
        <v>510</v>
      </c>
      <c r="AI675" t="s">
        <v>510</v>
      </c>
      <c r="AJ675" t="s">
        <v>510</v>
      </c>
      <c r="AK675" t="s">
        <v>510</v>
      </c>
      <c r="AL675" t="s">
        <v>510</v>
      </c>
      <c r="AM675" t="s">
        <v>510</v>
      </c>
      <c r="AN675" t="s">
        <v>510</v>
      </c>
      <c r="AO675" t="s">
        <v>510</v>
      </c>
      <c r="AP675" t="s">
        <v>510</v>
      </c>
      <c r="AQ675" t="s">
        <v>510</v>
      </c>
      <c r="AR675" t="s">
        <v>510</v>
      </c>
      <c r="AS675" t="s">
        <v>510</v>
      </c>
      <c r="AT675" t="s">
        <v>510</v>
      </c>
      <c r="AU675" t="s">
        <v>510</v>
      </c>
      <c r="AV675" t="s">
        <v>510</v>
      </c>
      <c r="AW675" t="s">
        <v>510</v>
      </c>
      <c r="AY675" t="s">
        <v>510</v>
      </c>
      <c r="AZ675" t="s">
        <v>510</v>
      </c>
      <c r="BB675" t="s">
        <v>510</v>
      </c>
      <c r="BC675" t="s">
        <v>510</v>
      </c>
      <c r="BD675" t="s">
        <v>510</v>
      </c>
      <c r="BE675" t="s">
        <v>510</v>
      </c>
      <c r="BF675" t="s">
        <v>510</v>
      </c>
      <c r="BG675" t="s">
        <v>510</v>
      </c>
      <c r="BH675" t="s">
        <v>510</v>
      </c>
      <c r="BI675" t="s">
        <v>510</v>
      </c>
      <c r="BJ675" t="s">
        <v>510</v>
      </c>
      <c r="BK675" t="s">
        <v>510</v>
      </c>
      <c r="BL675" t="s">
        <v>510</v>
      </c>
      <c r="BM675" t="s">
        <v>510</v>
      </c>
      <c r="BN675" t="s">
        <v>510</v>
      </c>
      <c r="BO675" t="s">
        <v>510</v>
      </c>
      <c r="BP675" t="s">
        <v>510</v>
      </c>
      <c r="BQ675" t="s">
        <v>510</v>
      </c>
    </row>
    <row r="676" spans="1:69" x14ac:dyDescent="0.3">
      <c r="A676" t="s">
        <v>510</v>
      </c>
      <c r="B676" t="s">
        <v>510</v>
      </c>
      <c r="C676" t="s">
        <v>510</v>
      </c>
      <c r="D676" t="s">
        <v>510</v>
      </c>
      <c r="E676" t="s">
        <v>510</v>
      </c>
      <c r="F676" t="s">
        <v>510</v>
      </c>
      <c r="G676" t="s">
        <v>510</v>
      </c>
      <c r="H676" s="455"/>
      <c r="I676" t="s">
        <v>510</v>
      </c>
      <c r="K676" t="s">
        <v>510</v>
      </c>
      <c r="L676" t="s">
        <v>512</v>
      </c>
      <c r="M676" t="s">
        <v>510</v>
      </c>
      <c r="N676" t="s">
        <v>510</v>
      </c>
      <c r="O676" t="s">
        <v>510</v>
      </c>
      <c r="P676" t="s">
        <v>510</v>
      </c>
      <c r="Q676" t="s">
        <v>510</v>
      </c>
      <c r="R676" t="s">
        <v>510</v>
      </c>
      <c r="S676" t="s">
        <v>510</v>
      </c>
      <c r="T676" t="s">
        <v>510</v>
      </c>
      <c r="U676" t="s">
        <v>510</v>
      </c>
      <c r="V676" t="s">
        <v>510</v>
      </c>
      <c r="W676" t="s">
        <v>510</v>
      </c>
      <c r="Y676" t="s">
        <v>510</v>
      </c>
      <c r="AA676" t="s">
        <v>510</v>
      </c>
      <c r="AB676" t="s">
        <v>510</v>
      </c>
      <c r="AC676" t="s">
        <v>510</v>
      </c>
      <c r="AD676" t="s">
        <v>510</v>
      </c>
      <c r="AE676" t="s">
        <v>510</v>
      </c>
      <c r="AH676" t="s">
        <v>510</v>
      </c>
      <c r="AI676" t="s">
        <v>510</v>
      </c>
      <c r="AJ676" t="s">
        <v>510</v>
      </c>
      <c r="AK676" t="s">
        <v>510</v>
      </c>
      <c r="AL676" t="s">
        <v>510</v>
      </c>
      <c r="AM676" t="s">
        <v>510</v>
      </c>
      <c r="AN676" t="s">
        <v>510</v>
      </c>
      <c r="AO676" t="s">
        <v>510</v>
      </c>
      <c r="AP676" t="s">
        <v>510</v>
      </c>
      <c r="AQ676" t="s">
        <v>510</v>
      </c>
      <c r="AR676" t="s">
        <v>510</v>
      </c>
      <c r="AS676" t="s">
        <v>510</v>
      </c>
      <c r="AT676" t="s">
        <v>510</v>
      </c>
      <c r="AU676" t="s">
        <v>510</v>
      </c>
      <c r="AV676" t="s">
        <v>510</v>
      </c>
      <c r="AW676" t="s">
        <v>510</v>
      </c>
      <c r="AY676" t="s">
        <v>510</v>
      </c>
      <c r="AZ676" t="s">
        <v>510</v>
      </c>
      <c r="BB676" t="s">
        <v>510</v>
      </c>
      <c r="BC676" t="s">
        <v>510</v>
      </c>
      <c r="BD676" t="s">
        <v>510</v>
      </c>
      <c r="BE676" t="s">
        <v>510</v>
      </c>
      <c r="BF676" t="s">
        <v>510</v>
      </c>
      <c r="BG676" t="s">
        <v>510</v>
      </c>
      <c r="BH676" t="s">
        <v>510</v>
      </c>
      <c r="BI676" t="s">
        <v>510</v>
      </c>
      <c r="BJ676" t="s">
        <v>510</v>
      </c>
      <c r="BK676" t="s">
        <v>510</v>
      </c>
      <c r="BL676" t="s">
        <v>510</v>
      </c>
      <c r="BM676" t="s">
        <v>510</v>
      </c>
      <c r="BN676" t="s">
        <v>510</v>
      </c>
      <c r="BO676" t="s">
        <v>510</v>
      </c>
      <c r="BP676" t="s">
        <v>510</v>
      </c>
      <c r="BQ676" t="s">
        <v>510</v>
      </c>
    </row>
    <row r="677" spans="1:69" x14ac:dyDescent="0.3">
      <c r="A677" t="s">
        <v>510</v>
      </c>
      <c r="B677" t="s">
        <v>510</v>
      </c>
      <c r="C677" t="s">
        <v>510</v>
      </c>
      <c r="D677" t="s">
        <v>510</v>
      </c>
      <c r="E677" t="s">
        <v>510</v>
      </c>
      <c r="F677" t="s">
        <v>510</v>
      </c>
      <c r="G677" t="s">
        <v>510</v>
      </c>
      <c r="H677" s="455"/>
      <c r="I677" t="s">
        <v>510</v>
      </c>
      <c r="K677" t="s">
        <v>510</v>
      </c>
      <c r="L677" t="s">
        <v>512</v>
      </c>
      <c r="M677" t="s">
        <v>510</v>
      </c>
      <c r="N677" t="s">
        <v>510</v>
      </c>
      <c r="O677" t="s">
        <v>510</v>
      </c>
      <c r="P677" t="s">
        <v>510</v>
      </c>
      <c r="Q677" t="s">
        <v>510</v>
      </c>
      <c r="R677" t="s">
        <v>510</v>
      </c>
      <c r="S677" t="s">
        <v>510</v>
      </c>
      <c r="T677" t="s">
        <v>510</v>
      </c>
      <c r="U677" t="s">
        <v>510</v>
      </c>
      <c r="V677" t="s">
        <v>510</v>
      </c>
      <c r="W677" t="s">
        <v>510</v>
      </c>
      <c r="Y677" t="s">
        <v>510</v>
      </c>
      <c r="AA677" t="s">
        <v>510</v>
      </c>
      <c r="AB677" t="s">
        <v>510</v>
      </c>
      <c r="AC677" t="s">
        <v>510</v>
      </c>
      <c r="AD677" t="s">
        <v>510</v>
      </c>
      <c r="AE677" t="s">
        <v>510</v>
      </c>
      <c r="AH677" t="s">
        <v>510</v>
      </c>
      <c r="AI677" t="s">
        <v>510</v>
      </c>
      <c r="AJ677" t="s">
        <v>510</v>
      </c>
      <c r="AK677" t="s">
        <v>510</v>
      </c>
      <c r="AL677" t="s">
        <v>510</v>
      </c>
      <c r="AM677" t="s">
        <v>510</v>
      </c>
      <c r="AN677" t="s">
        <v>510</v>
      </c>
      <c r="AO677" t="s">
        <v>510</v>
      </c>
      <c r="AP677" t="s">
        <v>510</v>
      </c>
      <c r="AQ677" t="s">
        <v>510</v>
      </c>
      <c r="AR677" t="s">
        <v>510</v>
      </c>
      <c r="AS677" t="s">
        <v>510</v>
      </c>
      <c r="AT677" t="s">
        <v>510</v>
      </c>
      <c r="AU677" t="s">
        <v>510</v>
      </c>
      <c r="AV677" t="s">
        <v>510</v>
      </c>
      <c r="AW677" t="s">
        <v>510</v>
      </c>
      <c r="AY677" t="s">
        <v>510</v>
      </c>
      <c r="AZ677" t="s">
        <v>510</v>
      </c>
      <c r="BB677" t="s">
        <v>510</v>
      </c>
      <c r="BC677" t="s">
        <v>510</v>
      </c>
      <c r="BD677" t="s">
        <v>510</v>
      </c>
      <c r="BE677" t="s">
        <v>510</v>
      </c>
      <c r="BF677" t="s">
        <v>510</v>
      </c>
      <c r="BG677" t="s">
        <v>510</v>
      </c>
      <c r="BH677" t="s">
        <v>510</v>
      </c>
      <c r="BI677" t="s">
        <v>510</v>
      </c>
      <c r="BJ677" t="s">
        <v>510</v>
      </c>
      <c r="BK677" t="s">
        <v>510</v>
      </c>
      <c r="BL677" t="s">
        <v>510</v>
      </c>
      <c r="BM677" t="s">
        <v>510</v>
      </c>
      <c r="BN677" t="s">
        <v>510</v>
      </c>
      <c r="BO677" t="s">
        <v>510</v>
      </c>
      <c r="BP677" t="s">
        <v>510</v>
      </c>
      <c r="BQ677" t="s">
        <v>510</v>
      </c>
    </row>
    <row r="678" spans="1:69" x14ac:dyDescent="0.3">
      <c r="A678" t="s">
        <v>510</v>
      </c>
      <c r="B678" t="s">
        <v>510</v>
      </c>
      <c r="C678" t="s">
        <v>510</v>
      </c>
      <c r="D678" t="s">
        <v>510</v>
      </c>
      <c r="E678" t="s">
        <v>510</v>
      </c>
      <c r="F678" t="s">
        <v>510</v>
      </c>
      <c r="G678" t="s">
        <v>510</v>
      </c>
      <c r="H678" s="455"/>
      <c r="I678" t="s">
        <v>510</v>
      </c>
      <c r="K678" t="s">
        <v>510</v>
      </c>
      <c r="L678" t="s">
        <v>512</v>
      </c>
      <c r="M678" t="s">
        <v>510</v>
      </c>
      <c r="N678" t="s">
        <v>510</v>
      </c>
      <c r="O678" t="s">
        <v>510</v>
      </c>
      <c r="P678" t="s">
        <v>510</v>
      </c>
      <c r="Q678" t="s">
        <v>510</v>
      </c>
      <c r="R678" t="s">
        <v>510</v>
      </c>
      <c r="S678" t="s">
        <v>510</v>
      </c>
      <c r="T678" t="s">
        <v>510</v>
      </c>
      <c r="U678" t="s">
        <v>510</v>
      </c>
      <c r="V678" t="s">
        <v>510</v>
      </c>
      <c r="W678" t="s">
        <v>510</v>
      </c>
      <c r="Y678" t="s">
        <v>510</v>
      </c>
      <c r="AA678" t="s">
        <v>510</v>
      </c>
      <c r="AB678" t="s">
        <v>510</v>
      </c>
      <c r="AC678" t="s">
        <v>510</v>
      </c>
      <c r="AD678" t="s">
        <v>510</v>
      </c>
      <c r="AE678" t="s">
        <v>510</v>
      </c>
      <c r="AH678" t="s">
        <v>510</v>
      </c>
      <c r="AI678" t="s">
        <v>510</v>
      </c>
      <c r="AJ678" t="s">
        <v>510</v>
      </c>
      <c r="AK678" t="s">
        <v>510</v>
      </c>
      <c r="AL678" t="s">
        <v>510</v>
      </c>
      <c r="AM678" t="s">
        <v>510</v>
      </c>
      <c r="AN678" t="s">
        <v>510</v>
      </c>
      <c r="AO678" t="s">
        <v>510</v>
      </c>
      <c r="AP678" t="s">
        <v>510</v>
      </c>
      <c r="AQ678" t="s">
        <v>510</v>
      </c>
      <c r="AR678" t="s">
        <v>510</v>
      </c>
      <c r="AS678" t="s">
        <v>510</v>
      </c>
      <c r="AT678" t="s">
        <v>510</v>
      </c>
      <c r="AU678" t="s">
        <v>510</v>
      </c>
      <c r="AV678" t="s">
        <v>510</v>
      </c>
      <c r="AW678" t="s">
        <v>510</v>
      </c>
      <c r="AY678" t="s">
        <v>510</v>
      </c>
      <c r="AZ678" t="s">
        <v>510</v>
      </c>
      <c r="BB678" t="s">
        <v>510</v>
      </c>
      <c r="BC678" t="s">
        <v>510</v>
      </c>
      <c r="BD678" t="s">
        <v>510</v>
      </c>
      <c r="BE678" t="s">
        <v>510</v>
      </c>
      <c r="BF678" t="s">
        <v>510</v>
      </c>
      <c r="BG678" t="s">
        <v>510</v>
      </c>
      <c r="BH678" t="s">
        <v>510</v>
      </c>
      <c r="BI678" t="s">
        <v>510</v>
      </c>
      <c r="BJ678" t="s">
        <v>510</v>
      </c>
      <c r="BK678" t="s">
        <v>510</v>
      </c>
      <c r="BL678" t="s">
        <v>510</v>
      </c>
      <c r="BM678" t="s">
        <v>510</v>
      </c>
      <c r="BN678" t="s">
        <v>510</v>
      </c>
      <c r="BO678" t="s">
        <v>510</v>
      </c>
      <c r="BP678" t="s">
        <v>510</v>
      </c>
      <c r="BQ678" t="s">
        <v>510</v>
      </c>
    </row>
    <row r="679" spans="1:69" x14ac:dyDescent="0.3">
      <c r="A679" t="s">
        <v>510</v>
      </c>
      <c r="B679" t="s">
        <v>510</v>
      </c>
      <c r="C679" t="s">
        <v>510</v>
      </c>
      <c r="D679" t="s">
        <v>510</v>
      </c>
      <c r="E679" t="s">
        <v>510</v>
      </c>
      <c r="F679" t="s">
        <v>510</v>
      </c>
      <c r="G679" t="s">
        <v>510</v>
      </c>
      <c r="H679" s="455"/>
      <c r="I679" t="s">
        <v>510</v>
      </c>
      <c r="K679" t="s">
        <v>510</v>
      </c>
      <c r="L679" t="s">
        <v>512</v>
      </c>
      <c r="M679" t="s">
        <v>510</v>
      </c>
      <c r="N679" t="s">
        <v>510</v>
      </c>
      <c r="O679" t="s">
        <v>510</v>
      </c>
      <c r="P679" t="s">
        <v>510</v>
      </c>
      <c r="Q679" t="s">
        <v>510</v>
      </c>
      <c r="R679" t="s">
        <v>510</v>
      </c>
      <c r="S679" t="s">
        <v>510</v>
      </c>
      <c r="T679" t="s">
        <v>510</v>
      </c>
      <c r="U679" t="s">
        <v>510</v>
      </c>
      <c r="V679" t="s">
        <v>510</v>
      </c>
      <c r="W679" t="s">
        <v>510</v>
      </c>
      <c r="Y679" t="s">
        <v>510</v>
      </c>
      <c r="AA679" t="s">
        <v>510</v>
      </c>
      <c r="AB679" t="s">
        <v>510</v>
      </c>
      <c r="AC679" t="s">
        <v>510</v>
      </c>
      <c r="AD679" t="s">
        <v>510</v>
      </c>
      <c r="AE679" t="s">
        <v>510</v>
      </c>
      <c r="AH679" t="s">
        <v>510</v>
      </c>
      <c r="AI679" t="s">
        <v>510</v>
      </c>
      <c r="AJ679" t="s">
        <v>510</v>
      </c>
      <c r="AK679" t="s">
        <v>510</v>
      </c>
      <c r="AL679" t="s">
        <v>510</v>
      </c>
      <c r="AM679" t="s">
        <v>510</v>
      </c>
      <c r="AN679" t="s">
        <v>510</v>
      </c>
      <c r="AO679" t="s">
        <v>510</v>
      </c>
      <c r="AP679" t="s">
        <v>510</v>
      </c>
      <c r="AQ679" t="s">
        <v>510</v>
      </c>
      <c r="AR679" t="s">
        <v>510</v>
      </c>
      <c r="AS679" t="s">
        <v>510</v>
      </c>
      <c r="AT679" t="s">
        <v>510</v>
      </c>
      <c r="AU679" t="s">
        <v>510</v>
      </c>
      <c r="AV679" t="s">
        <v>510</v>
      </c>
      <c r="AW679" t="s">
        <v>510</v>
      </c>
      <c r="AY679" t="s">
        <v>510</v>
      </c>
      <c r="AZ679" t="s">
        <v>510</v>
      </c>
      <c r="BB679" t="s">
        <v>510</v>
      </c>
      <c r="BC679" t="s">
        <v>510</v>
      </c>
      <c r="BD679" t="s">
        <v>510</v>
      </c>
      <c r="BE679" t="s">
        <v>510</v>
      </c>
      <c r="BF679" t="s">
        <v>510</v>
      </c>
      <c r="BG679" t="s">
        <v>510</v>
      </c>
      <c r="BH679" t="s">
        <v>510</v>
      </c>
      <c r="BI679" t="s">
        <v>510</v>
      </c>
      <c r="BJ679" t="s">
        <v>510</v>
      </c>
      <c r="BK679" t="s">
        <v>510</v>
      </c>
      <c r="BL679" t="s">
        <v>510</v>
      </c>
      <c r="BM679" t="s">
        <v>510</v>
      </c>
      <c r="BN679" t="s">
        <v>510</v>
      </c>
      <c r="BO679" t="s">
        <v>510</v>
      </c>
      <c r="BP679" t="s">
        <v>510</v>
      </c>
      <c r="BQ679" t="s">
        <v>510</v>
      </c>
    </row>
    <row r="680" spans="1:69" x14ac:dyDescent="0.3">
      <c r="A680" t="s">
        <v>510</v>
      </c>
      <c r="B680" t="s">
        <v>510</v>
      </c>
      <c r="C680" t="s">
        <v>510</v>
      </c>
      <c r="D680" t="s">
        <v>510</v>
      </c>
      <c r="E680" t="s">
        <v>510</v>
      </c>
      <c r="F680" t="s">
        <v>510</v>
      </c>
      <c r="G680" t="s">
        <v>510</v>
      </c>
      <c r="H680" s="455"/>
      <c r="I680" t="s">
        <v>510</v>
      </c>
      <c r="K680" t="s">
        <v>510</v>
      </c>
      <c r="L680" t="s">
        <v>512</v>
      </c>
      <c r="M680" t="s">
        <v>510</v>
      </c>
      <c r="N680" t="s">
        <v>510</v>
      </c>
      <c r="O680" t="s">
        <v>510</v>
      </c>
      <c r="P680" t="s">
        <v>510</v>
      </c>
      <c r="Q680" t="s">
        <v>510</v>
      </c>
      <c r="R680" t="s">
        <v>510</v>
      </c>
      <c r="S680" t="s">
        <v>510</v>
      </c>
      <c r="T680" t="s">
        <v>510</v>
      </c>
      <c r="U680" t="s">
        <v>510</v>
      </c>
      <c r="V680" t="s">
        <v>510</v>
      </c>
      <c r="W680" t="s">
        <v>510</v>
      </c>
      <c r="Y680" t="s">
        <v>510</v>
      </c>
      <c r="AA680" t="s">
        <v>510</v>
      </c>
      <c r="AB680" t="s">
        <v>510</v>
      </c>
      <c r="AC680" t="s">
        <v>510</v>
      </c>
      <c r="AD680" t="s">
        <v>510</v>
      </c>
      <c r="AE680" t="s">
        <v>510</v>
      </c>
      <c r="AH680" t="s">
        <v>510</v>
      </c>
      <c r="AI680" t="s">
        <v>510</v>
      </c>
      <c r="AJ680" t="s">
        <v>510</v>
      </c>
      <c r="AK680" t="s">
        <v>510</v>
      </c>
      <c r="AL680" t="s">
        <v>510</v>
      </c>
      <c r="AM680" t="s">
        <v>510</v>
      </c>
      <c r="AN680" t="s">
        <v>510</v>
      </c>
      <c r="AO680" t="s">
        <v>510</v>
      </c>
      <c r="AP680" t="s">
        <v>510</v>
      </c>
      <c r="AQ680" t="s">
        <v>510</v>
      </c>
      <c r="AR680" t="s">
        <v>510</v>
      </c>
      <c r="AS680" t="s">
        <v>510</v>
      </c>
      <c r="AT680" t="s">
        <v>510</v>
      </c>
      <c r="AU680" t="s">
        <v>510</v>
      </c>
      <c r="AV680" t="s">
        <v>510</v>
      </c>
      <c r="AW680" t="s">
        <v>510</v>
      </c>
      <c r="AY680" t="s">
        <v>510</v>
      </c>
      <c r="AZ680" t="s">
        <v>510</v>
      </c>
      <c r="BB680" t="s">
        <v>510</v>
      </c>
      <c r="BC680" t="s">
        <v>510</v>
      </c>
      <c r="BD680" t="s">
        <v>510</v>
      </c>
      <c r="BE680" t="s">
        <v>510</v>
      </c>
      <c r="BF680" t="s">
        <v>510</v>
      </c>
      <c r="BG680" t="s">
        <v>510</v>
      </c>
      <c r="BH680" t="s">
        <v>510</v>
      </c>
      <c r="BI680" t="s">
        <v>510</v>
      </c>
      <c r="BJ680" t="s">
        <v>510</v>
      </c>
      <c r="BK680" t="s">
        <v>510</v>
      </c>
      <c r="BL680" t="s">
        <v>510</v>
      </c>
      <c r="BM680" t="s">
        <v>510</v>
      </c>
      <c r="BN680" t="s">
        <v>510</v>
      </c>
      <c r="BO680" t="s">
        <v>510</v>
      </c>
      <c r="BP680" t="s">
        <v>510</v>
      </c>
      <c r="BQ680" t="s">
        <v>510</v>
      </c>
    </row>
    <row r="681" spans="1:69" x14ac:dyDescent="0.3">
      <c r="A681" t="s">
        <v>510</v>
      </c>
      <c r="B681" t="s">
        <v>510</v>
      </c>
      <c r="C681" t="s">
        <v>510</v>
      </c>
      <c r="D681" t="s">
        <v>510</v>
      </c>
      <c r="E681" t="s">
        <v>510</v>
      </c>
      <c r="F681" t="s">
        <v>510</v>
      </c>
      <c r="G681" t="s">
        <v>510</v>
      </c>
      <c r="H681" s="455"/>
      <c r="I681" t="s">
        <v>510</v>
      </c>
      <c r="K681" t="s">
        <v>510</v>
      </c>
      <c r="L681" t="s">
        <v>512</v>
      </c>
      <c r="M681" t="s">
        <v>510</v>
      </c>
      <c r="N681" t="s">
        <v>510</v>
      </c>
      <c r="O681" t="s">
        <v>510</v>
      </c>
      <c r="P681" t="s">
        <v>510</v>
      </c>
      <c r="Q681" t="s">
        <v>510</v>
      </c>
      <c r="R681" t="s">
        <v>510</v>
      </c>
      <c r="S681" t="s">
        <v>510</v>
      </c>
      <c r="T681" t="s">
        <v>510</v>
      </c>
      <c r="U681" t="s">
        <v>510</v>
      </c>
      <c r="V681" t="s">
        <v>510</v>
      </c>
      <c r="W681" t="s">
        <v>510</v>
      </c>
      <c r="Y681" t="s">
        <v>510</v>
      </c>
      <c r="AA681" t="s">
        <v>510</v>
      </c>
      <c r="AB681" t="s">
        <v>510</v>
      </c>
      <c r="AC681" t="s">
        <v>510</v>
      </c>
      <c r="AD681" t="s">
        <v>510</v>
      </c>
      <c r="AE681" t="s">
        <v>510</v>
      </c>
      <c r="AH681" t="s">
        <v>510</v>
      </c>
      <c r="AI681" t="s">
        <v>510</v>
      </c>
      <c r="AJ681" t="s">
        <v>510</v>
      </c>
      <c r="AK681" t="s">
        <v>510</v>
      </c>
      <c r="AL681" t="s">
        <v>510</v>
      </c>
      <c r="AM681" t="s">
        <v>510</v>
      </c>
      <c r="AN681" t="s">
        <v>510</v>
      </c>
      <c r="AO681" t="s">
        <v>510</v>
      </c>
      <c r="AP681" t="s">
        <v>510</v>
      </c>
      <c r="AQ681" t="s">
        <v>510</v>
      </c>
      <c r="AR681" t="s">
        <v>510</v>
      </c>
      <c r="AS681" t="s">
        <v>510</v>
      </c>
      <c r="AT681" t="s">
        <v>510</v>
      </c>
      <c r="AU681" t="s">
        <v>510</v>
      </c>
      <c r="AV681" t="s">
        <v>510</v>
      </c>
      <c r="AW681" t="s">
        <v>510</v>
      </c>
      <c r="AY681" t="s">
        <v>510</v>
      </c>
      <c r="AZ681" t="s">
        <v>510</v>
      </c>
      <c r="BB681" t="s">
        <v>510</v>
      </c>
      <c r="BC681" t="s">
        <v>510</v>
      </c>
      <c r="BD681" t="s">
        <v>510</v>
      </c>
      <c r="BE681" t="s">
        <v>510</v>
      </c>
      <c r="BF681" t="s">
        <v>510</v>
      </c>
      <c r="BG681" t="s">
        <v>510</v>
      </c>
      <c r="BH681" t="s">
        <v>510</v>
      </c>
      <c r="BI681" t="s">
        <v>510</v>
      </c>
      <c r="BJ681" t="s">
        <v>510</v>
      </c>
      <c r="BK681" t="s">
        <v>510</v>
      </c>
      <c r="BL681" t="s">
        <v>510</v>
      </c>
      <c r="BM681" t="s">
        <v>510</v>
      </c>
      <c r="BN681" t="s">
        <v>510</v>
      </c>
      <c r="BO681" t="s">
        <v>510</v>
      </c>
      <c r="BP681" t="s">
        <v>510</v>
      </c>
      <c r="BQ681" t="s">
        <v>510</v>
      </c>
    </row>
    <row r="682" spans="1:69" x14ac:dyDescent="0.3">
      <c r="A682" t="s">
        <v>510</v>
      </c>
      <c r="B682" t="s">
        <v>510</v>
      </c>
      <c r="C682" t="s">
        <v>510</v>
      </c>
      <c r="D682" t="s">
        <v>510</v>
      </c>
      <c r="E682" t="s">
        <v>510</v>
      </c>
      <c r="F682" t="s">
        <v>510</v>
      </c>
      <c r="G682" t="s">
        <v>510</v>
      </c>
      <c r="H682" s="455"/>
      <c r="I682" t="s">
        <v>510</v>
      </c>
      <c r="K682" t="s">
        <v>510</v>
      </c>
      <c r="L682" t="s">
        <v>512</v>
      </c>
      <c r="M682" t="s">
        <v>510</v>
      </c>
      <c r="N682" t="s">
        <v>510</v>
      </c>
      <c r="O682" t="s">
        <v>510</v>
      </c>
      <c r="P682" t="s">
        <v>510</v>
      </c>
      <c r="Q682" t="s">
        <v>510</v>
      </c>
      <c r="R682" t="s">
        <v>510</v>
      </c>
      <c r="S682" t="s">
        <v>510</v>
      </c>
      <c r="T682" t="s">
        <v>510</v>
      </c>
      <c r="U682" t="s">
        <v>510</v>
      </c>
      <c r="V682" t="s">
        <v>510</v>
      </c>
      <c r="W682" t="s">
        <v>510</v>
      </c>
      <c r="Y682" t="s">
        <v>510</v>
      </c>
      <c r="AA682" t="s">
        <v>510</v>
      </c>
      <c r="AB682" t="s">
        <v>510</v>
      </c>
      <c r="AC682" t="s">
        <v>510</v>
      </c>
      <c r="AD682" t="s">
        <v>510</v>
      </c>
      <c r="AE682" t="s">
        <v>510</v>
      </c>
      <c r="AH682" t="s">
        <v>510</v>
      </c>
      <c r="AI682" t="s">
        <v>510</v>
      </c>
      <c r="AJ682" t="s">
        <v>510</v>
      </c>
      <c r="AK682" t="s">
        <v>510</v>
      </c>
      <c r="AL682" t="s">
        <v>510</v>
      </c>
      <c r="AM682" t="s">
        <v>510</v>
      </c>
      <c r="AN682" t="s">
        <v>510</v>
      </c>
      <c r="AO682" t="s">
        <v>510</v>
      </c>
      <c r="AP682" t="s">
        <v>510</v>
      </c>
      <c r="AQ682" t="s">
        <v>510</v>
      </c>
      <c r="AR682" t="s">
        <v>510</v>
      </c>
      <c r="AS682" t="s">
        <v>510</v>
      </c>
      <c r="AT682" t="s">
        <v>510</v>
      </c>
      <c r="AU682" t="s">
        <v>510</v>
      </c>
      <c r="AV682" t="s">
        <v>510</v>
      </c>
      <c r="AW682" t="s">
        <v>510</v>
      </c>
      <c r="AY682" t="s">
        <v>510</v>
      </c>
      <c r="AZ682" t="s">
        <v>510</v>
      </c>
      <c r="BB682" t="s">
        <v>510</v>
      </c>
      <c r="BC682" t="s">
        <v>510</v>
      </c>
      <c r="BD682" t="s">
        <v>510</v>
      </c>
      <c r="BE682" t="s">
        <v>510</v>
      </c>
      <c r="BF682" t="s">
        <v>510</v>
      </c>
      <c r="BG682" t="s">
        <v>510</v>
      </c>
      <c r="BH682" t="s">
        <v>510</v>
      </c>
      <c r="BI682" t="s">
        <v>510</v>
      </c>
      <c r="BJ682" t="s">
        <v>510</v>
      </c>
      <c r="BK682" t="s">
        <v>510</v>
      </c>
      <c r="BL682" t="s">
        <v>510</v>
      </c>
      <c r="BM682" t="s">
        <v>510</v>
      </c>
      <c r="BN682" t="s">
        <v>510</v>
      </c>
      <c r="BO682" t="s">
        <v>510</v>
      </c>
      <c r="BP682" t="s">
        <v>510</v>
      </c>
      <c r="BQ682" t="s">
        <v>510</v>
      </c>
    </row>
    <row r="683" spans="1:69" x14ac:dyDescent="0.3">
      <c r="A683" t="s">
        <v>510</v>
      </c>
      <c r="B683" t="s">
        <v>510</v>
      </c>
      <c r="C683" t="s">
        <v>510</v>
      </c>
      <c r="D683" t="s">
        <v>510</v>
      </c>
      <c r="E683" t="s">
        <v>510</v>
      </c>
      <c r="F683" t="s">
        <v>510</v>
      </c>
      <c r="G683" t="s">
        <v>510</v>
      </c>
      <c r="H683" s="455"/>
      <c r="I683" t="s">
        <v>510</v>
      </c>
      <c r="K683" t="s">
        <v>510</v>
      </c>
      <c r="L683" t="s">
        <v>512</v>
      </c>
      <c r="M683" t="s">
        <v>510</v>
      </c>
      <c r="N683" t="s">
        <v>510</v>
      </c>
      <c r="O683" t="s">
        <v>510</v>
      </c>
      <c r="P683" t="s">
        <v>510</v>
      </c>
      <c r="Q683" t="s">
        <v>510</v>
      </c>
      <c r="R683" t="s">
        <v>510</v>
      </c>
      <c r="S683" t="s">
        <v>510</v>
      </c>
      <c r="T683" t="s">
        <v>510</v>
      </c>
      <c r="U683" t="s">
        <v>510</v>
      </c>
      <c r="V683" t="s">
        <v>510</v>
      </c>
      <c r="W683" t="s">
        <v>510</v>
      </c>
      <c r="Y683" t="s">
        <v>510</v>
      </c>
      <c r="AA683" t="s">
        <v>510</v>
      </c>
      <c r="AB683" t="s">
        <v>510</v>
      </c>
      <c r="AC683" t="s">
        <v>510</v>
      </c>
      <c r="AD683" t="s">
        <v>510</v>
      </c>
      <c r="AE683" t="s">
        <v>510</v>
      </c>
      <c r="AH683" t="s">
        <v>510</v>
      </c>
      <c r="AI683" t="s">
        <v>510</v>
      </c>
      <c r="AJ683" t="s">
        <v>510</v>
      </c>
      <c r="AK683" t="s">
        <v>510</v>
      </c>
      <c r="AL683" t="s">
        <v>510</v>
      </c>
      <c r="AM683" t="s">
        <v>510</v>
      </c>
      <c r="AN683" t="s">
        <v>510</v>
      </c>
      <c r="AO683" t="s">
        <v>510</v>
      </c>
      <c r="AP683" t="s">
        <v>510</v>
      </c>
      <c r="AQ683" t="s">
        <v>510</v>
      </c>
      <c r="AR683" t="s">
        <v>510</v>
      </c>
      <c r="AS683" t="s">
        <v>510</v>
      </c>
      <c r="AT683" t="s">
        <v>510</v>
      </c>
      <c r="AU683" t="s">
        <v>510</v>
      </c>
      <c r="AV683" t="s">
        <v>510</v>
      </c>
      <c r="AW683" t="s">
        <v>510</v>
      </c>
      <c r="AY683" t="s">
        <v>510</v>
      </c>
      <c r="AZ683" t="s">
        <v>510</v>
      </c>
      <c r="BB683" t="s">
        <v>510</v>
      </c>
      <c r="BC683" t="s">
        <v>510</v>
      </c>
      <c r="BD683" t="s">
        <v>510</v>
      </c>
      <c r="BE683" t="s">
        <v>510</v>
      </c>
      <c r="BF683" t="s">
        <v>510</v>
      </c>
      <c r="BG683" t="s">
        <v>510</v>
      </c>
      <c r="BH683" t="s">
        <v>510</v>
      </c>
      <c r="BI683" t="s">
        <v>510</v>
      </c>
      <c r="BJ683" t="s">
        <v>510</v>
      </c>
      <c r="BK683" t="s">
        <v>510</v>
      </c>
      <c r="BL683" t="s">
        <v>510</v>
      </c>
      <c r="BM683" t="s">
        <v>510</v>
      </c>
      <c r="BN683" t="s">
        <v>510</v>
      </c>
      <c r="BO683" t="s">
        <v>510</v>
      </c>
      <c r="BP683" t="s">
        <v>510</v>
      </c>
      <c r="BQ683" t="s">
        <v>510</v>
      </c>
    </row>
    <row r="684" spans="1:69" x14ac:dyDescent="0.3">
      <c r="A684" t="s">
        <v>510</v>
      </c>
      <c r="B684" t="s">
        <v>510</v>
      </c>
      <c r="C684" t="s">
        <v>510</v>
      </c>
      <c r="D684" t="s">
        <v>510</v>
      </c>
      <c r="E684" t="s">
        <v>510</v>
      </c>
      <c r="F684" t="s">
        <v>510</v>
      </c>
      <c r="G684" t="s">
        <v>510</v>
      </c>
      <c r="H684" s="455"/>
      <c r="I684" t="s">
        <v>510</v>
      </c>
      <c r="K684" t="s">
        <v>510</v>
      </c>
      <c r="L684" t="s">
        <v>512</v>
      </c>
      <c r="M684" t="s">
        <v>510</v>
      </c>
      <c r="N684" t="s">
        <v>510</v>
      </c>
      <c r="O684" t="s">
        <v>510</v>
      </c>
      <c r="P684" t="s">
        <v>510</v>
      </c>
      <c r="Q684" t="s">
        <v>510</v>
      </c>
      <c r="R684" t="s">
        <v>510</v>
      </c>
      <c r="S684" t="s">
        <v>510</v>
      </c>
      <c r="T684" t="s">
        <v>510</v>
      </c>
      <c r="U684" t="s">
        <v>510</v>
      </c>
      <c r="V684" t="s">
        <v>510</v>
      </c>
      <c r="W684" t="s">
        <v>510</v>
      </c>
      <c r="Y684" t="s">
        <v>510</v>
      </c>
      <c r="AA684" t="s">
        <v>510</v>
      </c>
      <c r="AB684" t="s">
        <v>510</v>
      </c>
      <c r="AC684" t="s">
        <v>510</v>
      </c>
      <c r="AD684" t="s">
        <v>510</v>
      </c>
      <c r="AE684" t="s">
        <v>510</v>
      </c>
      <c r="AH684" t="s">
        <v>510</v>
      </c>
      <c r="AI684" t="s">
        <v>510</v>
      </c>
      <c r="AJ684" t="s">
        <v>510</v>
      </c>
      <c r="AK684" t="s">
        <v>510</v>
      </c>
      <c r="AL684" t="s">
        <v>510</v>
      </c>
      <c r="AM684" t="s">
        <v>510</v>
      </c>
      <c r="AN684" t="s">
        <v>510</v>
      </c>
      <c r="AO684" t="s">
        <v>510</v>
      </c>
      <c r="AP684" t="s">
        <v>510</v>
      </c>
      <c r="AQ684" t="s">
        <v>510</v>
      </c>
      <c r="AR684" t="s">
        <v>510</v>
      </c>
      <c r="AS684" t="s">
        <v>510</v>
      </c>
      <c r="AT684" t="s">
        <v>510</v>
      </c>
      <c r="AU684" t="s">
        <v>510</v>
      </c>
      <c r="AV684" t="s">
        <v>510</v>
      </c>
      <c r="AW684" t="s">
        <v>510</v>
      </c>
      <c r="AY684" t="s">
        <v>510</v>
      </c>
      <c r="AZ684" t="s">
        <v>510</v>
      </c>
      <c r="BB684" t="s">
        <v>510</v>
      </c>
      <c r="BC684" t="s">
        <v>510</v>
      </c>
      <c r="BD684" t="s">
        <v>510</v>
      </c>
      <c r="BE684" t="s">
        <v>510</v>
      </c>
      <c r="BF684" t="s">
        <v>510</v>
      </c>
      <c r="BG684" t="s">
        <v>510</v>
      </c>
      <c r="BH684" t="s">
        <v>510</v>
      </c>
      <c r="BI684" t="s">
        <v>510</v>
      </c>
      <c r="BJ684" t="s">
        <v>510</v>
      </c>
      <c r="BK684" t="s">
        <v>510</v>
      </c>
      <c r="BL684" t="s">
        <v>510</v>
      </c>
      <c r="BM684" t="s">
        <v>510</v>
      </c>
      <c r="BN684" t="s">
        <v>510</v>
      </c>
      <c r="BO684" t="s">
        <v>510</v>
      </c>
      <c r="BP684" t="s">
        <v>510</v>
      </c>
      <c r="BQ684" t="s">
        <v>510</v>
      </c>
    </row>
    <row r="685" spans="1:69" x14ac:dyDescent="0.3">
      <c r="A685" t="s">
        <v>510</v>
      </c>
      <c r="B685" t="s">
        <v>510</v>
      </c>
      <c r="C685" t="s">
        <v>510</v>
      </c>
      <c r="D685" t="s">
        <v>510</v>
      </c>
      <c r="E685" t="s">
        <v>510</v>
      </c>
      <c r="F685" t="s">
        <v>510</v>
      </c>
      <c r="G685" t="s">
        <v>510</v>
      </c>
      <c r="H685" s="455"/>
      <c r="I685" t="s">
        <v>510</v>
      </c>
      <c r="K685" t="s">
        <v>510</v>
      </c>
      <c r="L685" t="s">
        <v>512</v>
      </c>
      <c r="M685" t="s">
        <v>510</v>
      </c>
      <c r="N685" t="s">
        <v>510</v>
      </c>
      <c r="O685" t="s">
        <v>510</v>
      </c>
      <c r="P685" t="s">
        <v>510</v>
      </c>
      <c r="Q685" t="s">
        <v>510</v>
      </c>
      <c r="R685" t="s">
        <v>510</v>
      </c>
      <c r="S685" t="s">
        <v>510</v>
      </c>
      <c r="T685" t="s">
        <v>510</v>
      </c>
      <c r="U685" t="s">
        <v>510</v>
      </c>
      <c r="V685" t="s">
        <v>510</v>
      </c>
      <c r="W685" t="s">
        <v>510</v>
      </c>
      <c r="Y685" t="s">
        <v>510</v>
      </c>
      <c r="AA685" t="s">
        <v>510</v>
      </c>
      <c r="AB685" t="s">
        <v>510</v>
      </c>
      <c r="AC685" t="s">
        <v>510</v>
      </c>
      <c r="AD685" t="s">
        <v>510</v>
      </c>
      <c r="AE685" t="s">
        <v>510</v>
      </c>
      <c r="AH685" t="s">
        <v>510</v>
      </c>
      <c r="AI685" t="s">
        <v>510</v>
      </c>
      <c r="AJ685" t="s">
        <v>510</v>
      </c>
      <c r="AK685" t="s">
        <v>510</v>
      </c>
      <c r="AL685" t="s">
        <v>510</v>
      </c>
      <c r="AM685" t="s">
        <v>510</v>
      </c>
      <c r="AN685" t="s">
        <v>510</v>
      </c>
      <c r="AO685" t="s">
        <v>510</v>
      </c>
      <c r="AP685" t="s">
        <v>510</v>
      </c>
      <c r="AQ685" t="s">
        <v>510</v>
      </c>
      <c r="AR685" t="s">
        <v>510</v>
      </c>
      <c r="AS685" t="s">
        <v>510</v>
      </c>
      <c r="AT685" t="s">
        <v>510</v>
      </c>
      <c r="AU685" t="s">
        <v>510</v>
      </c>
      <c r="AV685" t="s">
        <v>510</v>
      </c>
      <c r="AW685" t="s">
        <v>510</v>
      </c>
      <c r="AY685" t="s">
        <v>510</v>
      </c>
      <c r="AZ685" t="s">
        <v>510</v>
      </c>
      <c r="BB685" t="s">
        <v>510</v>
      </c>
      <c r="BC685" t="s">
        <v>510</v>
      </c>
      <c r="BD685" t="s">
        <v>510</v>
      </c>
      <c r="BE685" t="s">
        <v>510</v>
      </c>
      <c r="BF685" t="s">
        <v>510</v>
      </c>
      <c r="BG685" t="s">
        <v>510</v>
      </c>
      <c r="BH685" t="s">
        <v>510</v>
      </c>
      <c r="BI685" t="s">
        <v>510</v>
      </c>
      <c r="BJ685" t="s">
        <v>510</v>
      </c>
      <c r="BK685" t="s">
        <v>510</v>
      </c>
      <c r="BL685" t="s">
        <v>510</v>
      </c>
      <c r="BM685" t="s">
        <v>510</v>
      </c>
      <c r="BN685" t="s">
        <v>510</v>
      </c>
      <c r="BO685" t="s">
        <v>510</v>
      </c>
      <c r="BP685" t="s">
        <v>510</v>
      </c>
      <c r="BQ685" t="s">
        <v>510</v>
      </c>
    </row>
    <row r="686" spans="1:69" x14ac:dyDescent="0.3">
      <c r="A686" t="s">
        <v>510</v>
      </c>
      <c r="B686" t="s">
        <v>510</v>
      </c>
      <c r="C686" t="s">
        <v>510</v>
      </c>
      <c r="D686" t="s">
        <v>510</v>
      </c>
      <c r="E686" t="s">
        <v>510</v>
      </c>
      <c r="F686" t="s">
        <v>510</v>
      </c>
      <c r="G686" t="s">
        <v>510</v>
      </c>
      <c r="H686" s="455"/>
      <c r="I686" t="s">
        <v>510</v>
      </c>
      <c r="K686" t="s">
        <v>510</v>
      </c>
      <c r="L686" t="s">
        <v>512</v>
      </c>
      <c r="M686" t="s">
        <v>510</v>
      </c>
      <c r="N686" t="s">
        <v>510</v>
      </c>
      <c r="O686" t="s">
        <v>510</v>
      </c>
      <c r="P686" t="s">
        <v>510</v>
      </c>
      <c r="Q686" t="s">
        <v>510</v>
      </c>
      <c r="R686" t="s">
        <v>510</v>
      </c>
      <c r="S686" t="s">
        <v>510</v>
      </c>
      <c r="T686" t="s">
        <v>510</v>
      </c>
      <c r="U686" t="s">
        <v>510</v>
      </c>
      <c r="V686" t="s">
        <v>510</v>
      </c>
      <c r="W686" t="s">
        <v>510</v>
      </c>
      <c r="Y686" t="s">
        <v>510</v>
      </c>
      <c r="AA686" t="s">
        <v>510</v>
      </c>
      <c r="AB686" t="s">
        <v>510</v>
      </c>
      <c r="AC686" t="s">
        <v>510</v>
      </c>
      <c r="AD686" t="s">
        <v>510</v>
      </c>
      <c r="AE686" t="s">
        <v>510</v>
      </c>
      <c r="AH686" t="s">
        <v>510</v>
      </c>
      <c r="AI686" t="s">
        <v>510</v>
      </c>
      <c r="AJ686" t="s">
        <v>510</v>
      </c>
      <c r="AK686" t="s">
        <v>510</v>
      </c>
      <c r="AL686" t="s">
        <v>510</v>
      </c>
      <c r="AM686" t="s">
        <v>510</v>
      </c>
      <c r="AN686" t="s">
        <v>510</v>
      </c>
      <c r="AO686" t="s">
        <v>510</v>
      </c>
      <c r="AP686" t="s">
        <v>510</v>
      </c>
      <c r="AQ686" t="s">
        <v>510</v>
      </c>
      <c r="AR686" t="s">
        <v>510</v>
      </c>
      <c r="AS686" t="s">
        <v>510</v>
      </c>
      <c r="AT686" t="s">
        <v>510</v>
      </c>
      <c r="AU686" t="s">
        <v>510</v>
      </c>
      <c r="AV686" t="s">
        <v>510</v>
      </c>
      <c r="AW686" t="s">
        <v>510</v>
      </c>
      <c r="AY686" t="s">
        <v>510</v>
      </c>
      <c r="AZ686" t="s">
        <v>510</v>
      </c>
      <c r="BB686" t="s">
        <v>510</v>
      </c>
      <c r="BC686" t="s">
        <v>510</v>
      </c>
      <c r="BD686" t="s">
        <v>510</v>
      </c>
      <c r="BE686" t="s">
        <v>510</v>
      </c>
      <c r="BF686" t="s">
        <v>510</v>
      </c>
      <c r="BG686" t="s">
        <v>510</v>
      </c>
      <c r="BH686" t="s">
        <v>510</v>
      </c>
      <c r="BI686" t="s">
        <v>510</v>
      </c>
      <c r="BJ686" t="s">
        <v>510</v>
      </c>
      <c r="BK686" t="s">
        <v>510</v>
      </c>
      <c r="BL686" t="s">
        <v>510</v>
      </c>
      <c r="BM686" t="s">
        <v>510</v>
      </c>
      <c r="BN686" t="s">
        <v>510</v>
      </c>
      <c r="BO686" t="s">
        <v>510</v>
      </c>
      <c r="BP686" t="s">
        <v>510</v>
      </c>
      <c r="BQ686" t="s">
        <v>510</v>
      </c>
    </row>
    <row r="687" spans="1:69" x14ac:dyDescent="0.3">
      <c r="A687" t="s">
        <v>510</v>
      </c>
      <c r="B687" t="s">
        <v>510</v>
      </c>
      <c r="C687" t="s">
        <v>510</v>
      </c>
      <c r="D687" t="s">
        <v>510</v>
      </c>
      <c r="E687" t="s">
        <v>510</v>
      </c>
      <c r="F687" t="s">
        <v>510</v>
      </c>
      <c r="G687" t="s">
        <v>510</v>
      </c>
      <c r="H687" s="455"/>
      <c r="I687" t="s">
        <v>510</v>
      </c>
      <c r="K687" t="s">
        <v>510</v>
      </c>
      <c r="L687" t="s">
        <v>512</v>
      </c>
      <c r="M687" t="s">
        <v>510</v>
      </c>
      <c r="N687" t="s">
        <v>510</v>
      </c>
      <c r="O687" t="s">
        <v>510</v>
      </c>
      <c r="P687" t="s">
        <v>510</v>
      </c>
      <c r="Q687" t="s">
        <v>510</v>
      </c>
      <c r="R687" t="s">
        <v>510</v>
      </c>
      <c r="S687" t="s">
        <v>510</v>
      </c>
      <c r="T687" t="s">
        <v>510</v>
      </c>
      <c r="U687" t="s">
        <v>510</v>
      </c>
      <c r="V687" t="s">
        <v>510</v>
      </c>
      <c r="W687" t="s">
        <v>510</v>
      </c>
      <c r="Y687" t="s">
        <v>510</v>
      </c>
      <c r="AA687" t="s">
        <v>510</v>
      </c>
      <c r="AB687" t="s">
        <v>510</v>
      </c>
      <c r="AC687" t="s">
        <v>510</v>
      </c>
      <c r="AD687" t="s">
        <v>510</v>
      </c>
      <c r="AE687" t="s">
        <v>510</v>
      </c>
      <c r="AH687" t="s">
        <v>510</v>
      </c>
      <c r="AI687" t="s">
        <v>510</v>
      </c>
      <c r="AJ687" t="s">
        <v>510</v>
      </c>
      <c r="AK687" t="s">
        <v>510</v>
      </c>
      <c r="AL687" t="s">
        <v>510</v>
      </c>
      <c r="AM687" t="s">
        <v>510</v>
      </c>
      <c r="AN687" t="s">
        <v>510</v>
      </c>
      <c r="AO687" t="s">
        <v>510</v>
      </c>
      <c r="AP687" t="s">
        <v>510</v>
      </c>
      <c r="AQ687" t="s">
        <v>510</v>
      </c>
      <c r="AR687" t="s">
        <v>510</v>
      </c>
      <c r="AS687" t="s">
        <v>510</v>
      </c>
      <c r="AT687" t="s">
        <v>510</v>
      </c>
      <c r="AU687" t="s">
        <v>510</v>
      </c>
      <c r="AV687" t="s">
        <v>510</v>
      </c>
      <c r="AW687" t="s">
        <v>510</v>
      </c>
      <c r="AY687" t="s">
        <v>510</v>
      </c>
      <c r="AZ687" t="s">
        <v>510</v>
      </c>
      <c r="BB687" t="s">
        <v>510</v>
      </c>
      <c r="BC687" t="s">
        <v>510</v>
      </c>
      <c r="BD687" t="s">
        <v>510</v>
      </c>
      <c r="BE687" t="s">
        <v>510</v>
      </c>
      <c r="BF687" t="s">
        <v>510</v>
      </c>
      <c r="BG687" t="s">
        <v>510</v>
      </c>
      <c r="BH687" t="s">
        <v>510</v>
      </c>
      <c r="BI687" t="s">
        <v>510</v>
      </c>
      <c r="BJ687" t="s">
        <v>510</v>
      </c>
      <c r="BK687" t="s">
        <v>510</v>
      </c>
      <c r="BL687" t="s">
        <v>510</v>
      </c>
      <c r="BM687" t="s">
        <v>510</v>
      </c>
      <c r="BN687" t="s">
        <v>510</v>
      </c>
      <c r="BO687" t="s">
        <v>510</v>
      </c>
      <c r="BP687" t="s">
        <v>510</v>
      </c>
      <c r="BQ687" t="s">
        <v>510</v>
      </c>
    </row>
    <row r="688" spans="1:69" x14ac:dyDescent="0.3">
      <c r="A688" t="s">
        <v>510</v>
      </c>
      <c r="B688" t="s">
        <v>510</v>
      </c>
      <c r="C688" t="s">
        <v>510</v>
      </c>
      <c r="D688" t="s">
        <v>510</v>
      </c>
      <c r="E688" t="s">
        <v>510</v>
      </c>
      <c r="F688" t="s">
        <v>510</v>
      </c>
      <c r="G688" t="s">
        <v>510</v>
      </c>
      <c r="H688" s="455"/>
      <c r="I688" t="s">
        <v>510</v>
      </c>
      <c r="K688" t="s">
        <v>510</v>
      </c>
      <c r="L688" t="s">
        <v>512</v>
      </c>
      <c r="M688" t="s">
        <v>510</v>
      </c>
      <c r="N688" t="s">
        <v>510</v>
      </c>
      <c r="O688" t="s">
        <v>510</v>
      </c>
      <c r="P688" t="s">
        <v>510</v>
      </c>
      <c r="Q688" t="s">
        <v>510</v>
      </c>
      <c r="R688" t="s">
        <v>510</v>
      </c>
      <c r="S688" t="s">
        <v>510</v>
      </c>
      <c r="T688" t="s">
        <v>510</v>
      </c>
      <c r="U688" t="s">
        <v>510</v>
      </c>
      <c r="V688" t="s">
        <v>510</v>
      </c>
      <c r="W688" t="s">
        <v>510</v>
      </c>
      <c r="Y688" t="s">
        <v>510</v>
      </c>
      <c r="AA688" t="s">
        <v>510</v>
      </c>
      <c r="AB688" t="s">
        <v>510</v>
      </c>
      <c r="AC688" t="s">
        <v>510</v>
      </c>
      <c r="AD688" t="s">
        <v>510</v>
      </c>
      <c r="AE688" t="s">
        <v>510</v>
      </c>
      <c r="AH688" t="s">
        <v>510</v>
      </c>
      <c r="AI688" t="s">
        <v>510</v>
      </c>
      <c r="AJ688" t="s">
        <v>510</v>
      </c>
      <c r="AK688" t="s">
        <v>510</v>
      </c>
      <c r="AL688" t="s">
        <v>510</v>
      </c>
      <c r="AM688" t="s">
        <v>510</v>
      </c>
      <c r="AN688" t="s">
        <v>510</v>
      </c>
      <c r="AO688" t="s">
        <v>510</v>
      </c>
      <c r="AP688" t="s">
        <v>510</v>
      </c>
      <c r="AQ688" t="s">
        <v>510</v>
      </c>
      <c r="AR688" t="s">
        <v>510</v>
      </c>
      <c r="AS688" t="s">
        <v>510</v>
      </c>
      <c r="AT688" t="s">
        <v>510</v>
      </c>
      <c r="AU688" t="s">
        <v>510</v>
      </c>
      <c r="AV688" t="s">
        <v>510</v>
      </c>
      <c r="AW688" t="s">
        <v>510</v>
      </c>
      <c r="AY688" t="s">
        <v>510</v>
      </c>
      <c r="AZ688" t="s">
        <v>510</v>
      </c>
      <c r="BB688" t="s">
        <v>510</v>
      </c>
      <c r="BC688" t="s">
        <v>510</v>
      </c>
      <c r="BD688" t="s">
        <v>510</v>
      </c>
      <c r="BE688" t="s">
        <v>510</v>
      </c>
      <c r="BF688" t="s">
        <v>510</v>
      </c>
      <c r="BG688" t="s">
        <v>510</v>
      </c>
      <c r="BH688" t="s">
        <v>510</v>
      </c>
      <c r="BI688" t="s">
        <v>510</v>
      </c>
      <c r="BJ688" t="s">
        <v>510</v>
      </c>
      <c r="BK688" t="s">
        <v>510</v>
      </c>
      <c r="BL688" t="s">
        <v>510</v>
      </c>
      <c r="BM688" t="s">
        <v>510</v>
      </c>
      <c r="BN688" t="s">
        <v>510</v>
      </c>
      <c r="BO688" t="s">
        <v>510</v>
      </c>
      <c r="BP688" t="s">
        <v>510</v>
      </c>
      <c r="BQ688" t="s">
        <v>510</v>
      </c>
    </row>
    <row r="689" spans="1:69" x14ac:dyDescent="0.3">
      <c r="A689" t="s">
        <v>510</v>
      </c>
      <c r="B689" t="s">
        <v>510</v>
      </c>
      <c r="C689" t="s">
        <v>510</v>
      </c>
      <c r="D689" t="s">
        <v>510</v>
      </c>
      <c r="E689" t="s">
        <v>510</v>
      </c>
      <c r="F689" t="s">
        <v>510</v>
      </c>
      <c r="G689" t="s">
        <v>510</v>
      </c>
      <c r="H689" s="455"/>
      <c r="I689" t="s">
        <v>510</v>
      </c>
      <c r="K689" t="s">
        <v>510</v>
      </c>
      <c r="L689" t="s">
        <v>512</v>
      </c>
      <c r="M689" t="s">
        <v>510</v>
      </c>
      <c r="N689" t="s">
        <v>510</v>
      </c>
      <c r="O689" t="s">
        <v>510</v>
      </c>
      <c r="P689" t="s">
        <v>510</v>
      </c>
      <c r="Q689" t="s">
        <v>510</v>
      </c>
      <c r="R689" t="s">
        <v>510</v>
      </c>
      <c r="S689" t="s">
        <v>510</v>
      </c>
      <c r="T689" t="s">
        <v>510</v>
      </c>
      <c r="U689" t="s">
        <v>510</v>
      </c>
      <c r="V689" t="s">
        <v>510</v>
      </c>
      <c r="W689" t="s">
        <v>510</v>
      </c>
      <c r="Y689" t="s">
        <v>510</v>
      </c>
      <c r="AA689" t="s">
        <v>510</v>
      </c>
      <c r="AB689" t="s">
        <v>510</v>
      </c>
      <c r="AC689" t="s">
        <v>510</v>
      </c>
      <c r="AD689" t="s">
        <v>510</v>
      </c>
      <c r="AE689" t="s">
        <v>510</v>
      </c>
      <c r="AH689" t="s">
        <v>510</v>
      </c>
      <c r="AI689" t="s">
        <v>510</v>
      </c>
      <c r="AJ689" t="s">
        <v>510</v>
      </c>
      <c r="AK689" t="s">
        <v>510</v>
      </c>
      <c r="AL689" t="s">
        <v>510</v>
      </c>
      <c r="AM689" t="s">
        <v>510</v>
      </c>
      <c r="AN689" t="s">
        <v>510</v>
      </c>
      <c r="AO689" t="s">
        <v>510</v>
      </c>
      <c r="AP689" t="s">
        <v>510</v>
      </c>
      <c r="AQ689" t="s">
        <v>510</v>
      </c>
      <c r="AR689" t="s">
        <v>510</v>
      </c>
      <c r="AS689" t="s">
        <v>510</v>
      </c>
      <c r="AT689" t="s">
        <v>510</v>
      </c>
      <c r="AU689" t="s">
        <v>510</v>
      </c>
      <c r="AV689" t="s">
        <v>510</v>
      </c>
      <c r="AW689" t="s">
        <v>510</v>
      </c>
      <c r="AY689" t="s">
        <v>510</v>
      </c>
      <c r="AZ689" t="s">
        <v>510</v>
      </c>
      <c r="BB689" t="s">
        <v>510</v>
      </c>
      <c r="BC689" t="s">
        <v>510</v>
      </c>
      <c r="BD689" t="s">
        <v>510</v>
      </c>
      <c r="BE689" t="s">
        <v>510</v>
      </c>
      <c r="BF689" t="s">
        <v>510</v>
      </c>
      <c r="BG689" t="s">
        <v>510</v>
      </c>
      <c r="BH689" t="s">
        <v>510</v>
      </c>
      <c r="BI689" t="s">
        <v>510</v>
      </c>
      <c r="BJ689" t="s">
        <v>510</v>
      </c>
      <c r="BK689" t="s">
        <v>510</v>
      </c>
      <c r="BL689" t="s">
        <v>510</v>
      </c>
      <c r="BM689" t="s">
        <v>510</v>
      </c>
      <c r="BN689" t="s">
        <v>510</v>
      </c>
      <c r="BO689" t="s">
        <v>510</v>
      </c>
      <c r="BP689" t="s">
        <v>510</v>
      </c>
      <c r="BQ689" t="s">
        <v>510</v>
      </c>
    </row>
    <row r="690" spans="1:69" x14ac:dyDescent="0.3">
      <c r="A690" t="s">
        <v>510</v>
      </c>
      <c r="B690" t="s">
        <v>510</v>
      </c>
      <c r="C690" t="s">
        <v>510</v>
      </c>
      <c r="D690" t="s">
        <v>510</v>
      </c>
      <c r="E690" t="s">
        <v>510</v>
      </c>
      <c r="F690" t="s">
        <v>510</v>
      </c>
      <c r="G690" t="s">
        <v>510</v>
      </c>
      <c r="H690" s="455"/>
      <c r="I690" t="s">
        <v>510</v>
      </c>
      <c r="K690" t="s">
        <v>510</v>
      </c>
      <c r="L690" t="s">
        <v>512</v>
      </c>
      <c r="M690" t="s">
        <v>510</v>
      </c>
      <c r="N690" t="s">
        <v>510</v>
      </c>
      <c r="O690" t="s">
        <v>510</v>
      </c>
      <c r="P690" t="s">
        <v>510</v>
      </c>
      <c r="Q690" t="s">
        <v>510</v>
      </c>
      <c r="R690" t="s">
        <v>510</v>
      </c>
      <c r="S690" t="s">
        <v>510</v>
      </c>
      <c r="T690" t="s">
        <v>510</v>
      </c>
      <c r="U690" t="s">
        <v>510</v>
      </c>
      <c r="V690" t="s">
        <v>510</v>
      </c>
      <c r="W690" t="s">
        <v>510</v>
      </c>
      <c r="Y690" t="s">
        <v>510</v>
      </c>
      <c r="AA690" t="s">
        <v>510</v>
      </c>
      <c r="AB690" t="s">
        <v>510</v>
      </c>
      <c r="AC690" t="s">
        <v>510</v>
      </c>
      <c r="AD690" t="s">
        <v>510</v>
      </c>
      <c r="AE690" t="s">
        <v>510</v>
      </c>
      <c r="AH690" t="s">
        <v>510</v>
      </c>
      <c r="AI690" t="s">
        <v>510</v>
      </c>
      <c r="AJ690" t="s">
        <v>510</v>
      </c>
      <c r="AK690" t="s">
        <v>510</v>
      </c>
      <c r="AL690" t="s">
        <v>510</v>
      </c>
      <c r="AM690" t="s">
        <v>510</v>
      </c>
      <c r="AN690" t="s">
        <v>510</v>
      </c>
      <c r="AO690" t="s">
        <v>510</v>
      </c>
      <c r="AP690" t="s">
        <v>510</v>
      </c>
      <c r="AQ690" t="s">
        <v>510</v>
      </c>
      <c r="AR690" t="s">
        <v>510</v>
      </c>
      <c r="AS690" t="s">
        <v>510</v>
      </c>
      <c r="AT690" t="s">
        <v>510</v>
      </c>
      <c r="AU690" t="s">
        <v>510</v>
      </c>
      <c r="AV690" t="s">
        <v>510</v>
      </c>
      <c r="AW690" t="s">
        <v>510</v>
      </c>
      <c r="AY690" t="s">
        <v>510</v>
      </c>
      <c r="AZ690" t="s">
        <v>510</v>
      </c>
      <c r="BB690" t="s">
        <v>510</v>
      </c>
      <c r="BC690" t="s">
        <v>510</v>
      </c>
      <c r="BD690" t="s">
        <v>510</v>
      </c>
      <c r="BE690" t="s">
        <v>510</v>
      </c>
      <c r="BF690" t="s">
        <v>510</v>
      </c>
      <c r="BG690" t="s">
        <v>510</v>
      </c>
      <c r="BH690" t="s">
        <v>510</v>
      </c>
      <c r="BI690" t="s">
        <v>510</v>
      </c>
      <c r="BJ690" t="s">
        <v>510</v>
      </c>
      <c r="BK690" t="s">
        <v>510</v>
      </c>
      <c r="BL690" t="s">
        <v>510</v>
      </c>
      <c r="BM690" t="s">
        <v>510</v>
      </c>
      <c r="BN690" t="s">
        <v>510</v>
      </c>
      <c r="BO690" t="s">
        <v>510</v>
      </c>
      <c r="BP690" t="s">
        <v>510</v>
      </c>
      <c r="BQ690" t="s">
        <v>510</v>
      </c>
    </row>
    <row r="691" spans="1:69" x14ac:dyDescent="0.3">
      <c r="A691" t="s">
        <v>510</v>
      </c>
      <c r="B691" t="s">
        <v>510</v>
      </c>
      <c r="C691" t="s">
        <v>510</v>
      </c>
      <c r="D691" t="s">
        <v>510</v>
      </c>
      <c r="E691" t="s">
        <v>510</v>
      </c>
      <c r="F691" t="s">
        <v>510</v>
      </c>
      <c r="G691" t="s">
        <v>510</v>
      </c>
      <c r="H691" s="455"/>
      <c r="I691" t="s">
        <v>510</v>
      </c>
      <c r="K691" t="s">
        <v>510</v>
      </c>
      <c r="L691" t="s">
        <v>512</v>
      </c>
      <c r="M691" t="s">
        <v>510</v>
      </c>
      <c r="N691" t="s">
        <v>510</v>
      </c>
      <c r="O691" t="s">
        <v>510</v>
      </c>
      <c r="P691" t="s">
        <v>510</v>
      </c>
      <c r="Q691" t="s">
        <v>510</v>
      </c>
      <c r="R691" t="s">
        <v>510</v>
      </c>
      <c r="S691" t="s">
        <v>510</v>
      </c>
      <c r="T691" t="s">
        <v>510</v>
      </c>
      <c r="U691" t="s">
        <v>510</v>
      </c>
      <c r="V691" t="s">
        <v>510</v>
      </c>
      <c r="W691" t="s">
        <v>510</v>
      </c>
      <c r="Y691" t="s">
        <v>510</v>
      </c>
      <c r="AA691" t="s">
        <v>510</v>
      </c>
      <c r="AB691" t="s">
        <v>510</v>
      </c>
      <c r="AC691" t="s">
        <v>510</v>
      </c>
      <c r="AD691" t="s">
        <v>510</v>
      </c>
      <c r="AE691" t="s">
        <v>510</v>
      </c>
      <c r="AH691" t="s">
        <v>510</v>
      </c>
      <c r="AI691" t="s">
        <v>510</v>
      </c>
      <c r="AJ691" t="s">
        <v>510</v>
      </c>
      <c r="AK691" t="s">
        <v>510</v>
      </c>
      <c r="AL691" t="s">
        <v>510</v>
      </c>
      <c r="AM691" t="s">
        <v>510</v>
      </c>
      <c r="AN691" t="s">
        <v>510</v>
      </c>
      <c r="AO691" t="s">
        <v>510</v>
      </c>
      <c r="AP691" t="s">
        <v>510</v>
      </c>
      <c r="AQ691" t="s">
        <v>510</v>
      </c>
      <c r="AR691" t="s">
        <v>510</v>
      </c>
      <c r="AS691" t="s">
        <v>510</v>
      </c>
      <c r="AT691" t="s">
        <v>510</v>
      </c>
      <c r="AU691" t="s">
        <v>510</v>
      </c>
      <c r="AV691" t="s">
        <v>510</v>
      </c>
      <c r="AW691" t="s">
        <v>510</v>
      </c>
      <c r="AY691" t="s">
        <v>510</v>
      </c>
      <c r="AZ691" t="s">
        <v>510</v>
      </c>
      <c r="BB691" t="s">
        <v>510</v>
      </c>
      <c r="BC691" t="s">
        <v>510</v>
      </c>
      <c r="BD691" t="s">
        <v>510</v>
      </c>
      <c r="BE691" t="s">
        <v>510</v>
      </c>
      <c r="BF691" t="s">
        <v>510</v>
      </c>
      <c r="BG691" t="s">
        <v>510</v>
      </c>
      <c r="BH691" t="s">
        <v>510</v>
      </c>
      <c r="BI691" t="s">
        <v>510</v>
      </c>
      <c r="BJ691" t="s">
        <v>510</v>
      </c>
      <c r="BK691" t="s">
        <v>510</v>
      </c>
      <c r="BL691" t="s">
        <v>510</v>
      </c>
      <c r="BM691" t="s">
        <v>510</v>
      </c>
      <c r="BN691" t="s">
        <v>510</v>
      </c>
      <c r="BO691" t="s">
        <v>510</v>
      </c>
      <c r="BP691" t="s">
        <v>510</v>
      </c>
      <c r="BQ691" t="s">
        <v>510</v>
      </c>
    </row>
    <row r="692" spans="1:69" x14ac:dyDescent="0.3">
      <c r="A692" t="s">
        <v>510</v>
      </c>
      <c r="B692" t="s">
        <v>510</v>
      </c>
      <c r="C692" t="s">
        <v>510</v>
      </c>
      <c r="D692" t="s">
        <v>510</v>
      </c>
      <c r="E692" t="s">
        <v>510</v>
      </c>
      <c r="F692" t="s">
        <v>510</v>
      </c>
      <c r="G692" t="s">
        <v>510</v>
      </c>
      <c r="H692" s="455"/>
      <c r="I692" t="s">
        <v>510</v>
      </c>
      <c r="K692" t="s">
        <v>510</v>
      </c>
      <c r="L692" t="s">
        <v>512</v>
      </c>
      <c r="M692" t="s">
        <v>510</v>
      </c>
      <c r="N692" t="s">
        <v>510</v>
      </c>
      <c r="O692" t="s">
        <v>510</v>
      </c>
      <c r="P692" t="s">
        <v>510</v>
      </c>
      <c r="Q692" t="s">
        <v>510</v>
      </c>
      <c r="R692" t="s">
        <v>510</v>
      </c>
      <c r="S692" t="s">
        <v>510</v>
      </c>
      <c r="T692" t="s">
        <v>510</v>
      </c>
      <c r="U692" t="s">
        <v>510</v>
      </c>
      <c r="V692" t="s">
        <v>510</v>
      </c>
      <c r="W692" t="s">
        <v>510</v>
      </c>
      <c r="Y692" t="s">
        <v>510</v>
      </c>
      <c r="AA692" t="s">
        <v>510</v>
      </c>
      <c r="AB692" t="s">
        <v>510</v>
      </c>
      <c r="AC692" t="s">
        <v>510</v>
      </c>
      <c r="AD692" t="s">
        <v>510</v>
      </c>
      <c r="AE692" t="s">
        <v>510</v>
      </c>
      <c r="AH692" t="s">
        <v>510</v>
      </c>
      <c r="AI692" t="s">
        <v>510</v>
      </c>
      <c r="AJ692" t="s">
        <v>510</v>
      </c>
      <c r="AK692" t="s">
        <v>510</v>
      </c>
      <c r="AL692" t="s">
        <v>510</v>
      </c>
      <c r="AM692" t="s">
        <v>510</v>
      </c>
      <c r="AN692" t="s">
        <v>510</v>
      </c>
      <c r="AO692" t="s">
        <v>510</v>
      </c>
      <c r="AP692" t="s">
        <v>510</v>
      </c>
      <c r="AQ692" t="s">
        <v>510</v>
      </c>
      <c r="AR692" t="s">
        <v>510</v>
      </c>
      <c r="AS692" t="s">
        <v>510</v>
      </c>
      <c r="AT692" t="s">
        <v>510</v>
      </c>
      <c r="AU692" t="s">
        <v>510</v>
      </c>
      <c r="AV692" t="s">
        <v>510</v>
      </c>
      <c r="AW692" t="s">
        <v>510</v>
      </c>
      <c r="AY692" t="s">
        <v>510</v>
      </c>
      <c r="AZ692" t="s">
        <v>510</v>
      </c>
      <c r="BB692" t="s">
        <v>510</v>
      </c>
      <c r="BC692" t="s">
        <v>510</v>
      </c>
      <c r="BD692" t="s">
        <v>510</v>
      </c>
      <c r="BE692" t="s">
        <v>510</v>
      </c>
      <c r="BF692" t="s">
        <v>510</v>
      </c>
      <c r="BG692" t="s">
        <v>510</v>
      </c>
      <c r="BH692" t="s">
        <v>510</v>
      </c>
      <c r="BI692" t="s">
        <v>510</v>
      </c>
      <c r="BJ692" t="s">
        <v>510</v>
      </c>
      <c r="BK692" t="s">
        <v>510</v>
      </c>
      <c r="BL692" t="s">
        <v>510</v>
      </c>
      <c r="BM692" t="s">
        <v>510</v>
      </c>
      <c r="BN692" t="s">
        <v>510</v>
      </c>
      <c r="BO692" t="s">
        <v>510</v>
      </c>
      <c r="BP692" t="s">
        <v>510</v>
      </c>
      <c r="BQ692" t="s">
        <v>510</v>
      </c>
    </row>
    <row r="693" spans="1:69" x14ac:dyDescent="0.3">
      <c r="A693" t="s">
        <v>510</v>
      </c>
      <c r="B693" t="s">
        <v>510</v>
      </c>
      <c r="C693" t="s">
        <v>510</v>
      </c>
      <c r="D693" t="s">
        <v>510</v>
      </c>
      <c r="E693" t="s">
        <v>510</v>
      </c>
      <c r="F693" t="s">
        <v>510</v>
      </c>
      <c r="G693" t="s">
        <v>510</v>
      </c>
      <c r="H693" s="455"/>
      <c r="I693" t="s">
        <v>510</v>
      </c>
      <c r="K693" t="s">
        <v>510</v>
      </c>
      <c r="L693" t="s">
        <v>512</v>
      </c>
      <c r="M693" t="s">
        <v>510</v>
      </c>
      <c r="N693" t="s">
        <v>510</v>
      </c>
      <c r="O693" t="s">
        <v>510</v>
      </c>
      <c r="P693" t="s">
        <v>510</v>
      </c>
      <c r="Q693" t="s">
        <v>510</v>
      </c>
      <c r="R693" t="s">
        <v>510</v>
      </c>
      <c r="S693" t="s">
        <v>510</v>
      </c>
      <c r="T693" t="s">
        <v>510</v>
      </c>
      <c r="U693" t="s">
        <v>510</v>
      </c>
      <c r="V693" t="s">
        <v>510</v>
      </c>
      <c r="W693" t="s">
        <v>510</v>
      </c>
      <c r="Y693" t="s">
        <v>510</v>
      </c>
      <c r="AA693" t="s">
        <v>510</v>
      </c>
      <c r="AB693" t="s">
        <v>510</v>
      </c>
      <c r="AC693" t="s">
        <v>510</v>
      </c>
      <c r="AD693" t="s">
        <v>510</v>
      </c>
      <c r="AE693" t="s">
        <v>510</v>
      </c>
      <c r="AH693" t="s">
        <v>510</v>
      </c>
      <c r="AI693" t="s">
        <v>510</v>
      </c>
      <c r="AJ693" t="s">
        <v>510</v>
      </c>
      <c r="AK693" t="s">
        <v>510</v>
      </c>
      <c r="AL693" t="s">
        <v>510</v>
      </c>
      <c r="AM693" t="s">
        <v>510</v>
      </c>
      <c r="AN693" t="s">
        <v>510</v>
      </c>
      <c r="AO693" t="s">
        <v>510</v>
      </c>
      <c r="AP693" t="s">
        <v>510</v>
      </c>
      <c r="AQ693" t="s">
        <v>510</v>
      </c>
      <c r="AR693" t="s">
        <v>510</v>
      </c>
      <c r="AS693" t="s">
        <v>510</v>
      </c>
      <c r="AT693" t="s">
        <v>510</v>
      </c>
      <c r="AU693" t="s">
        <v>510</v>
      </c>
      <c r="AV693" t="s">
        <v>510</v>
      </c>
      <c r="AW693" t="s">
        <v>510</v>
      </c>
      <c r="AY693" t="s">
        <v>510</v>
      </c>
      <c r="AZ693" t="s">
        <v>510</v>
      </c>
      <c r="BB693" t="s">
        <v>510</v>
      </c>
      <c r="BC693" t="s">
        <v>510</v>
      </c>
      <c r="BD693" t="s">
        <v>510</v>
      </c>
      <c r="BE693" t="s">
        <v>510</v>
      </c>
      <c r="BF693" t="s">
        <v>510</v>
      </c>
      <c r="BG693" t="s">
        <v>510</v>
      </c>
      <c r="BH693" t="s">
        <v>510</v>
      </c>
      <c r="BI693" t="s">
        <v>510</v>
      </c>
      <c r="BJ693" t="s">
        <v>510</v>
      </c>
      <c r="BK693" t="s">
        <v>510</v>
      </c>
      <c r="BL693" t="s">
        <v>510</v>
      </c>
      <c r="BM693" t="s">
        <v>510</v>
      </c>
      <c r="BN693" t="s">
        <v>510</v>
      </c>
      <c r="BO693" t="s">
        <v>510</v>
      </c>
      <c r="BP693" t="s">
        <v>510</v>
      </c>
      <c r="BQ693" t="s">
        <v>510</v>
      </c>
    </row>
    <row r="694" spans="1:69" x14ac:dyDescent="0.3">
      <c r="A694" t="s">
        <v>510</v>
      </c>
      <c r="B694" t="s">
        <v>510</v>
      </c>
      <c r="C694" t="s">
        <v>510</v>
      </c>
      <c r="D694" t="s">
        <v>510</v>
      </c>
      <c r="E694" t="s">
        <v>510</v>
      </c>
      <c r="F694" t="s">
        <v>510</v>
      </c>
      <c r="G694" t="s">
        <v>510</v>
      </c>
      <c r="H694" s="455"/>
      <c r="I694" t="s">
        <v>510</v>
      </c>
      <c r="K694" t="s">
        <v>510</v>
      </c>
      <c r="L694" t="s">
        <v>512</v>
      </c>
      <c r="M694" t="s">
        <v>510</v>
      </c>
      <c r="N694" t="s">
        <v>510</v>
      </c>
      <c r="O694" t="s">
        <v>510</v>
      </c>
      <c r="P694" t="s">
        <v>510</v>
      </c>
      <c r="Q694" t="s">
        <v>510</v>
      </c>
      <c r="R694" t="s">
        <v>510</v>
      </c>
      <c r="S694" t="s">
        <v>510</v>
      </c>
      <c r="T694" t="s">
        <v>510</v>
      </c>
      <c r="U694" t="s">
        <v>510</v>
      </c>
      <c r="V694" t="s">
        <v>510</v>
      </c>
      <c r="W694" t="s">
        <v>510</v>
      </c>
      <c r="Y694" t="s">
        <v>510</v>
      </c>
      <c r="AA694" t="s">
        <v>510</v>
      </c>
      <c r="AB694" t="s">
        <v>510</v>
      </c>
      <c r="AC694" t="s">
        <v>510</v>
      </c>
      <c r="AD694" t="s">
        <v>510</v>
      </c>
      <c r="AE694" t="s">
        <v>510</v>
      </c>
      <c r="AH694" t="s">
        <v>510</v>
      </c>
      <c r="AI694" t="s">
        <v>510</v>
      </c>
      <c r="AJ694" t="s">
        <v>510</v>
      </c>
      <c r="AK694" t="s">
        <v>510</v>
      </c>
      <c r="AL694" t="s">
        <v>510</v>
      </c>
      <c r="AM694" t="s">
        <v>510</v>
      </c>
      <c r="AN694" t="s">
        <v>510</v>
      </c>
      <c r="AO694" t="s">
        <v>510</v>
      </c>
      <c r="AP694" t="s">
        <v>510</v>
      </c>
      <c r="AQ694" t="s">
        <v>510</v>
      </c>
      <c r="AR694" t="s">
        <v>510</v>
      </c>
      <c r="AS694" t="s">
        <v>510</v>
      </c>
      <c r="AT694" t="s">
        <v>510</v>
      </c>
      <c r="AU694" t="s">
        <v>510</v>
      </c>
      <c r="AV694" t="s">
        <v>510</v>
      </c>
      <c r="AW694" t="s">
        <v>510</v>
      </c>
      <c r="AY694" t="s">
        <v>510</v>
      </c>
      <c r="AZ694" t="s">
        <v>510</v>
      </c>
      <c r="BB694" t="s">
        <v>510</v>
      </c>
      <c r="BC694" t="s">
        <v>510</v>
      </c>
      <c r="BD694" t="s">
        <v>510</v>
      </c>
      <c r="BE694" t="s">
        <v>510</v>
      </c>
      <c r="BF694" t="s">
        <v>510</v>
      </c>
      <c r="BG694" t="s">
        <v>510</v>
      </c>
      <c r="BH694" t="s">
        <v>510</v>
      </c>
      <c r="BI694" t="s">
        <v>510</v>
      </c>
      <c r="BJ694" t="s">
        <v>510</v>
      </c>
      <c r="BK694" t="s">
        <v>510</v>
      </c>
      <c r="BL694" t="s">
        <v>510</v>
      </c>
      <c r="BM694" t="s">
        <v>510</v>
      </c>
      <c r="BN694" t="s">
        <v>510</v>
      </c>
      <c r="BO694" t="s">
        <v>510</v>
      </c>
      <c r="BP694" t="s">
        <v>510</v>
      </c>
      <c r="BQ694" t="s">
        <v>510</v>
      </c>
    </row>
    <row r="695" spans="1:69" x14ac:dyDescent="0.3">
      <c r="A695" t="s">
        <v>510</v>
      </c>
      <c r="B695" t="s">
        <v>510</v>
      </c>
      <c r="C695" t="s">
        <v>510</v>
      </c>
      <c r="D695" t="s">
        <v>510</v>
      </c>
      <c r="E695" t="s">
        <v>510</v>
      </c>
      <c r="F695" t="s">
        <v>510</v>
      </c>
      <c r="G695" t="s">
        <v>510</v>
      </c>
      <c r="H695" s="455"/>
      <c r="I695" t="s">
        <v>510</v>
      </c>
      <c r="K695" t="s">
        <v>510</v>
      </c>
      <c r="L695" t="s">
        <v>512</v>
      </c>
      <c r="M695" t="s">
        <v>510</v>
      </c>
      <c r="N695" t="s">
        <v>510</v>
      </c>
      <c r="O695" t="s">
        <v>510</v>
      </c>
      <c r="P695" t="s">
        <v>510</v>
      </c>
      <c r="Q695" t="s">
        <v>510</v>
      </c>
      <c r="R695" t="s">
        <v>510</v>
      </c>
      <c r="S695" t="s">
        <v>510</v>
      </c>
      <c r="T695" t="s">
        <v>510</v>
      </c>
      <c r="U695" t="s">
        <v>510</v>
      </c>
      <c r="V695" t="s">
        <v>510</v>
      </c>
      <c r="W695" t="s">
        <v>510</v>
      </c>
      <c r="Y695" t="s">
        <v>510</v>
      </c>
      <c r="AA695" t="s">
        <v>510</v>
      </c>
      <c r="AB695" t="s">
        <v>510</v>
      </c>
      <c r="AC695" t="s">
        <v>510</v>
      </c>
      <c r="AD695" t="s">
        <v>510</v>
      </c>
      <c r="AE695" t="s">
        <v>510</v>
      </c>
      <c r="AH695" t="s">
        <v>510</v>
      </c>
      <c r="AI695" t="s">
        <v>510</v>
      </c>
      <c r="AJ695" t="s">
        <v>510</v>
      </c>
      <c r="AK695" t="s">
        <v>510</v>
      </c>
      <c r="AL695" t="s">
        <v>510</v>
      </c>
      <c r="AM695" t="s">
        <v>510</v>
      </c>
      <c r="AN695" t="s">
        <v>510</v>
      </c>
      <c r="AO695" t="s">
        <v>510</v>
      </c>
      <c r="AP695" t="s">
        <v>510</v>
      </c>
      <c r="AQ695" t="s">
        <v>510</v>
      </c>
      <c r="AR695" t="s">
        <v>510</v>
      </c>
      <c r="AS695" t="s">
        <v>510</v>
      </c>
      <c r="AT695" t="s">
        <v>510</v>
      </c>
      <c r="AU695" t="s">
        <v>510</v>
      </c>
      <c r="AV695" t="s">
        <v>510</v>
      </c>
      <c r="AW695" t="s">
        <v>510</v>
      </c>
      <c r="AY695" t="s">
        <v>510</v>
      </c>
      <c r="AZ695" t="s">
        <v>510</v>
      </c>
      <c r="BB695" t="s">
        <v>510</v>
      </c>
      <c r="BC695" t="s">
        <v>510</v>
      </c>
      <c r="BD695" t="s">
        <v>510</v>
      </c>
      <c r="BE695" t="s">
        <v>510</v>
      </c>
      <c r="BF695" t="s">
        <v>510</v>
      </c>
      <c r="BG695" t="s">
        <v>510</v>
      </c>
      <c r="BH695" t="s">
        <v>510</v>
      </c>
      <c r="BI695" t="s">
        <v>510</v>
      </c>
      <c r="BJ695" t="s">
        <v>510</v>
      </c>
      <c r="BK695" t="s">
        <v>510</v>
      </c>
      <c r="BL695" t="s">
        <v>510</v>
      </c>
      <c r="BM695" t="s">
        <v>510</v>
      </c>
      <c r="BN695" t="s">
        <v>510</v>
      </c>
      <c r="BO695" t="s">
        <v>510</v>
      </c>
      <c r="BP695" t="s">
        <v>510</v>
      </c>
      <c r="BQ695" t="s">
        <v>510</v>
      </c>
    </row>
    <row r="696" spans="1:69" x14ac:dyDescent="0.3">
      <c r="A696" t="s">
        <v>510</v>
      </c>
      <c r="B696" t="s">
        <v>510</v>
      </c>
      <c r="C696" t="s">
        <v>510</v>
      </c>
      <c r="D696" t="s">
        <v>510</v>
      </c>
      <c r="E696" t="s">
        <v>510</v>
      </c>
      <c r="F696" t="s">
        <v>510</v>
      </c>
      <c r="G696" t="s">
        <v>510</v>
      </c>
      <c r="H696" s="455"/>
      <c r="I696" t="s">
        <v>510</v>
      </c>
      <c r="K696" t="s">
        <v>510</v>
      </c>
      <c r="L696" t="s">
        <v>512</v>
      </c>
      <c r="M696" t="s">
        <v>510</v>
      </c>
      <c r="N696" t="s">
        <v>510</v>
      </c>
      <c r="O696" t="s">
        <v>510</v>
      </c>
      <c r="P696" t="s">
        <v>510</v>
      </c>
      <c r="Q696" t="s">
        <v>510</v>
      </c>
      <c r="R696" t="s">
        <v>510</v>
      </c>
      <c r="S696" t="s">
        <v>510</v>
      </c>
      <c r="T696" t="s">
        <v>510</v>
      </c>
      <c r="U696" t="s">
        <v>510</v>
      </c>
      <c r="V696" t="s">
        <v>510</v>
      </c>
      <c r="W696" t="s">
        <v>510</v>
      </c>
      <c r="Y696" t="s">
        <v>510</v>
      </c>
      <c r="AA696" t="s">
        <v>510</v>
      </c>
      <c r="AB696" t="s">
        <v>510</v>
      </c>
      <c r="AC696" t="s">
        <v>510</v>
      </c>
      <c r="AD696" t="s">
        <v>510</v>
      </c>
      <c r="AE696" t="s">
        <v>510</v>
      </c>
      <c r="AH696" t="s">
        <v>510</v>
      </c>
      <c r="AI696" t="s">
        <v>510</v>
      </c>
      <c r="AJ696" t="s">
        <v>510</v>
      </c>
      <c r="AK696" t="s">
        <v>510</v>
      </c>
      <c r="AL696" t="s">
        <v>510</v>
      </c>
      <c r="AM696" t="s">
        <v>510</v>
      </c>
      <c r="AN696" t="s">
        <v>510</v>
      </c>
      <c r="AO696" t="s">
        <v>510</v>
      </c>
      <c r="AP696" t="s">
        <v>510</v>
      </c>
      <c r="AQ696" t="s">
        <v>510</v>
      </c>
      <c r="AR696" t="s">
        <v>510</v>
      </c>
      <c r="AS696" t="s">
        <v>510</v>
      </c>
      <c r="AT696" t="s">
        <v>510</v>
      </c>
      <c r="AU696" t="s">
        <v>510</v>
      </c>
      <c r="AV696" t="s">
        <v>510</v>
      </c>
      <c r="AW696" t="s">
        <v>510</v>
      </c>
      <c r="AY696" t="s">
        <v>510</v>
      </c>
      <c r="AZ696" t="s">
        <v>510</v>
      </c>
      <c r="BB696" t="s">
        <v>510</v>
      </c>
      <c r="BC696" t="s">
        <v>510</v>
      </c>
      <c r="BD696" t="s">
        <v>510</v>
      </c>
      <c r="BE696" t="s">
        <v>510</v>
      </c>
      <c r="BF696" t="s">
        <v>510</v>
      </c>
      <c r="BG696" t="s">
        <v>510</v>
      </c>
      <c r="BH696" t="s">
        <v>510</v>
      </c>
      <c r="BI696" t="s">
        <v>510</v>
      </c>
      <c r="BJ696" t="s">
        <v>510</v>
      </c>
      <c r="BK696" t="s">
        <v>510</v>
      </c>
      <c r="BL696" t="s">
        <v>510</v>
      </c>
      <c r="BM696" t="s">
        <v>510</v>
      </c>
      <c r="BN696" t="s">
        <v>510</v>
      </c>
      <c r="BO696" t="s">
        <v>510</v>
      </c>
      <c r="BP696" t="s">
        <v>510</v>
      </c>
      <c r="BQ696" t="s">
        <v>510</v>
      </c>
    </row>
    <row r="697" spans="1:69" x14ac:dyDescent="0.3">
      <c r="A697" t="s">
        <v>510</v>
      </c>
      <c r="B697" t="s">
        <v>510</v>
      </c>
      <c r="C697" t="s">
        <v>510</v>
      </c>
      <c r="D697" t="s">
        <v>510</v>
      </c>
      <c r="E697" t="s">
        <v>510</v>
      </c>
      <c r="F697" t="s">
        <v>510</v>
      </c>
      <c r="G697" t="s">
        <v>510</v>
      </c>
      <c r="H697" s="455"/>
      <c r="I697" t="s">
        <v>510</v>
      </c>
      <c r="K697" t="s">
        <v>510</v>
      </c>
      <c r="L697" t="s">
        <v>512</v>
      </c>
      <c r="M697" t="s">
        <v>510</v>
      </c>
      <c r="N697" t="s">
        <v>510</v>
      </c>
      <c r="O697" t="s">
        <v>510</v>
      </c>
      <c r="P697" t="s">
        <v>510</v>
      </c>
      <c r="Q697" t="s">
        <v>510</v>
      </c>
      <c r="R697" t="s">
        <v>510</v>
      </c>
      <c r="S697" t="s">
        <v>510</v>
      </c>
      <c r="T697" t="s">
        <v>510</v>
      </c>
      <c r="U697" t="s">
        <v>510</v>
      </c>
      <c r="V697" t="s">
        <v>510</v>
      </c>
      <c r="W697" t="s">
        <v>510</v>
      </c>
      <c r="Y697" t="s">
        <v>510</v>
      </c>
      <c r="AA697" t="s">
        <v>510</v>
      </c>
      <c r="AB697" t="s">
        <v>510</v>
      </c>
      <c r="AC697" t="s">
        <v>510</v>
      </c>
      <c r="AD697" t="s">
        <v>510</v>
      </c>
      <c r="AE697" t="s">
        <v>510</v>
      </c>
      <c r="AH697" t="s">
        <v>510</v>
      </c>
      <c r="AI697" t="s">
        <v>510</v>
      </c>
      <c r="AJ697" t="s">
        <v>510</v>
      </c>
      <c r="AK697" t="s">
        <v>510</v>
      </c>
      <c r="AL697" t="s">
        <v>510</v>
      </c>
      <c r="AM697" t="s">
        <v>510</v>
      </c>
      <c r="AN697" t="s">
        <v>510</v>
      </c>
      <c r="AO697" t="s">
        <v>510</v>
      </c>
      <c r="AP697" t="s">
        <v>510</v>
      </c>
      <c r="AQ697" t="s">
        <v>510</v>
      </c>
      <c r="AR697" t="s">
        <v>510</v>
      </c>
      <c r="AS697" t="s">
        <v>510</v>
      </c>
      <c r="AT697" t="s">
        <v>510</v>
      </c>
      <c r="AU697" t="s">
        <v>510</v>
      </c>
      <c r="AV697" t="s">
        <v>510</v>
      </c>
      <c r="AW697" t="s">
        <v>510</v>
      </c>
      <c r="AY697" t="s">
        <v>510</v>
      </c>
      <c r="AZ697" t="s">
        <v>510</v>
      </c>
      <c r="BB697" t="s">
        <v>510</v>
      </c>
      <c r="BC697" t="s">
        <v>510</v>
      </c>
      <c r="BD697" t="s">
        <v>510</v>
      </c>
      <c r="BE697" t="s">
        <v>510</v>
      </c>
      <c r="BF697" t="s">
        <v>510</v>
      </c>
      <c r="BG697" t="s">
        <v>510</v>
      </c>
      <c r="BH697" t="s">
        <v>510</v>
      </c>
      <c r="BI697" t="s">
        <v>510</v>
      </c>
      <c r="BJ697" t="s">
        <v>510</v>
      </c>
      <c r="BK697" t="s">
        <v>510</v>
      </c>
      <c r="BL697" t="s">
        <v>510</v>
      </c>
      <c r="BM697" t="s">
        <v>510</v>
      </c>
      <c r="BN697" t="s">
        <v>510</v>
      </c>
      <c r="BO697" t="s">
        <v>510</v>
      </c>
      <c r="BP697" t="s">
        <v>510</v>
      </c>
      <c r="BQ697" t="s">
        <v>510</v>
      </c>
    </row>
    <row r="698" spans="1:69" x14ac:dyDescent="0.3">
      <c r="A698" t="s">
        <v>510</v>
      </c>
      <c r="B698" t="s">
        <v>510</v>
      </c>
      <c r="C698" t="s">
        <v>510</v>
      </c>
      <c r="D698" t="s">
        <v>510</v>
      </c>
      <c r="E698" t="s">
        <v>510</v>
      </c>
      <c r="F698" t="s">
        <v>510</v>
      </c>
      <c r="G698" t="s">
        <v>510</v>
      </c>
      <c r="H698" s="455"/>
      <c r="I698" t="s">
        <v>510</v>
      </c>
      <c r="K698" t="s">
        <v>510</v>
      </c>
      <c r="L698" t="s">
        <v>512</v>
      </c>
      <c r="M698" t="s">
        <v>510</v>
      </c>
      <c r="N698" t="s">
        <v>510</v>
      </c>
      <c r="O698" t="s">
        <v>510</v>
      </c>
      <c r="P698" t="s">
        <v>510</v>
      </c>
      <c r="Q698" t="s">
        <v>510</v>
      </c>
      <c r="R698" t="s">
        <v>510</v>
      </c>
      <c r="S698" t="s">
        <v>510</v>
      </c>
      <c r="T698" t="s">
        <v>510</v>
      </c>
      <c r="U698" t="s">
        <v>510</v>
      </c>
      <c r="V698" t="s">
        <v>510</v>
      </c>
      <c r="W698" t="s">
        <v>510</v>
      </c>
      <c r="Y698" t="s">
        <v>510</v>
      </c>
      <c r="AA698" t="s">
        <v>510</v>
      </c>
      <c r="AB698" t="s">
        <v>510</v>
      </c>
      <c r="AC698" t="s">
        <v>510</v>
      </c>
      <c r="AD698" t="s">
        <v>510</v>
      </c>
      <c r="AE698" t="s">
        <v>510</v>
      </c>
      <c r="AH698" t="s">
        <v>510</v>
      </c>
      <c r="AI698" t="s">
        <v>510</v>
      </c>
      <c r="AJ698" t="s">
        <v>510</v>
      </c>
      <c r="AK698" t="s">
        <v>510</v>
      </c>
      <c r="AL698" t="s">
        <v>510</v>
      </c>
      <c r="AM698" t="s">
        <v>510</v>
      </c>
      <c r="AN698" t="s">
        <v>510</v>
      </c>
      <c r="AO698" t="s">
        <v>510</v>
      </c>
      <c r="AP698" t="s">
        <v>510</v>
      </c>
      <c r="AQ698" t="s">
        <v>510</v>
      </c>
      <c r="AR698" t="s">
        <v>510</v>
      </c>
      <c r="AS698" t="s">
        <v>510</v>
      </c>
      <c r="AT698" t="s">
        <v>510</v>
      </c>
      <c r="AU698" t="s">
        <v>510</v>
      </c>
      <c r="AV698" t="s">
        <v>510</v>
      </c>
      <c r="AW698" t="s">
        <v>510</v>
      </c>
      <c r="AY698" t="s">
        <v>510</v>
      </c>
      <c r="AZ698" t="s">
        <v>510</v>
      </c>
      <c r="BB698" t="s">
        <v>510</v>
      </c>
      <c r="BC698" t="s">
        <v>510</v>
      </c>
      <c r="BD698" t="s">
        <v>510</v>
      </c>
      <c r="BE698" t="s">
        <v>510</v>
      </c>
      <c r="BF698" t="s">
        <v>510</v>
      </c>
      <c r="BG698" t="s">
        <v>510</v>
      </c>
      <c r="BH698" t="s">
        <v>510</v>
      </c>
      <c r="BI698" t="s">
        <v>510</v>
      </c>
      <c r="BJ698" t="s">
        <v>510</v>
      </c>
      <c r="BK698" t="s">
        <v>510</v>
      </c>
      <c r="BL698" t="s">
        <v>510</v>
      </c>
      <c r="BM698" t="s">
        <v>510</v>
      </c>
      <c r="BN698" t="s">
        <v>510</v>
      </c>
      <c r="BO698" t="s">
        <v>510</v>
      </c>
      <c r="BP698" t="s">
        <v>510</v>
      </c>
      <c r="BQ698" t="s">
        <v>510</v>
      </c>
    </row>
    <row r="699" spans="1:69" x14ac:dyDescent="0.3">
      <c r="A699" t="s">
        <v>510</v>
      </c>
      <c r="B699" t="s">
        <v>510</v>
      </c>
      <c r="C699" t="s">
        <v>510</v>
      </c>
      <c r="D699" t="s">
        <v>510</v>
      </c>
      <c r="E699" t="s">
        <v>510</v>
      </c>
      <c r="F699" t="s">
        <v>510</v>
      </c>
      <c r="G699" t="s">
        <v>510</v>
      </c>
      <c r="H699" s="455"/>
      <c r="I699" t="s">
        <v>510</v>
      </c>
      <c r="K699" t="s">
        <v>510</v>
      </c>
      <c r="L699" t="s">
        <v>512</v>
      </c>
      <c r="M699" t="s">
        <v>510</v>
      </c>
      <c r="N699" t="s">
        <v>510</v>
      </c>
      <c r="O699" t="s">
        <v>510</v>
      </c>
      <c r="P699" t="s">
        <v>510</v>
      </c>
      <c r="Q699" t="s">
        <v>510</v>
      </c>
      <c r="R699" t="s">
        <v>510</v>
      </c>
      <c r="S699" t="s">
        <v>510</v>
      </c>
      <c r="T699" t="s">
        <v>510</v>
      </c>
      <c r="U699" t="s">
        <v>510</v>
      </c>
      <c r="V699" t="s">
        <v>510</v>
      </c>
      <c r="W699" t="s">
        <v>510</v>
      </c>
      <c r="Y699" t="s">
        <v>510</v>
      </c>
      <c r="AA699" t="s">
        <v>510</v>
      </c>
      <c r="AB699" t="s">
        <v>510</v>
      </c>
      <c r="AC699" t="s">
        <v>510</v>
      </c>
      <c r="AD699" t="s">
        <v>510</v>
      </c>
      <c r="AE699" t="s">
        <v>510</v>
      </c>
      <c r="AH699" t="s">
        <v>510</v>
      </c>
      <c r="AI699" t="s">
        <v>510</v>
      </c>
      <c r="AJ699" t="s">
        <v>510</v>
      </c>
      <c r="AK699" t="s">
        <v>510</v>
      </c>
      <c r="AL699" t="s">
        <v>510</v>
      </c>
      <c r="AM699" t="s">
        <v>510</v>
      </c>
      <c r="AN699" t="s">
        <v>510</v>
      </c>
      <c r="AO699" t="s">
        <v>510</v>
      </c>
      <c r="AP699" t="s">
        <v>510</v>
      </c>
      <c r="AQ699" t="s">
        <v>510</v>
      </c>
      <c r="AR699" t="s">
        <v>510</v>
      </c>
      <c r="AS699" t="s">
        <v>510</v>
      </c>
      <c r="AT699" t="s">
        <v>510</v>
      </c>
      <c r="AU699" t="s">
        <v>510</v>
      </c>
      <c r="AV699" t="s">
        <v>510</v>
      </c>
      <c r="AW699" t="s">
        <v>510</v>
      </c>
      <c r="AY699" t="s">
        <v>510</v>
      </c>
      <c r="AZ699" t="s">
        <v>510</v>
      </c>
      <c r="BB699" t="s">
        <v>510</v>
      </c>
      <c r="BC699" t="s">
        <v>510</v>
      </c>
      <c r="BD699" t="s">
        <v>510</v>
      </c>
      <c r="BE699" t="s">
        <v>510</v>
      </c>
      <c r="BF699" t="s">
        <v>510</v>
      </c>
      <c r="BG699" t="s">
        <v>510</v>
      </c>
      <c r="BH699" t="s">
        <v>510</v>
      </c>
      <c r="BI699" t="s">
        <v>510</v>
      </c>
      <c r="BJ699" t="s">
        <v>510</v>
      </c>
      <c r="BK699" t="s">
        <v>510</v>
      </c>
      <c r="BL699" t="s">
        <v>510</v>
      </c>
      <c r="BM699" t="s">
        <v>510</v>
      </c>
      <c r="BN699" t="s">
        <v>510</v>
      </c>
      <c r="BO699" t="s">
        <v>510</v>
      </c>
      <c r="BP699" t="s">
        <v>510</v>
      </c>
      <c r="BQ699" t="s">
        <v>510</v>
      </c>
    </row>
    <row r="700" spans="1:69" x14ac:dyDescent="0.3">
      <c r="A700" t="s">
        <v>510</v>
      </c>
      <c r="B700" t="s">
        <v>510</v>
      </c>
      <c r="C700" t="s">
        <v>510</v>
      </c>
      <c r="D700" t="s">
        <v>510</v>
      </c>
      <c r="E700" t="s">
        <v>510</v>
      </c>
      <c r="F700" t="s">
        <v>510</v>
      </c>
      <c r="G700" t="s">
        <v>510</v>
      </c>
      <c r="H700" s="455"/>
      <c r="I700" t="s">
        <v>510</v>
      </c>
      <c r="K700" t="s">
        <v>510</v>
      </c>
      <c r="L700" t="s">
        <v>512</v>
      </c>
      <c r="M700" t="s">
        <v>510</v>
      </c>
      <c r="N700" t="s">
        <v>510</v>
      </c>
      <c r="O700" t="s">
        <v>510</v>
      </c>
      <c r="P700" t="s">
        <v>510</v>
      </c>
      <c r="Q700" t="s">
        <v>510</v>
      </c>
      <c r="R700" t="s">
        <v>510</v>
      </c>
      <c r="S700" t="s">
        <v>510</v>
      </c>
      <c r="T700" t="s">
        <v>510</v>
      </c>
      <c r="U700" t="s">
        <v>510</v>
      </c>
      <c r="V700" t="s">
        <v>510</v>
      </c>
      <c r="W700" t="s">
        <v>510</v>
      </c>
      <c r="Y700" t="s">
        <v>510</v>
      </c>
      <c r="AA700" t="s">
        <v>510</v>
      </c>
      <c r="AB700" t="s">
        <v>510</v>
      </c>
      <c r="AC700" t="s">
        <v>510</v>
      </c>
      <c r="AD700" t="s">
        <v>510</v>
      </c>
      <c r="AE700" t="s">
        <v>510</v>
      </c>
      <c r="AH700" t="s">
        <v>510</v>
      </c>
      <c r="AI700" t="s">
        <v>510</v>
      </c>
      <c r="AJ700" t="s">
        <v>510</v>
      </c>
      <c r="AK700" t="s">
        <v>510</v>
      </c>
      <c r="AL700" t="s">
        <v>510</v>
      </c>
      <c r="AM700" t="s">
        <v>510</v>
      </c>
      <c r="AN700" t="s">
        <v>510</v>
      </c>
      <c r="AO700" t="s">
        <v>510</v>
      </c>
      <c r="AP700" t="s">
        <v>510</v>
      </c>
      <c r="AQ700" t="s">
        <v>510</v>
      </c>
      <c r="AR700" t="s">
        <v>510</v>
      </c>
      <c r="AS700" t="s">
        <v>510</v>
      </c>
      <c r="AT700" t="s">
        <v>510</v>
      </c>
      <c r="AU700" t="s">
        <v>510</v>
      </c>
      <c r="AV700" t="s">
        <v>510</v>
      </c>
      <c r="AW700" t="s">
        <v>510</v>
      </c>
      <c r="AY700" t="s">
        <v>510</v>
      </c>
      <c r="AZ700" t="s">
        <v>510</v>
      </c>
      <c r="BB700" t="s">
        <v>510</v>
      </c>
      <c r="BC700" t="s">
        <v>510</v>
      </c>
      <c r="BD700" t="s">
        <v>510</v>
      </c>
      <c r="BE700" t="s">
        <v>510</v>
      </c>
      <c r="BF700" t="s">
        <v>510</v>
      </c>
      <c r="BG700" t="s">
        <v>510</v>
      </c>
      <c r="BH700" t="s">
        <v>510</v>
      </c>
      <c r="BI700" t="s">
        <v>510</v>
      </c>
      <c r="BJ700" t="s">
        <v>510</v>
      </c>
      <c r="BK700" t="s">
        <v>510</v>
      </c>
      <c r="BL700" t="s">
        <v>510</v>
      </c>
      <c r="BM700" t="s">
        <v>510</v>
      </c>
      <c r="BN700" t="s">
        <v>510</v>
      </c>
      <c r="BO700" t="s">
        <v>510</v>
      </c>
      <c r="BP700" t="s">
        <v>510</v>
      </c>
      <c r="BQ700" t="s">
        <v>510</v>
      </c>
    </row>
    <row r="701" spans="1:69" x14ac:dyDescent="0.3">
      <c r="A701" t="s">
        <v>510</v>
      </c>
      <c r="B701" t="s">
        <v>510</v>
      </c>
      <c r="C701" t="s">
        <v>510</v>
      </c>
      <c r="D701" t="s">
        <v>510</v>
      </c>
      <c r="E701" t="s">
        <v>510</v>
      </c>
      <c r="F701" t="s">
        <v>510</v>
      </c>
      <c r="G701" t="s">
        <v>510</v>
      </c>
      <c r="H701" s="455"/>
      <c r="I701" t="s">
        <v>510</v>
      </c>
      <c r="K701" t="s">
        <v>510</v>
      </c>
      <c r="L701" t="s">
        <v>512</v>
      </c>
      <c r="M701" t="s">
        <v>510</v>
      </c>
      <c r="N701" t="s">
        <v>510</v>
      </c>
      <c r="O701" t="s">
        <v>510</v>
      </c>
      <c r="P701" t="s">
        <v>510</v>
      </c>
      <c r="Q701" t="s">
        <v>510</v>
      </c>
      <c r="R701" t="s">
        <v>510</v>
      </c>
      <c r="S701" t="s">
        <v>510</v>
      </c>
      <c r="T701" t="s">
        <v>510</v>
      </c>
      <c r="U701" t="s">
        <v>510</v>
      </c>
      <c r="V701" t="s">
        <v>510</v>
      </c>
      <c r="W701" t="s">
        <v>510</v>
      </c>
      <c r="Y701" t="s">
        <v>510</v>
      </c>
      <c r="AA701" t="s">
        <v>510</v>
      </c>
      <c r="AB701" t="s">
        <v>510</v>
      </c>
      <c r="AC701" t="s">
        <v>510</v>
      </c>
      <c r="AD701" t="s">
        <v>510</v>
      </c>
      <c r="AE701" t="s">
        <v>510</v>
      </c>
      <c r="AH701" t="s">
        <v>510</v>
      </c>
      <c r="AI701" t="s">
        <v>510</v>
      </c>
      <c r="AJ701" t="s">
        <v>510</v>
      </c>
      <c r="AK701" t="s">
        <v>510</v>
      </c>
      <c r="AL701" t="s">
        <v>510</v>
      </c>
      <c r="AM701" t="s">
        <v>510</v>
      </c>
      <c r="AN701" t="s">
        <v>510</v>
      </c>
      <c r="AO701" t="s">
        <v>510</v>
      </c>
      <c r="AP701" t="s">
        <v>510</v>
      </c>
      <c r="AQ701" t="s">
        <v>510</v>
      </c>
      <c r="AR701" t="s">
        <v>510</v>
      </c>
      <c r="AS701" t="s">
        <v>510</v>
      </c>
      <c r="AT701" t="s">
        <v>510</v>
      </c>
      <c r="AU701" t="s">
        <v>510</v>
      </c>
      <c r="AV701" t="s">
        <v>510</v>
      </c>
      <c r="AW701" t="s">
        <v>510</v>
      </c>
      <c r="AY701" t="s">
        <v>510</v>
      </c>
      <c r="AZ701" t="s">
        <v>510</v>
      </c>
      <c r="BB701" t="s">
        <v>510</v>
      </c>
      <c r="BC701" t="s">
        <v>510</v>
      </c>
      <c r="BD701" t="s">
        <v>510</v>
      </c>
      <c r="BE701" t="s">
        <v>510</v>
      </c>
      <c r="BF701" t="s">
        <v>510</v>
      </c>
      <c r="BG701" t="s">
        <v>510</v>
      </c>
      <c r="BH701" t="s">
        <v>510</v>
      </c>
      <c r="BI701" t="s">
        <v>510</v>
      </c>
      <c r="BJ701" t="s">
        <v>510</v>
      </c>
      <c r="BK701" t="s">
        <v>510</v>
      </c>
      <c r="BL701" t="s">
        <v>510</v>
      </c>
      <c r="BM701" t="s">
        <v>510</v>
      </c>
      <c r="BN701" t="s">
        <v>510</v>
      </c>
      <c r="BO701" t="s">
        <v>510</v>
      </c>
      <c r="BP701" t="s">
        <v>510</v>
      </c>
      <c r="BQ701" t="s">
        <v>510</v>
      </c>
    </row>
    <row r="702" spans="1:69" x14ac:dyDescent="0.3">
      <c r="A702" t="s">
        <v>510</v>
      </c>
      <c r="B702" t="s">
        <v>510</v>
      </c>
      <c r="C702" t="s">
        <v>510</v>
      </c>
      <c r="D702" t="s">
        <v>510</v>
      </c>
      <c r="E702" t="s">
        <v>510</v>
      </c>
      <c r="F702" t="s">
        <v>510</v>
      </c>
      <c r="G702" t="s">
        <v>510</v>
      </c>
      <c r="H702" s="455"/>
      <c r="I702" t="s">
        <v>510</v>
      </c>
      <c r="K702" t="s">
        <v>510</v>
      </c>
      <c r="L702" t="s">
        <v>512</v>
      </c>
      <c r="M702" t="s">
        <v>510</v>
      </c>
      <c r="N702" t="s">
        <v>510</v>
      </c>
      <c r="O702" t="s">
        <v>510</v>
      </c>
      <c r="P702" t="s">
        <v>510</v>
      </c>
      <c r="Q702" t="s">
        <v>510</v>
      </c>
      <c r="R702" t="s">
        <v>510</v>
      </c>
      <c r="S702" t="s">
        <v>510</v>
      </c>
      <c r="T702" t="s">
        <v>510</v>
      </c>
      <c r="U702" t="s">
        <v>510</v>
      </c>
      <c r="V702" t="s">
        <v>510</v>
      </c>
      <c r="W702" t="s">
        <v>510</v>
      </c>
      <c r="Y702" t="s">
        <v>510</v>
      </c>
      <c r="AA702" t="s">
        <v>510</v>
      </c>
      <c r="AB702" t="s">
        <v>510</v>
      </c>
      <c r="AC702" t="s">
        <v>510</v>
      </c>
      <c r="AD702" t="s">
        <v>510</v>
      </c>
      <c r="AE702" t="s">
        <v>510</v>
      </c>
      <c r="AH702" t="s">
        <v>510</v>
      </c>
      <c r="AI702" t="s">
        <v>510</v>
      </c>
      <c r="AJ702" t="s">
        <v>510</v>
      </c>
      <c r="AK702" t="s">
        <v>510</v>
      </c>
      <c r="AL702" t="s">
        <v>510</v>
      </c>
      <c r="AM702" t="s">
        <v>510</v>
      </c>
      <c r="AN702" t="s">
        <v>510</v>
      </c>
      <c r="AO702" t="s">
        <v>510</v>
      </c>
      <c r="AP702" t="s">
        <v>510</v>
      </c>
      <c r="AQ702" t="s">
        <v>510</v>
      </c>
      <c r="AR702" t="s">
        <v>510</v>
      </c>
      <c r="AS702" t="s">
        <v>510</v>
      </c>
      <c r="AT702" t="s">
        <v>510</v>
      </c>
      <c r="AU702" t="s">
        <v>510</v>
      </c>
      <c r="AV702" t="s">
        <v>510</v>
      </c>
      <c r="AW702" t="s">
        <v>510</v>
      </c>
      <c r="AY702" t="s">
        <v>510</v>
      </c>
      <c r="AZ702" t="s">
        <v>510</v>
      </c>
      <c r="BB702" t="s">
        <v>510</v>
      </c>
      <c r="BC702" t="s">
        <v>510</v>
      </c>
      <c r="BD702" t="s">
        <v>510</v>
      </c>
      <c r="BE702" t="s">
        <v>510</v>
      </c>
      <c r="BF702" t="s">
        <v>510</v>
      </c>
      <c r="BG702" t="s">
        <v>510</v>
      </c>
      <c r="BH702" t="s">
        <v>510</v>
      </c>
      <c r="BI702" t="s">
        <v>510</v>
      </c>
      <c r="BJ702" t="s">
        <v>510</v>
      </c>
      <c r="BK702" t="s">
        <v>510</v>
      </c>
      <c r="BL702" t="s">
        <v>510</v>
      </c>
      <c r="BM702" t="s">
        <v>510</v>
      </c>
      <c r="BN702" t="s">
        <v>510</v>
      </c>
      <c r="BO702" t="s">
        <v>510</v>
      </c>
      <c r="BP702" t="s">
        <v>510</v>
      </c>
      <c r="BQ702" t="s">
        <v>510</v>
      </c>
    </row>
    <row r="703" spans="1:69" x14ac:dyDescent="0.3">
      <c r="A703" t="s">
        <v>510</v>
      </c>
      <c r="B703" t="s">
        <v>510</v>
      </c>
      <c r="C703" t="s">
        <v>510</v>
      </c>
      <c r="D703" t="s">
        <v>510</v>
      </c>
      <c r="E703" t="s">
        <v>510</v>
      </c>
      <c r="F703" t="s">
        <v>510</v>
      </c>
      <c r="G703" t="s">
        <v>510</v>
      </c>
      <c r="H703" s="455"/>
      <c r="I703" t="s">
        <v>510</v>
      </c>
      <c r="K703" t="s">
        <v>510</v>
      </c>
      <c r="L703" t="s">
        <v>512</v>
      </c>
      <c r="M703" t="s">
        <v>510</v>
      </c>
      <c r="N703" t="s">
        <v>510</v>
      </c>
      <c r="O703" t="s">
        <v>510</v>
      </c>
      <c r="P703" t="s">
        <v>510</v>
      </c>
      <c r="Q703" t="s">
        <v>510</v>
      </c>
      <c r="R703" t="s">
        <v>510</v>
      </c>
      <c r="S703" t="s">
        <v>510</v>
      </c>
      <c r="T703" t="s">
        <v>510</v>
      </c>
      <c r="U703" t="s">
        <v>510</v>
      </c>
      <c r="V703" t="s">
        <v>510</v>
      </c>
      <c r="W703" t="s">
        <v>510</v>
      </c>
      <c r="Y703" t="s">
        <v>510</v>
      </c>
      <c r="AA703" t="s">
        <v>510</v>
      </c>
      <c r="AB703" t="s">
        <v>510</v>
      </c>
      <c r="AC703" t="s">
        <v>510</v>
      </c>
      <c r="AD703" t="s">
        <v>510</v>
      </c>
      <c r="AE703" t="s">
        <v>510</v>
      </c>
      <c r="AH703" t="s">
        <v>510</v>
      </c>
      <c r="AI703" t="s">
        <v>510</v>
      </c>
      <c r="AJ703" t="s">
        <v>510</v>
      </c>
      <c r="AK703" t="s">
        <v>510</v>
      </c>
      <c r="AL703" t="s">
        <v>510</v>
      </c>
      <c r="AM703" t="s">
        <v>510</v>
      </c>
      <c r="AN703" t="s">
        <v>510</v>
      </c>
      <c r="AO703" t="s">
        <v>510</v>
      </c>
      <c r="AP703" t="s">
        <v>510</v>
      </c>
      <c r="AQ703" t="s">
        <v>510</v>
      </c>
      <c r="AR703" t="s">
        <v>510</v>
      </c>
      <c r="AS703" t="s">
        <v>510</v>
      </c>
      <c r="AT703" t="s">
        <v>510</v>
      </c>
      <c r="AU703" t="s">
        <v>510</v>
      </c>
      <c r="AV703" t="s">
        <v>510</v>
      </c>
      <c r="AW703" t="s">
        <v>510</v>
      </c>
      <c r="AY703" t="s">
        <v>510</v>
      </c>
      <c r="AZ703" t="s">
        <v>510</v>
      </c>
      <c r="BB703" t="s">
        <v>510</v>
      </c>
      <c r="BC703" t="s">
        <v>510</v>
      </c>
      <c r="BD703" t="s">
        <v>510</v>
      </c>
      <c r="BE703" t="s">
        <v>510</v>
      </c>
      <c r="BF703" t="s">
        <v>510</v>
      </c>
      <c r="BG703" t="s">
        <v>510</v>
      </c>
      <c r="BH703" t="s">
        <v>510</v>
      </c>
      <c r="BI703" t="s">
        <v>510</v>
      </c>
      <c r="BJ703" t="s">
        <v>510</v>
      </c>
      <c r="BK703" t="s">
        <v>510</v>
      </c>
      <c r="BL703" t="s">
        <v>510</v>
      </c>
      <c r="BM703" t="s">
        <v>510</v>
      </c>
      <c r="BN703" t="s">
        <v>510</v>
      </c>
      <c r="BO703" t="s">
        <v>510</v>
      </c>
      <c r="BP703" t="s">
        <v>510</v>
      </c>
      <c r="BQ703" t="s">
        <v>510</v>
      </c>
    </row>
    <row r="704" spans="1:69" x14ac:dyDescent="0.3">
      <c r="A704" t="s">
        <v>510</v>
      </c>
      <c r="B704" t="s">
        <v>510</v>
      </c>
      <c r="C704" t="s">
        <v>510</v>
      </c>
      <c r="D704" t="s">
        <v>510</v>
      </c>
      <c r="E704" t="s">
        <v>510</v>
      </c>
      <c r="F704" t="s">
        <v>510</v>
      </c>
      <c r="G704" t="s">
        <v>510</v>
      </c>
      <c r="H704" s="455"/>
      <c r="I704" t="s">
        <v>510</v>
      </c>
      <c r="K704" t="s">
        <v>510</v>
      </c>
      <c r="L704" t="s">
        <v>512</v>
      </c>
      <c r="M704" t="s">
        <v>510</v>
      </c>
      <c r="N704" t="s">
        <v>510</v>
      </c>
      <c r="O704" t="s">
        <v>510</v>
      </c>
      <c r="P704" t="s">
        <v>510</v>
      </c>
      <c r="Q704" t="s">
        <v>510</v>
      </c>
      <c r="R704" t="s">
        <v>510</v>
      </c>
      <c r="S704" t="s">
        <v>510</v>
      </c>
      <c r="T704" t="s">
        <v>510</v>
      </c>
      <c r="U704" t="s">
        <v>510</v>
      </c>
      <c r="V704" t="s">
        <v>510</v>
      </c>
      <c r="W704" t="s">
        <v>510</v>
      </c>
      <c r="Y704" t="s">
        <v>510</v>
      </c>
      <c r="AA704" t="s">
        <v>510</v>
      </c>
      <c r="AB704" t="s">
        <v>510</v>
      </c>
      <c r="AC704" t="s">
        <v>510</v>
      </c>
      <c r="AD704" t="s">
        <v>510</v>
      </c>
      <c r="AE704" t="s">
        <v>510</v>
      </c>
      <c r="AH704" t="s">
        <v>510</v>
      </c>
      <c r="AI704" t="s">
        <v>510</v>
      </c>
      <c r="AJ704" t="s">
        <v>510</v>
      </c>
      <c r="AK704" t="s">
        <v>510</v>
      </c>
      <c r="AL704" t="s">
        <v>510</v>
      </c>
      <c r="AM704" t="s">
        <v>510</v>
      </c>
      <c r="AN704" t="s">
        <v>510</v>
      </c>
      <c r="AO704" t="s">
        <v>510</v>
      </c>
      <c r="AP704" t="s">
        <v>510</v>
      </c>
      <c r="AQ704" t="s">
        <v>510</v>
      </c>
      <c r="AR704" t="s">
        <v>510</v>
      </c>
      <c r="AS704" t="s">
        <v>510</v>
      </c>
      <c r="AT704" t="s">
        <v>510</v>
      </c>
      <c r="AU704" t="s">
        <v>510</v>
      </c>
      <c r="AV704" t="s">
        <v>510</v>
      </c>
      <c r="AW704" t="s">
        <v>510</v>
      </c>
      <c r="AY704" t="s">
        <v>510</v>
      </c>
      <c r="AZ704" t="s">
        <v>510</v>
      </c>
      <c r="BB704" t="s">
        <v>510</v>
      </c>
      <c r="BC704" t="s">
        <v>510</v>
      </c>
      <c r="BD704" t="s">
        <v>510</v>
      </c>
      <c r="BE704" t="s">
        <v>510</v>
      </c>
      <c r="BF704" t="s">
        <v>510</v>
      </c>
      <c r="BG704" t="s">
        <v>510</v>
      </c>
      <c r="BH704" t="s">
        <v>510</v>
      </c>
      <c r="BI704" t="s">
        <v>510</v>
      </c>
      <c r="BJ704" t="s">
        <v>510</v>
      </c>
      <c r="BK704" t="s">
        <v>510</v>
      </c>
      <c r="BL704" t="s">
        <v>510</v>
      </c>
      <c r="BM704" t="s">
        <v>510</v>
      </c>
      <c r="BN704" t="s">
        <v>510</v>
      </c>
      <c r="BO704" t="s">
        <v>510</v>
      </c>
      <c r="BP704" t="s">
        <v>510</v>
      </c>
      <c r="BQ704" t="s">
        <v>510</v>
      </c>
    </row>
    <row r="705" spans="1:69" x14ac:dyDescent="0.3">
      <c r="A705" t="s">
        <v>510</v>
      </c>
      <c r="B705" t="s">
        <v>510</v>
      </c>
      <c r="C705" t="s">
        <v>510</v>
      </c>
      <c r="D705" t="s">
        <v>510</v>
      </c>
      <c r="E705" t="s">
        <v>510</v>
      </c>
      <c r="F705" t="s">
        <v>510</v>
      </c>
      <c r="G705" t="s">
        <v>510</v>
      </c>
      <c r="H705" s="455"/>
      <c r="I705" t="s">
        <v>510</v>
      </c>
      <c r="K705" t="s">
        <v>510</v>
      </c>
      <c r="L705" t="s">
        <v>512</v>
      </c>
      <c r="M705" t="s">
        <v>510</v>
      </c>
      <c r="N705" t="s">
        <v>510</v>
      </c>
      <c r="O705" t="s">
        <v>510</v>
      </c>
      <c r="P705" t="s">
        <v>510</v>
      </c>
      <c r="Q705" t="s">
        <v>510</v>
      </c>
      <c r="R705" t="s">
        <v>510</v>
      </c>
      <c r="S705" t="s">
        <v>510</v>
      </c>
      <c r="T705" t="s">
        <v>510</v>
      </c>
      <c r="U705" t="s">
        <v>510</v>
      </c>
      <c r="V705" t="s">
        <v>510</v>
      </c>
      <c r="W705" t="s">
        <v>510</v>
      </c>
      <c r="Y705" t="s">
        <v>510</v>
      </c>
      <c r="AA705" t="s">
        <v>510</v>
      </c>
      <c r="AB705" t="s">
        <v>510</v>
      </c>
      <c r="AC705" t="s">
        <v>510</v>
      </c>
      <c r="AD705" t="s">
        <v>510</v>
      </c>
      <c r="AE705" t="s">
        <v>510</v>
      </c>
      <c r="AH705" t="s">
        <v>510</v>
      </c>
      <c r="AI705" t="s">
        <v>510</v>
      </c>
      <c r="AJ705" t="s">
        <v>510</v>
      </c>
      <c r="AK705" t="s">
        <v>510</v>
      </c>
      <c r="AL705" t="s">
        <v>510</v>
      </c>
      <c r="AM705" t="s">
        <v>510</v>
      </c>
      <c r="AN705" t="s">
        <v>510</v>
      </c>
      <c r="AO705" t="s">
        <v>510</v>
      </c>
      <c r="AP705" t="s">
        <v>510</v>
      </c>
      <c r="AQ705" t="s">
        <v>510</v>
      </c>
      <c r="AR705" t="s">
        <v>510</v>
      </c>
      <c r="AS705" t="s">
        <v>510</v>
      </c>
      <c r="AT705" t="s">
        <v>510</v>
      </c>
      <c r="AU705" t="s">
        <v>510</v>
      </c>
      <c r="AV705" t="s">
        <v>510</v>
      </c>
      <c r="AW705" t="s">
        <v>510</v>
      </c>
      <c r="AY705" t="s">
        <v>510</v>
      </c>
      <c r="AZ705" t="s">
        <v>510</v>
      </c>
      <c r="BB705" t="s">
        <v>510</v>
      </c>
      <c r="BC705" t="s">
        <v>510</v>
      </c>
      <c r="BD705" t="s">
        <v>510</v>
      </c>
      <c r="BE705" t="s">
        <v>510</v>
      </c>
      <c r="BF705" t="s">
        <v>510</v>
      </c>
      <c r="BG705" t="s">
        <v>510</v>
      </c>
      <c r="BH705" t="s">
        <v>510</v>
      </c>
      <c r="BI705" t="s">
        <v>510</v>
      </c>
      <c r="BJ705" t="s">
        <v>510</v>
      </c>
      <c r="BK705" t="s">
        <v>510</v>
      </c>
      <c r="BL705" t="s">
        <v>510</v>
      </c>
      <c r="BM705" t="s">
        <v>510</v>
      </c>
      <c r="BN705" t="s">
        <v>510</v>
      </c>
      <c r="BO705" t="s">
        <v>510</v>
      </c>
      <c r="BP705" t="s">
        <v>510</v>
      </c>
      <c r="BQ705" t="s">
        <v>510</v>
      </c>
    </row>
    <row r="706" spans="1:69" x14ac:dyDescent="0.3">
      <c r="A706" t="s">
        <v>510</v>
      </c>
      <c r="B706" t="s">
        <v>510</v>
      </c>
      <c r="C706" t="s">
        <v>510</v>
      </c>
      <c r="D706" t="s">
        <v>510</v>
      </c>
      <c r="E706" t="s">
        <v>510</v>
      </c>
      <c r="F706" t="s">
        <v>510</v>
      </c>
      <c r="G706" t="s">
        <v>510</v>
      </c>
      <c r="H706" s="455"/>
      <c r="I706" t="s">
        <v>510</v>
      </c>
      <c r="K706" t="s">
        <v>510</v>
      </c>
      <c r="L706" t="s">
        <v>512</v>
      </c>
      <c r="M706" t="s">
        <v>510</v>
      </c>
      <c r="N706" t="s">
        <v>510</v>
      </c>
      <c r="O706" t="s">
        <v>510</v>
      </c>
      <c r="P706" t="s">
        <v>510</v>
      </c>
      <c r="Q706" t="s">
        <v>510</v>
      </c>
      <c r="R706" t="s">
        <v>510</v>
      </c>
      <c r="S706" t="s">
        <v>510</v>
      </c>
      <c r="T706" t="s">
        <v>510</v>
      </c>
      <c r="U706" t="s">
        <v>510</v>
      </c>
      <c r="V706" t="s">
        <v>510</v>
      </c>
      <c r="W706" t="s">
        <v>510</v>
      </c>
      <c r="Y706" t="s">
        <v>510</v>
      </c>
      <c r="AA706" t="s">
        <v>510</v>
      </c>
      <c r="AB706" t="s">
        <v>510</v>
      </c>
      <c r="AC706" t="s">
        <v>510</v>
      </c>
      <c r="AD706" t="s">
        <v>510</v>
      </c>
      <c r="AE706" t="s">
        <v>510</v>
      </c>
      <c r="AH706" t="s">
        <v>510</v>
      </c>
      <c r="AI706" t="s">
        <v>510</v>
      </c>
      <c r="AJ706" t="s">
        <v>510</v>
      </c>
      <c r="AK706" t="s">
        <v>510</v>
      </c>
      <c r="AL706" t="s">
        <v>510</v>
      </c>
      <c r="AM706" t="s">
        <v>510</v>
      </c>
      <c r="AN706" t="s">
        <v>510</v>
      </c>
      <c r="AO706" t="s">
        <v>510</v>
      </c>
      <c r="AP706" t="s">
        <v>510</v>
      </c>
      <c r="AQ706" t="s">
        <v>510</v>
      </c>
      <c r="AR706" t="s">
        <v>510</v>
      </c>
      <c r="AS706" t="s">
        <v>510</v>
      </c>
      <c r="AT706" t="s">
        <v>510</v>
      </c>
      <c r="AU706" t="s">
        <v>510</v>
      </c>
      <c r="AV706" t="s">
        <v>510</v>
      </c>
      <c r="AW706" t="s">
        <v>510</v>
      </c>
      <c r="AY706" t="s">
        <v>510</v>
      </c>
      <c r="AZ706" t="s">
        <v>510</v>
      </c>
      <c r="BB706" t="s">
        <v>510</v>
      </c>
      <c r="BC706" t="s">
        <v>510</v>
      </c>
      <c r="BD706" t="s">
        <v>510</v>
      </c>
      <c r="BE706" t="s">
        <v>510</v>
      </c>
      <c r="BF706" t="s">
        <v>510</v>
      </c>
      <c r="BG706" t="s">
        <v>510</v>
      </c>
      <c r="BH706" t="s">
        <v>510</v>
      </c>
      <c r="BI706" t="s">
        <v>510</v>
      </c>
      <c r="BJ706" t="s">
        <v>510</v>
      </c>
      <c r="BK706" t="s">
        <v>510</v>
      </c>
      <c r="BL706" t="s">
        <v>510</v>
      </c>
      <c r="BM706" t="s">
        <v>510</v>
      </c>
      <c r="BN706" t="s">
        <v>510</v>
      </c>
      <c r="BO706" t="s">
        <v>510</v>
      </c>
      <c r="BP706" t="s">
        <v>510</v>
      </c>
      <c r="BQ706" t="s">
        <v>510</v>
      </c>
    </row>
    <row r="707" spans="1:69" x14ac:dyDescent="0.3">
      <c r="A707" t="s">
        <v>510</v>
      </c>
      <c r="B707" t="s">
        <v>510</v>
      </c>
      <c r="C707" t="s">
        <v>510</v>
      </c>
      <c r="D707" t="s">
        <v>510</v>
      </c>
      <c r="E707" t="s">
        <v>510</v>
      </c>
      <c r="F707" t="s">
        <v>510</v>
      </c>
      <c r="G707" t="s">
        <v>510</v>
      </c>
      <c r="H707" s="455"/>
      <c r="I707" t="s">
        <v>510</v>
      </c>
      <c r="K707" t="s">
        <v>510</v>
      </c>
      <c r="L707" t="s">
        <v>512</v>
      </c>
      <c r="M707" t="s">
        <v>510</v>
      </c>
      <c r="N707" t="s">
        <v>510</v>
      </c>
      <c r="O707" t="s">
        <v>510</v>
      </c>
      <c r="P707" t="s">
        <v>510</v>
      </c>
      <c r="Q707" t="s">
        <v>510</v>
      </c>
      <c r="R707" t="s">
        <v>510</v>
      </c>
      <c r="S707" t="s">
        <v>510</v>
      </c>
      <c r="T707" t="s">
        <v>510</v>
      </c>
      <c r="U707" t="s">
        <v>510</v>
      </c>
      <c r="V707" t="s">
        <v>510</v>
      </c>
      <c r="W707" t="s">
        <v>510</v>
      </c>
      <c r="Y707" t="s">
        <v>510</v>
      </c>
      <c r="AA707" t="s">
        <v>510</v>
      </c>
      <c r="AB707" t="s">
        <v>510</v>
      </c>
      <c r="AC707" t="s">
        <v>510</v>
      </c>
      <c r="AD707" t="s">
        <v>510</v>
      </c>
      <c r="AE707" t="s">
        <v>510</v>
      </c>
      <c r="AH707" t="s">
        <v>510</v>
      </c>
      <c r="AI707" t="s">
        <v>510</v>
      </c>
      <c r="AJ707" t="s">
        <v>510</v>
      </c>
      <c r="AK707" t="s">
        <v>510</v>
      </c>
      <c r="AL707" t="s">
        <v>510</v>
      </c>
      <c r="AM707" t="s">
        <v>510</v>
      </c>
      <c r="AN707" t="s">
        <v>510</v>
      </c>
      <c r="AO707" t="s">
        <v>510</v>
      </c>
      <c r="AP707" t="s">
        <v>510</v>
      </c>
      <c r="AQ707" t="s">
        <v>510</v>
      </c>
      <c r="AR707" t="s">
        <v>510</v>
      </c>
      <c r="AS707" t="s">
        <v>510</v>
      </c>
      <c r="AT707" t="s">
        <v>510</v>
      </c>
      <c r="AU707" t="s">
        <v>510</v>
      </c>
      <c r="AV707" t="s">
        <v>510</v>
      </c>
      <c r="AW707" t="s">
        <v>510</v>
      </c>
      <c r="AY707" t="s">
        <v>510</v>
      </c>
      <c r="AZ707" t="s">
        <v>510</v>
      </c>
      <c r="BB707" t="s">
        <v>510</v>
      </c>
      <c r="BC707" t="s">
        <v>510</v>
      </c>
      <c r="BD707" t="s">
        <v>510</v>
      </c>
      <c r="BE707" t="s">
        <v>510</v>
      </c>
      <c r="BF707" t="s">
        <v>510</v>
      </c>
      <c r="BG707" t="s">
        <v>510</v>
      </c>
      <c r="BH707" t="s">
        <v>510</v>
      </c>
      <c r="BI707" t="s">
        <v>510</v>
      </c>
      <c r="BJ707" t="s">
        <v>510</v>
      </c>
      <c r="BK707" t="s">
        <v>510</v>
      </c>
      <c r="BL707" t="s">
        <v>510</v>
      </c>
      <c r="BM707" t="s">
        <v>510</v>
      </c>
      <c r="BN707" t="s">
        <v>510</v>
      </c>
      <c r="BO707" t="s">
        <v>510</v>
      </c>
      <c r="BP707" t="s">
        <v>510</v>
      </c>
      <c r="BQ707" t="s">
        <v>510</v>
      </c>
    </row>
    <row r="708" spans="1:69" x14ac:dyDescent="0.3">
      <c r="A708" t="s">
        <v>510</v>
      </c>
      <c r="B708" t="s">
        <v>510</v>
      </c>
      <c r="C708" t="s">
        <v>510</v>
      </c>
      <c r="D708" t="s">
        <v>510</v>
      </c>
      <c r="E708" t="s">
        <v>510</v>
      </c>
      <c r="F708" t="s">
        <v>510</v>
      </c>
      <c r="G708" t="s">
        <v>510</v>
      </c>
      <c r="H708" s="455"/>
      <c r="I708" t="s">
        <v>510</v>
      </c>
      <c r="K708" t="s">
        <v>510</v>
      </c>
      <c r="L708" t="s">
        <v>512</v>
      </c>
      <c r="M708" t="s">
        <v>510</v>
      </c>
      <c r="N708" t="s">
        <v>510</v>
      </c>
      <c r="O708" t="s">
        <v>510</v>
      </c>
      <c r="P708" t="s">
        <v>510</v>
      </c>
      <c r="Q708" t="s">
        <v>510</v>
      </c>
      <c r="R708" t="s">
        <v>510</v>
      </c>
      <c r="S708" t="s">
        <v>510</v>
      </c>
      <c r="T708" t="s">
        <v>510</v>
      </c>
      <c r="U708" t="s">
        <v>510</v>
      </c>
      <c r="V708" t="s">
        <v>510</v>
      </c>
      <c r="W708" t="s">
        <v>510</v>
      </c>
      <c r="Y708" t="s">
        <v>510</v>
      </c>
      <c r="AA708" t="s">
        <v>510</v>
      </c>
      <c r="AB708" t="s">
        <v>510</v>
      </c>
      <c r="AC708" t="s">
        <v>510</v>
      </c>
      <c r="AD708" t="s">
        <v>510</v>
      </c>
      <c r="AE708" t="s">
        <v>510</v>
      </c>
      <c r="AH708" t="s">
        <v>510</v>
      </c>
      <c r="AI708" t="s">
        <v>510</v>
      </c>
      <c r="AJ708" t="s">
        <v>510</v>
      </c>
      <c r="AK708" t="s">
        <v>510</v>
      </c>
      <c r="AL708" t="s">
        <v>510</v>
      </c>
      <c r="AM708" t="s">
        <v>510</v>
      </c>
      <c r="AN708" t="s">
        <v>510</v>
      </c>
      <c r="AO708" t="s">
        <v>510</v>
      </c>
      <c r="AP708" t="s">
        <v>510</v>
      </c>
      <c r="AQ708" t="s">
        <v>510</v>
      </c>
      <c r="AR708" t="s">
        <v>510</v>
      </c>
      <c r="AS708" t="s">
        <v>510</v>
      </c>
      <c r="AT708" t="s">
        <v>510</v>
      </c>
      <c r="AU708" t="s">
        <v>510</v>
      </c>
      <c r="AV708" t="s">
        <v>510</v>
      </c>
      <c r="AW708" t="s">
        <v>510</v>
      </c>
      <c r="AY708" t="s">
        <v>510</v>
      </c>
      <c r="AZ708" t="s">
        <v>510</v>
      </c>
      <c r="BB708" t="s">
        <v>510</v>
      </c>
      <c r="BC708" t="s">
        <v>510</v>
      </c>
      <c r="BD708" t="s">
        <v>510</v>
      </c>
      <c r="BE708" t="s">
        <v>510</v>
      </c>
      <c r="BF708" t="s">
        <v>510</v>
      </c>
      <c r="BG708" t="s">
        <v>510</v>
      </c>
      <c r="BH708" t="s">
        <v>510</v>
      </c>
      <c r="BI708" t="s">
        <v>510</v>
      </c>
      <c r="BJ708" t="s">
        <v>510</v>
      </c>
      <c r="BK708" t="s">
        <v>510</v>
      </c>
      <c r="BL708" t="s">
        <v>510</v>
      </c>
      <c r="BM708" t="s">
        <v>510</v>
      </c>
      <c r="BN708" t="s">
        <v>510</v>
      </c>
      <c r="BO708" t="s">
        <v>510</v>
      </c>
      <c r="BP708" t="s">
        <v>510</v>
      </c>
      <c r="BQ708" t="s">
        <v>510</v>
      </c>
    </row>
    <row r="709" spans="1:69" x14ac:dyDescent="0.3">
      <c r="A709" t="s">
        <v>510</v>
      </c>
      <c r="B709" t="s">
        <v>510</v>
      </c>
      <c r="C709" t="s">
        <v>510</v>
      </c>
      <c r="D709" t="s">
        <v>510</v>
      </c>
      <c r="E709" t="s">
        <v>510</v>
      </c>
      <c r="F709" t="s">
        <v>510</v>
      </c>
      <c r="G709" t="s">
        <v>510</v>
      </c>
      <c r="H709" s="455"/>
      <c r="I709" t="s">
        <v>510</v>
      </c>
      <c r="K709" t="s">
        <v>510</v>
      </c>
      <c r="L709" t="s">
        <v>512</v>
      </c>
      <c r="M709" t="s">
        <v>510</v>
      </c>
      <c r="N709" t="s">
        <v>510</v>
      </c>
      <c r="O709" t="s">
        <v>510</v>
      </c>
      <c r="P709" t="s">
        <v>510</v>
      </c>
      <c r="Q709" t="s">
        <v>510</v>
      </c>
      <c r="R709" t="s">
        <v>510</v>
      </c>
      <c r="S709" t="s">
        <v>510</v>
      </c>
      <c r="T709" t="s">
        <v>510</v>
      </c>
      <c r="U709" t="s">
        <v>510</v>
      </c>
      <c r="V709" t="s">
        <v>510</v>
      </c>
      <c r="W709" t="s">
        <v>510</v>
      </c>
      <c r="Y709" t="s">
        <v>510</v>
      </c>
      <c r="AA709" t="s">
        <v>510</v>
      </c>
      <c r="AB709" t="s">
        <v>510</v>
      </c>
      <c r="AC709" t="s">
        <v>510</v>
      </c>
      <c r="AD709" t="s">
        <v>510</v>
      </c>
      <c r="AE709" t="s">
        <v>510</v>
      </c>
      <c r="AH709" t="s">
        <v>510</v>
      </c>
      <c r="AI709" t="s">
        <v>510</v>
      </c>
      <c r="AJ709" t="s">
        <v>510</v>
      </c>
      <c r="AK709" t="s">
        <v>510</v>
      </c>
      <c r="AL709" t="s">
        <v>510</v>
      </c>
      <c r="AM709" t="s">
        <v>510</v>
      </c>
      <c r="AN709" t="s">
        <v>510</v>
      </c>
      <c r="AO709" t="s">
        <v>510</v>
      </c>
      <c r="AP709" t="s">
        <v>510</v>
      </c>
      <c r="AQ709" t="s">
        <v>510</v>
      </c>
      <c r="AR709" t="s">
        <v>510</v>
      </c>
      <c r="AS709" t="s">
        <v>510</v>
      </c>
      <c r="AT709" t="s">
        <v>510</v>
      </c>
      <c r="AU709" t="s">
        <v>510</v>
      </c>
      <c r="AV709" t="s">
        <v>510</v>
      </c>
      <c r="AW709" t="s">
        <v>510</v>
      </c>
      <c r="AY709" t="s">
        <v>510</v>
      </c>
      <c r="AZ709" t="s">
        <v>510</v>
      </c>
      <c r="BB709" t="s">
        <v>510</v>
      </c>
      <c r="BC709" t="s">
        <v>510</v>
      </c>
      <c r="BD709" t="s">
        <v>510</v>
      </c>
      <c r="BE709" t="s">
        <v>510</v>
      </c>
      <c r="BF709" t="s">
        <v>510</v>
      </c>
      <c r="BG709" t="s">
        <v>510</v>
      </c>
      <c r="BH709" t="s">
        <v>510</v>
      </c>
      <c r="BI709" t="s">
        <v>510</v>
      </c>
      <c r="BJ709" t="s">
        <v>510</v>
      </c>
      <c r="BK709" t="s">
        <v>510</v>
      </c>
      <c r="BL709" t="s">
        <v>510</v>
      </c>
      <c r="BM709" t="s">
        <v>510</v>
      </c>
      <c r="BN709" t="s">
        <v>510</v>
      </c>
      <c r="BO709" t="s">
        <v>510</v>
      </c>
      <c r="BP709" t="s">
        <v>510</v>
      </c>
      <c r="BQ709" t="s">
        <v>510</v>
      </c>
    </row>
    <row r="710" spans="1:69" x14ac:dyDescent="0.3">
      <c r="A710" t="s">
        <v>510</v>
      </c>
      <c r="B710" t="s">
        <v>510</v>
      </c>
      <c r="C710" t="s">
        <v>510</v>
      </c>
      <c r="D710" t="s">
        <v>510</v>
      </c>
      <c r="E710" t="s">
        <v>510</v>
      </c>
      <c r="F710" t="s">
        <v>510</v>
      </c>
      <c r="G710" t="s">
        <v>510</v>
      </c>
      <c r="H710" s="455"/>
      <c r="I710" t="s">
        <v>510</v>
      </c>
      <c r="K710" t="s">
        <v>510</v>
      </c>
      <c r="L710" t="s">
        <v>512</v>
      </c>
      <c r="M710" t="s">
        <v>510</v>
      </c>
      <c r="N710" t="s">
        <v>510</v>
      </c>
      <c r="O710" t="s">
        <v>510</v>
      </c>
      <c r="P710" t="s">
        <v>510</v>
      </c>
      <c r="Q710" t="s">
        <v>510</v>
      </c>
      <c r="R710" t="s">
        <v>510</v>
      </c>
      <c r="S710" t="s">
        <v>510</v>
      </c>
      <c r="T710" t="s">
        <v>510</v>
      </c>
      <c r="U710" t="s">
        <v>510</v>
      </c>
      <c r="V710" t="s">
        <v>510</v>
      </c>
      <c r="W710" t="s">
        <v>510</v>
      </c>
      <c r="Y710" t="s">
        <v>510</v>
      </c>
      <c r="AA710" t="s">
        <v>510</v>
      </c>
      <c r="AB710" t="s">
        <v>510</v>
      </c>
      <c r="AC710" t="s">
        <v>510</v>
      </c>
      <c r="AD710" t="s">
        <v>510</v>
      </c>
      <c r="AE710" t="s">
        <v>510</v>
      </c>
      <c r="AH710" t="s">
        <v>510</v>
      </c>
      <c r="AI710" t="s">
        <v>510</v>
      </c>
      <c r="AJ710" t="s">
        <v>510</v>
      </c>
      <c r="AK710" t="s">
        <v>510</v>
      </c>
      <c r="AL710" t="s">
        <v>510</v>
      </c>
      <c r="AM710" t="s">
        <v>510</v>
      </c>
      <c r="AN710" t="s">
        <v>510</v>
      </c>
      <c r="AO710" t="s">
        <v>510</v>
      </c>
      <c r="AP710" t="s">
        <v>510</v>
      </c>
      <c r="AQ710" t="s">
        <v>510</v>
      </c>
      <c r="AR710" t="s">
        <v>510</v>
      </c>
      <c r="AS710" t="s">
        <v>510</v>
      </c>
      <c r="AT710" t="s">
        <v>510</v>
      </c>
      <c r="AU710" t="s">
        <v>510</v>
      </c>
      <c r="AV710" t="s">
        <v>510</v>
      </c>
      <c r="AW710" t="s">
        <v>510</v>
      </c>
      <c r="AY710" t="s">
        <v>510</v>
      </c>
      <c r="AZ710" t="s">
        <v>510</v>
      </c>
      <c r="BB710" t="s">
        <v>510</v>
      </c>
      <c r="BC710" t="s">
        <v>510</v>
      </c>
      <c r="BD710" t="s">
        <v>510</v>
      </c>
      <c r="BE710" t="s">
        <v>510</v>
      </c>
      <c r="BF710" t="s">
        <v>510</v>
      </c>
      <c r="BG710" t="s">
        <v>510</v>
      </c>
      <c r="BH710" t="s">
        <v>510</v>
      </c>
      <c r="BI710" t="s">
        <v>510</v>
      </c>
      <c r="BJ710" t="s">
        <v>510</v>
      </c>
      <c r="BK710" t="s">
        <v>510</v>
      </c>
      <c r="BL710" t="s">
        <v>510</v>
      </c>
      <c r="BM710" t="s">
        <v>510</v>
      </c>
      <c r="BN710" t="s">
        <v>510</v>
      </c>
      <c r="BO710" t="s">
        <v>510</v>
      </c>
      <c r="BP710" t="s">
        <v>510</v>
      </c>
      <c r="BQ710" t="s">
        <v>510</v>
      </c>
    </row>
    <row r="711" spans="1:69" x14ac:dyDescent="0.3">
      <c r="A711" t="s">
        <v>510</v>
      </c>
      <c r="B711" t="s">
        <v>510</v>
      </c>
      <c r="C711" t="s">
        <v>510</v>
      </c>
      <c r="D711" t="s">
        <v>510</v>
      </c>
      <c r="E711" t="s">
        <v>510</v>
      </c>
      <c r="F711" t="s">
        <v>510</v>
      </c>
      <c r="G711" t="s">
        <v>510</v>
      </c>
      <c r="H711" s="455"/>
      <c r="I711" t="s">
        <v>510</v>
      </c>
      <c r="K711" t="s">
        <v>510</v>
      </c>
      <c r="L711" t="s">
        <v>512</v>
      </c>
      <c r="M711" t="s">
        <v>510</v>
      </c>
      <c r="N711" t="s">
        <v>510</v>
      </c>
      <c r="O711" t="s">
        <v>510</v>
      </c>
      <c r="P711" t="s">
        <v>510</v>
      </c>
      <c r="Q711" t="s">
        <v>510</v>
      </c>
      <c r="R711" t="s">
        <v>510</v>
      </c>
      <c r="S711" t="s">
        <v>510</v>
      </c>
      <c r="T711" t="s">
        <v>510</v>
      </c>
      <c r="U711" t="s">
        <v>510</v>
      </c>
      <c r="V711" t="s">
        <v>510</v>
      </c>
      <c r="W711" t="s">
        <v>510</v>
      </c>
      <c r="Y711" t="s">
        <v>510</v>
      </c>
      <c r="AA711" t="s">
        <v>510</v>
      </c>
      <c r="AB711" t="s">
        <v>510</v>
      </c>
      <c r="AC711" t="s">
        <v>510</v>
      </c>
      <c r="AD711" t="s">
        <v>510</v>
      </c>
      <c r="AE711" t="s">
        <v>510</v>
      </c>
      <c r="AH711" t="s">
        <v>510</v>
      </c>
      <c r="AI711" t="s">
        <v>510</v>
      </c>
      <c r="AJ711" t="s">
        <v>510</v>
      </c>
      <c r="AK711" t="s">
        <v>510</v>
      </c>
      <c r="AL711" t="s">
        <v>510</v>
      </c>
      <c r="AM711" t="s">
        <v>510</v>
      </c>
      <c r="AN711" t="s">
        <v>510</v>
      </c>
      <c r="AO711" t="s">
        <v>510</v>
      </c>
      <c r="AP711" t="s">
        <v>510</v>
      </c>
      <c r="AQ711" t="s">
        <v>510</v>
      </c>
      <c r="AR711" t="s">
        <v>510</v>
      </c>
      <c r="AS711" t="s">
        <v>510</v>
      </c>
      <c r="AT711" t="s">
        <v>510</v>
      </c>
      <c r="AU711" t="s">
        <v>510</v>
      </c>
      <c r="AV711" t="s">
        <v>510</v>
      </c>
      <c r="AW711" t="s">
        <v>510</v>
      </c>
      <c r="AY711" t="s">
        <v>510</v>
      </c>
      <c r="AZ711" t="s">
        <v>510</v>
      </c>
      <c r="BB711" t="s">
        <v>510</v>
      </c>
      <c r="BC711" t="s">
        <v>510</v>
      </c>
      <c r="BD711" t="s">
        <v>510</v>
      </c>
      <c r="BE711" t="s">
        <v>510</v>
      </c>
      <c r="BF711" t="s">
        <v>510</v>
      </c>
      <c r="BG711" t="s">
        <v>510</v>
      </c>
      <c r="BH711" t="s">
        <v>510</v>
      </c>
      <c r="BI711" t="s">
        <v>510</v>
      </c>
      <c r="BJ711" t="s">
        <v>510</v>
      </c>
      <c r="BK711" t="s">
        <v>510</v>
      </c>
      <c r="BL711" t="s">
        <v>510</v>
      </c>
      <c r="BM711" t="s">
        <v>510</v>
      </c>
      <c r="BN711" t="s">
        <v>510</v>
      </c>
      <c r="BO711" t="s">
        <v>510</v>
      </c>
      <c r="BP711" t="s">
        <v>510</v>
      </c>
      <c r="BQ711" t="s">
        <v>510</v>
      </c>
    </row>
    <row r="712" spans="1:69" x14ac:dyDescent="0.3">
      <c r="A712" t="s">
        <v>510</v>
      </c>
      <c r="B712" t="s">
        <v>510</v>
      </c>
      <c r="C712" t="s">
        <v>510</v>
      </c>
      <c r="D712" t="s">
        <v>510</v>
      </c>
      <c r="E712" t="s">
        <v>510</v>
      </c>
      <c r="F712" t="s">
        <v>510</v>
      </c>
      <c r="G712" t="s">
        <v>510</v>
      </c>
      <c r="H712" s="455"/>
      <c r="I712" t="s">
        <v>510</v>
      </c>
      <c r="K712" t="s">
        <v>510</v>
      </c>
      <c r="L712" t="s">
        <v>512</v>
      </c>
      <c r="M712" t="s">
        <v>510</v>
      </c>
      <c r="N712" t="s">
        <v>510</v>
      </c>
      <c r="O712" t="s">
        <v>510</v>
      </c>
      <c r="P712" t="s">
        <v>510</v>
      </c>
      <c r="Q712" t="s">
        <v>510</v>
      </c>
      <c r="R712" t="s">
        <v>510</v>
      </c>
      <c r="S712" t="s">
        <v>510</v>
      </c>
      <c r="T712" t="s">
        <v>510</v>
      </c>
      <c r="U712" t="s">
        <v>510</v>
      </c>
      <c r="V712" t="s">
        <v>510</v>
      </c>
      <c r="W712" t="s">
        <v>510</v>
      </c>
      <c r="Y712" t="s">
        <v>510</v>
      </c>
      <c r="AA712" t="s">
        <v>510</v>
      </c>
      <c r="AB712" t="s">
        <v>510</v>
      </c>
      <c r="AC712" t="s">
        <v>510</v>
      </c>
      <c r="AD712" t="s">
        <v>510</v>
      </c>
      <c r="AE712" t="s">
        <v>510</v>
      </c>
      <c r="AH712" t="s">
        <v>510</v>
      </c>
      <c r="AI712" t="s">
        <v>510</v>
      </c>
      <c r="AJ712" t="s">
        <v>510</v>
      </c>
      <c r="AK712" t="s">
        <v>510</v>
      </c>
      <c r="AL712" t="s">
        <v>510</v>
      </c>
      <c r="AM712" t="s">
        <v>510</v>
      </c>
      <c r="AN712" t="s">
        <v>510</v>
      </c>
      <c r="AO712" t="s">
        <v>510</v>
      </c>
      <c r="AP712" t="s">
        <v>510</v>
      </c>
      <c r="AQ712" t="s">
        <v>510</v>
      </c>
      <c r="AR712" t="s">
        <v>510</v>
      </c>
      <c r="AS712" t="s">
        <v>510</v>
      </c>
      <c r="AT712" t="s">
        <v>510</v>
      </c>
      <c r="AU712" t="s">
        <v>510</v>
      </c>
      <c r="AV712" t="s">
        <v>510</v>
      </c>
      <c r="AW712" t="s">
        <v>510</v>
      </c>
      <c r="AY712" t="s">
        <v>510</v>
      </c>
      <c r="AZ712" t="s">
        <v>510</v>
      </c>
      <c r="BB712" t="s">
        <v>510</v>
      </c>
      <c r="BC712" t="s">
        <v>510</v>
      </c>
      <c r="BD712" t="s">
        <v>510</v>
      </c>
      <c r="BE712" t="s">
        <v>510</v>
      </c>
      <c r="BF712" t="s">
        <v>510</v>
      </c>
      <c r="BG712" t="s">
        <v>510</v>
      </c>
      <c r="BH712" t="s">
        <v>510</v>
      </c>
      <c r="BI712" t="s">
        <v>510</v>
      </c>
      <c r="BJ712" t="s">
        <v>510</v>
      </c>
      <c r="BK712" t="s">
        <v>510</v>
      </c>
      <c r="BL712" t="s">
        <v>510</v>
      </c>
      <c r="BM712" t="s">
        <v>510</v>
      </c>
      <c r="BN712" t="s">
        <v>510</v>
      </c>
      <c r="BO712" t="s">
        <v>510</v>
      </c>
      <c r="BP712" t="s">
        <v>510</v>
      </c>
      <c r="BQ712" t="s">
        <v>510</v>
      </c>
    </row>
    <row r="713" spans="1:69" x14ac:dyDescent="0.3">
      <c r="A713" t="s">
        <v>510</v>
      </c>
      <c r="B713" t="s">
        <v>510</v>
      </c>
      <c r="C713" t="s">
        <v>510</v>
      </c>
      <c r="D713" t="s">
        <v>510</v>
      </c>
      <c r="E713" t="s">
        <v>510</v>
      </c>
      <c r="F713" t="s">
        <v>510</v>
      </c>
      <c r="G713" t="s">
        <v>510</v>
      </c>
      <c r="H713" s="455"/>
      <c r="I713" t="s">
        <v>510</v>
      </c>
      <c r="K713" t="s">
        <v>510</v>
      </c>
      <c r="L713" t="s">
        <v>512</v>
      </c>
      <c r="M713" t="s">
        <v>510</v>
      </c>
      <c r="N713" t="s">
        <v>510</v>
      </c>
      <c r="O713" t="s">
        <v>510</v>
      </c>
      <c r="P713" t="s">
        <v>510</v>
      </c>
      <c r="Q713" t="s">
        <v>510</v>
      </c>
      <c r="R713" t="s">
        <v>510</v>
      </c>
      <c r="S713" t="s">
        <v>510</v>
      </c>
      <c r="T713" t="s">
        <v>510</v>
      </c>
      <c r="U713" t="s">
        <v>510</v>
      </c>
      <c r="V713" t="s">
        <v>510</v>
      </c>
      <c r="W713" t="s">
        <v>510</v>
      </c>
      <c r="Y713" t="s">
        <v>510</v>
      </c>
      <c r="AA713" t="s">
        <v>510</v>
      </c>
      <c r="AB713" t="s">
        <v>510</v>
      </c>
      <c r="AC713" t="s">
        <v>510</v>
      </c>
      <c r="AD713" t="s">
        <v>510</v>
      </c>
      <c r="AE713" t="s">
        <v>510</v>
      </c>
      <c r="AH713" t="s">
        <v>510</v>
      </c>
      <c r="AI713" t="s">
        <v>510</v>
      </c>
      <c r="AJ713" t="s">
        <v>510</v>
      </c>
      <c r="AK713" t="s">
        <v>510</v>
      </c>
      <c r="AL713" t="s">
        <v>510</v>
      </c>
      <c r="AM713" t="s">
        <v>510</v>
      </c>
      <c r="AN713" t="s">
        <v>510</v>
      </c>
      <c r="AO713" t="s">
        <v>510</v>
      </c>
      <c r="AP713" t="s">
        <v>510</v>
      </c>
      <c r="AQ713" t="s">
        <v>510</v>
      </c>
      <c r="AR713" t="s">
        <v>510</v>
      </c>
      <c r="AS713" t="s">
        <v>510</v>
      </c>
      <c r="AT713" t="s">
        <v>510</v>
      </c>
      <c r="AU713" t="s">
        <v>510</v>
      </c>
      <c r="AV713" t="s">
        <v>510</v>
      </c>
      <c r="AW713" t="s">
        <v>510</v>
      </c>
      <c r="AY713" t="s">
        <v>510</v>
      </c>
      <c r="AZ713" t="s">
        <v>510</v>
      </c>
      <c r="BB713" t="s">
        <v>510</v>
      </c>
      <c r="BC713" t="s">
        <v>510</v>
      </c>
      <c r="BD713" t="s">
        <v>510</v>
      </c>
      <c r="BE713" t="s">
        <v>510</v>
      </c>
      <c r="BF713" t="s">
        <v>510</v>
      </c>
      <c r="BG713" t="s">
        <v>510</v>
      </c>
      <c r="BH713" t="s">
        <v>510</v>
      </c>
      <c r="BI713" t="s">
        <v>510</v>
      </c>
      <c r="BJ713" t="s">
        <v>510</v>
      </c>
      <c r="BK713" t="s">
        <v>510</v>
      </c>
      <c r="BL713" t="s">
        <v>510</v>
      </c>
      <c r="BM713" t="s">
        <v>510</v>
      </c>
      <c r="BN713" t="s">
        <v>510</v>
      </c>
      <c r="BO713" t="s">
        <v>510</v>
      </c>
      <c r="BP713" t="s">
        <v>510</v>
      </c>
      <c r="BQ713" t="s">
        <v>510</v>
      </c>
    </row>
    <row r="714" spans="1:69" x14ac:dyDescent="0.3">
      <c r="A714" t="s">
        <v>510</v>
      </c>
      <c r="B714" t="s">
        <v>510</v>
      </c>
      <c r="C714" t="s">
        <v>510</v>
      </c>
      <c r="D714" t="s">
        <v>510</v>
      </c>
      <c r="E714" t="s">
        <v>510</v>
      </c>
      <c r="F714" t="s">
        <v>510</v>
      </c>
      <c r="G714" t="s">
        <v>510</v>
      </c>
      <c r="H714" s="455"/>
      <c r="I714" t="s">
        <v>510</v>
      </c>
      <c r="K714" t="s">
        <v>510</v>
      </c>
      <c r="L714" t="s">
        <v>512</v>
      </c>
      <c r="M714" t="s">
        <v>510</v>
      </c>
      <c r="N714" t="s">
        <v>510</v>
      </c>
      <c r="O714" t="s">
        <v>510</v>
      </c>
      <c r="P714" t="s">
        <v>510</v>
      </c>
      <c r="Q714" t="s">
        <v>510</v>
      </c>
      <c r="R714" t="s">
        <v>510</v>
      </c>
      <c r="S714" t="s">
        <v>510</v>
      </c>
      <c r="T714" t="s">
        <v>510</v>
      </c>
      <c r="U714" t="s">
        <v>510</v>
      </c>
      <c r="V714" t="s">
        <v>510</v>
      </c>
      <c r="W714" t="s">
        <v>510</v>
      </c>
      <c r="Y714" t="s">
        <v>510</v>
      </c>
      <c r="AA714" t="s">
        <v>510</v>
      </c>
      <c r="AB714" t="s">
        <v>510</v>
      </c>
      <c r="AC714" t="s">
        <v>510</v>
      </c>
      <c r="AD714" t="s">
        <v>510</v>
      </c>
      <c r="AE714" t="s">
        <v>510</v>
      </c>
      <c r="AH714" t="s">
        <v>510</v>
      </c>
      <c r="AI714" t="s">
        <v>510</v>
      </c>
      <c r="AJ714" t="s">
        <v>510</v>
      </c>
      <c r="AK714" t="s">
        <v>510</v>
      </c>
      <c r="AL714" t="s">
        <v>510</v>
      </c>
      <c r="AM714" t="s">
        <v>510</v>
      </c>
      <c r="AN714" t="s">
        <v>510</v>
      </c>
      <c r="AO714" t="s">
        <v>510</v>
      </c>
      <c r="AP714" t="s">
        <v>510</v>
      </c>
      <c r="AQ714" t="s">
        <v>510</v>
      </c>
      <c r="AR714" t="s">
        <v>510</v>
      </c>
      <c r="AS714" t="s">
        <v>510</v>
      </c>
      <c r="AT714" t="s">
        <v>510</v>
      </c>
      <c r="AU714" t="s">
        <v>510</v>
      </c>
      <c r="AV714" t="s">
        <v>510</v>
      </c>
      <c r="AW714" t="s">
        <v>510</v>
      </c>
      <c r="AY714" t="s">
        <v>510</v>
      </c>
      <c r="AZ714" t="s">
        <v>510</v>
      </c>
      <c r="BB714" t="s">
        <v>510</v>
      </c>
      <c r="BC714" t="s">
        <v>510</v>
      </c>
      <c r="BD714" t="s">
        <v>510</v>
      </c>
      <c r="BE714" t="s">
        <v>510</v>
      </c>
      <c r="BF714" t="s">
        <v>510</v>
      </c>
      <c r="BG714" t="s">
        <v>510</v>
      </c>
      <c r="BH714" t="s">
        <v>510</v>
      </c>
      <c r="BI714" t="s">
        <v>510</v>
      </c>
      <c r="BJ714" t="s">
        <v>510</v>
      </c>
      <c r="BK714" t="s">
        <v>510</v>
      </c>
      <c r="BL714" t="s">
        <v>510</v>
      </c>
      <c r="BM714" t="s">
        <v>510</v>
      </c>
      <c r="BN714" t="s">
        <v>510</v>
      </c>
      <c r="BO714" t="s">
        <v>510</v>
      </c>
      <c r="BP714" t="s">
        <v>510</v>
      </c>
      <c r="BQ714" t="s">
        <v>510</v>
      </c>
    </row>
    <row r="715" spans="1:69" x14ac:dyDescent="0.3">
      <c r="A715" t="s">
        <v>510</v>
      </c>
      <c r="B715" t="s">
        <v>510</v>
      </c>
      <c r="C715" t="s">
        <v>510</v>
      </c>
      <c r="D715" t="s">
        <v>510</v>
      </c>
      <c r="E715" t="s">
        <v>510</v>
      </c>
      <c r="F715" t="s">
        <v>510</v>
      </c>
      <c r="G715" t="s">
        <v>510</v>
      </c>
      <c r="H715" s="455"/>
      <c r="I715" t="s">
        <v>510</v>
      </c>
      <c r="K715" t="s">
        <v>510</v>
      </c>
      <c r="L715" t="s">
        <v>512</v>
      </c>
      <c r="M715" t="s">
        <v>510</v>
      </c>
      <c r="N715" t="s">
        <v>510</v>
      </c>
      <c r="O715" t="s">
        <v>510</v>
      </c>
      <c r="P715" t="s">
        <v>510</v>
      </c>
      <c r="Q715" t="s">
        <v>510</v>
      </c>
      <c r="R715" t="s">
        <v>510</v>
      </c>
      <c r="S715" t="s">
        <v>510</v>
      </c>
      <c r="T715" t="s">
        <v>510</v>
      </c>
      <c r="U715" t="s">
        <v>510</v>
      </c>
      <c r="V715" t="s">
        <v>510</v>
      </c>
      <c r="W715" t="s">
        <v>510</v>
      </c>
      <c r="Y715" t="s">
        <v>510</v>
      </c>
      <c r="AA715" t="s">
        <v>510</v>
      </c>
      <c r="AB715" t="s">
        <v>510</v>
      </c>
      <c r="AC715" t="s">
        <v>510</v>
      </c>
      <c r="AD715" t="s">
        <v>510</v>
      </c>
      <c r="AE715" t="s">
        <v>510</v>
      </c>
      <c r="AH715" t="s">
        <v>510</v>
      </c>
      <c r="AI715" t="s">
        <v>510</v>
      </c>
      <c r="AJ715" t="s">
        <v>510</v>
      </c>
      <c r="AK715" t="s">
        <v>510</v>
      </c>
      <c r="AL715" t="s">
        <v>510</v>
      </c>
      <c r="AM715" t="s">
        <v>510</v>
      </c>
      <c r="AN715" t="s">
        <v>510</v>
      </c>
      <c r="AO715" t="s">
        <v>510</v>
      </c>
      <c r="AP715" t="s">
        <v>510</v>
      </c>
      <c r="AQ715" t="s">
        <v>510</v>
      </c>
      <c r="AR715" t="s">
        <v>510</v>
      </c>
      <c r="AS715" t="s">
        <v>510</v>
      </c>
      <c r="AT715" t="s">
        <v>510</v>
      </c>
      <c r="AU715" t="s">
        <v>510</v>
      </c>
      <c r="AV715" t="s">
        <v>510</v>
      </c>
      <c r="AW715" t="s">
        <v>510</v>
      </c>
      <c r="AY715" t="s">
        <v>510</v>
      </c>
      <c r="AZ715" t="s">
        <v>510</v>
      </c>
      <c r="BB715" t="s">
        <v>510</v>
      </c>
      <c r="BC715" t="s">
        <v>510</v>
      </c>
      <c r="BD715" t="s">
        <v>510</v>
      </c>
      <c r="BE715" t="s">
        <v>510</v>
      </c>
      <c r="BF715" t="s">
        <v>510</v>
      </c>
      <c r="BG715" t="s">
        <v>510</v>
      </c>
      <c r="BH715" t="s">
        <v>510</v>
      </c>
      <c r="BI715" t="s">
        <v>510</v>
      </c>
      <c r="BJ715" t="s">
        <v>510</v>
      </c>
      <c r="BK715" t="s">
        <v>510</v>
      </c>
      <c r="BL715" t="s">
        <v>510</v>
      </c>
      <c r="BM715" t="s">
        <v>510</v>
      </c>
      <c r="BN715" t="s">
        <v>510</v>
      </c>
      <c r="BO715" t="s">
        <v>510</v>
      </c>
      <c r="BP715" t="s">
        <v>510</v>
      </c>
      <c r="BQ715" t="s">
        <v>510</v>
      </c>
    </row>
    <row r="716" spans="1:69" x14ac:dyDescent="0.3">
      <c r="A716" t="s">
        <v>510</v>
      </c>
      <c r="B716" t="s">
        <v>510</v>
      </c>
      <c r="C716" t="s">
        <v>510</v>
      </c>
      <c r="D716" t="s">
        <v>510</v>
      </c>
      <c r="E716" t="s">
        <v>510</v>
      </c>
      <c r="F716" t="s">
        <v>510</v>
      </c>
      <c r="G716" t="s">
        <v>510</v>
      </c>
      <c r="H716" s="455"/>
      <c r="I716" t="s">
        <v>510</v>
      </c>
      <c r="K716" t="s">
        <v>510</v>
      </c>
      <c r="L716" t="s">
        <v>512</v>
      </c>
      <c r="M716" t="s">
        <v>510</v>
      </c>
      <c r="N716" t="s">
        <v>510</v>
      </c>
      <c r="O716" t="s">
        <v>510</v>
      </c>
      <c r="P716" t="s">
        <v>510</v>
      </c>
      <c r="Q716" t="s">
        <v>510</v>
      </c>
      <c r="R716" t="s">
        <v>510</v>
      </c>
      <c r="S716" t="s">
        <v>510</v>
      </c>
      <c r="T716" t="s">
        <v>510</v>
      </c>
      <c r="U716" t="s">
        <v>510</v>
      </c>
      <c r="V716" t="s">
        <v>510</v>
      </c>
      <c r="W716" t="s">
        <v>510</v>
      </c>
      <c r="Y716" t="s">
        <v>510</v>
      </c>
      <c r="AA716" t="s">
        <v>510</v>
      </c>
      <c r="AB716" t="s">
        <v>510</v>
      </c>
      <c r="AC716" t="s">
        <v>510</v>
      </c>
      <c r="AD716" t="s">
        <v>510</v>
      </c>
      <c r="AE716" t="s">
        <v>510</v>
      </c>
      <c r="AH716" t="s">
        <v>510</v>
      </c>
      <c r="AI716" t="s">
        <v>510</v>
      </c>
      <c r="AJ716" t="s">
        <v>510</v>
      </c>
      <c r="AK716" t="s">
        <v>510</v>
      </c>
      <c r="AL716" t="s">
        <v>510</v>
      </c>
      <c r="AM716" t="s">
        <v>510</v>
      </c>
      <c r="AN716" t="s">
        <v>510</v>
      </c>
      <c r="AO716" t="s">
        <v>510</v>
      </c>
      <c r="AP716" t="s">
        <v>510</v>
      </c>
      <c r="AQ716" t="s">
        <v>510</v>
      </c>
      <c r="AR716" t="s">
        <v>510</v>
      </c>
      <c r="AS716" t="s">
        <v>510</v>
      </c>
      <c r="AT716" t="s">
        <v>510</v>
      </c>
      <c r="AU716" t="s">
        <v>510</v>
      </c>
      <c r="AV716" t="s">
        <v>510</v>
      </c>
      <c r="AW716" t="s">
        <v>510</v>
      </c>
      <c r="AY716" t="s">
        <v>510</v>
      </c>
      <c r="AZ716" t="s">
        <v>510</v>
      </c>
      <c r="BB716" t="s">
        <v>510</v>
      </c>
      <c r="BC716" t="s">
        <v>510</v>
      </c>
      <c r="BD716" t="s">
        <v>510</v>
      </c>
      <c r="BE716" t="s">
        <v>510</v>
      </c>
      <c r="BF716" t="s">
        <v>510</v>
      </c>
      <c r="BG716" t="s">
        <v>510</v>
      </c>
      <c r="BH716" t="s">
        <v>510</v>
      </c>
      <c r="BI716" t="s">
        <v>510</v>
      </c>
      <c r="BJ716" t="s">
        <v>510</v>
      </c>
      <c r="BK716" t="s">
        <v>510</v>
      </c>
      <c r="BL716" t="s">
        <v>510</v>
      </c>
      <c r="BM716" t="s">
        <v>510</v>
      </c>
      <c r="BN716" t="s">
        <v>510</v>
      </c>
      <c r="BO716" t="s">
        <v>510</v>
      </c>
      <c r="BP716" t="s">
        <v>510</v>
      </c>
      <c r="BQ716" t="s">
        <v>510</v>
      </c>
    </row>
    <row r="717" spans="1:69" x14ac:dyDescent="0.3">
      <c r="A717" t="s">
        <v>510</v>
      </c>
      <c r="B717" t="s">
        <v>510</v>
      </c>
      <c r="C717" t="s">
        <v>510</v>
      </c>
      <c r="D717" t="s">
        <v>510</v>
      </c>
      <c r="E717" t="s">
        <v>510</v>
      </c>
      <c r="F717" t="s">
        <v>510</v>
      </c>
      <c r="G717" t="s">
        <v>510</v>
      </c>
      <c r="H717" s="455"/>
      <c r="I717" t="s">
        <v>510</v>
      </c>
      <c r="K717" t="s">
        <v>510</v>
      </c>
      <c r="L717" t="s">
        <v>512</v>
      </c>
      <c r="M717" t="s">
        <v>510</v>
      </c>
      <c r="N717" t="s">
        <v>510</v>
      </c>
      <c r="O717" t="s">
        <v>510</v>
      </c>
      <c r="P717" t="s">
        <v>510</v>
      </c>
      <c r="Q717" t="s">
        <v>510</v>
      </c>
      <c r="R717" t="s">
        <v>510</v>
      </c>
      <c r="S717" t="s">
        <v>510</v>
      </c>
      <c r="T717" t="s">
        <v>510</v>
      </c>
      <c r="U717" t="s">
        <v>510</v>
      </c>
      <c r="V717" t="s">
        <v>510</v>
      </c>
      <c r="W717" t="s">
        <v>510</v>
      </c>
      <c r="Y717" t="s">
        <v>510</v>
      </c>
      <c r="AA717" t="s">
        <v>510</v>
      </c>
      <c r="AB717" t="s">
        <v>510</v>
      </c>
      <c r="AC717" t="s">
        <v>510</v>
      </c>
      <c r="AD717" t="s">
        <v>510</v>
      </c>
      <c r="AE717" t="s">
        <v>510</v>
      </c>
      <c r="AH717" t="s">
        <v>510</v>
      </c>
      <c r="AI717" t="s">
        <v>510</v>
      </c>
      <c r="AJ717" t="s">
        <v>510</v>
      </c>
      <c r="AK717" t="s">
        <v>510</v>
      </c>
      <c r="AL717" t="s">
        <v>510</v>
      </c>
      <c r="AM717" t="s">
        <v>510</v>
      </c>
      <c r="AN717" t="s">
        <v>510</v>
      </c>
      <c r="AO717" t="s">
        <v>510</v>
      </c>
      <c r="AP717" t="s">
        <v>510</v>
      </c>
      <c r="AQ717" t="s">
        <v>510</v>
      </c>
      <c r="AR717" t="s">
        <v>510</v>
      </c>
      <c r="AS717" t="s">
        <v>510</v>
      </c>
      <c r="AT717" t="s">
        <v>510</v>
      </c>
      <c r="AU717" t="s">
        <v>510</v>
      </c>
      <c r="AV717" t="s">
        <v>510</v>
      </c>
      <c r="AW717" t="s">
        <v>510</v>
      </c>
      <c r="AY717" t="s">
        <v>510</v>
      </c>
      <c r="AZ717" t="s">
        <v>510</v>
      </c>
      <c r="BB717" t="s">
        <v>510</v>
      </c>
      <c r="BC717" t="s">
        <v>510</v>
      </c>
      <c r="BD717" t="s">
        <v>510</v>
      </c>
      <c r="BE717" t="s">
        <v>510</v>
      </c>
      <c r="BF717" t="s">
        <v>510</v>
      </c>
      <c r="BG717" t="s">
        <v>510</v>
      </c>
      <c r="BH717" t="s">
        <v>510</v>
      </c>
      <c r="BI717" t="s">
        <v>510</v>
      </c>
      <c r="BJ717" t="s">
        <v>510</v>
      </c>
      <c r="BK717" t="s">
        <v>510</v>
      </c>
      <c r="BL717" t="s">
        <v>510</v>
      </c>
      <c r="BM717" t="s">
        <v>510</v>
      </c>
      <c r="BN717" t="s">
        <v>510</v>
      </c>
      <c r="BO717" t="s">
        <v>510</v>
      </c>
      <c r="BP717" t="s">
        <v>510</v>
      </c>
      <c r="BQ717" t="s">
        <v>510</v>
      </c>
    </row>
    <row r="718" spans="1:69" x14ac:dyDescent="0.3">
      <c r="A718" t="s">
        <v>510</v>
      </c>
      <c r="B718" t="s">
        <v>510</v>
      </c>
      <c r="C718" t="s">
        <v>510</v>
      </c>
      <c r="D718" t="s">
        <v>510</v>
      </c>
      <c r="E718" t="s">
        <v>510</v>
      </c>
      <c r="F718" t="s">
        <v>510</v>
      </c>
      <c r="G718" t="s">
        <v>510</v>
      </c>
      <c r="H718" s="455"/>
      <c r="I718" t="s">
        <v>510</v>
      </c>
      <c r="K718" t="s">
        <v>510</v>
      </c>
      <c r="L718" t="s">
        <v>512</v>
      </c>
      <c r="M718" t="s">
        <v>510</v>
      </c>
      <c r="N718" t="s">
        <v>510</v>
      </c>
      <c r="O718" t="s">
        <v>510</v>
      </c>
      <c r="P718" t="s">
        <v>510</v>
      </c>
      <c r="Q718" t="s">
        <v>510</v>
      </c>
      <c r="R718" t="s">
        <v>510</v>
      </c>
      <c r="S718" t="s">
        <v>510</v>
      </c>
      <c r="T718" t="s">
        <v>510</v>
      </c>
      <c r="U718" t="s">
        <v>510</v>
      </c>
      <c r="V718" t="s">
        <v>510</v>
      </c>
      <c r="W718" t="s">
        <v>510</v>
      </c>
      <c r="Y718" t="s">
        <v>510</v>
      </c>
      <c r="AA718" t="s">
        <v>510</v>
      </c>
      <c r="AB718" t="s">
        <v>510</v>
      </c>
      <c r="AC718" t="s">
        <v>510</v>
      </c>
      <c r="AD718" t="s">
        <v>510</v>
      </c>
      <c r="AE718" t="s">
        <v>510</v>
      </c>
      <c r="AH718" t="s">
        <v>510</v>
      </c>
      <c r="AI718" t="s">
        <v>510</v>
      </c>
      <c r="AJ718" t="s">
        <v>510</v>
      </c>
      <c r="AK718" t="s">
        <v>510</v>
      </c>
      <c r="AL718" t="s">
        <v>510</v>
      </c>
      <c r="AM718" t="s">
        <v>510</v>
      </c>
      <c r="AN718" t="s">
        <v>510</v>
      </c>
      <c r="AO718" t="s">
        <v>510</v>
      </c>
      <c r="AP718" t="s">
        <v>510</v>
      </c>
      <c r="AQ718" t="s">
        <v>510</v>
      </c>
      <c r="AR718" t="s">
        <v>510</v>
      </c>
      <c r="AS718" t="s">
        <v>510</v>
      </c>
      <c r="AT718" t="s">
        <v>510</v>
      </c>
      <c r="AU718" t="s">
        <v>510</v>
      </c>
      <c r="AV718" t="s">
        <v>510</v>
      </c>
      <c r="AW718" t="s">
        <v>510</v>
      </c>
      <c r="AY718" t="s">
        <v>510</v>
      </c>
      <c r="AZ718" t="s">
        <v>510</v>
      </c>
      <c r="BB718" t="s">
        <v>510</v>
      </c>
      <c r="BC718" t="s">
        <v>510</v>
      </c>
      <c r="BD718" t="s">
        <v>510</v>
      </c>
      <c r="BE718" t="s">
        <v>510</v>
      </c>
      <c r="BF718" t="s">
        <v>510</v>
      </c>
      <c r="BG718" t="s">
        <v>510</v>
      </c>
      <c r="BH718" t="s">
        <v>510</v>
      </c>
      <c r="BI718" t="s">
        <v>510</v>
      </c>
      <c r="BJ718" t="s">
        <v>510</v>
      </c>
      <c r="BK718" t="s">
        <v>510</v>
      </c>
      <c r="BL718" t="s">
        <v>510</v>
      </c>
      <c r="BM718" t="s">
        <v>510</v>
      </c>
      <c r="BN718" t="s">
        <v>510</v>
      </c>
      <c r="BO718" t="s">
        <v>510</v>
      </c>
      <c r="BP718" t="s">
        <v>510</v>
      </c>
      <c r="BQ718" t="s">
        <v>510</v>
      </c>
    </row>
    <row r="719" spans="1:69" x14ac:dyDescent="0.3">
      <c r="A719" t="s">
        <v>510</v>
      </c>
      <c r="B719" t="s">
        <v>510</v>
      </c>
      <c r="C719" t="s">
        <v>510</v>
      </c>
      <c r="D719" t="s">
        <v>510</v>
      </c>
      <c r="E719" t="s">
        <v>510</v>
      </c>
      <c r="F719" t="s">
        <v>510</v>
      </c>
      <c r="G719" t="s">
        <v>510</v>
      </c>
      <c r="H719" s="455"/>
      <c r="I719" t="s">
        <v>510</v>
      </c>
      <c r="K719" t="s">
        <v>510</v>
      </c>
      <c r="L719" t="s">
        <v>512</v>
      </c>
      <c r="M719" t="s">
        <v>510</v>
      </c>
      <c r="N719" t="s">
        <v>510</v>
      </c>
      <c r="O719" t="s">
        <v>510</v>
      </c>
      <c r="P719" t="s">
        <v>510</v>
      </c>
      <c r="Q719" t="s">
        <v>510</v>
      </c>
      <c r="R719" t="s">
        <v>510</v>
      </c>
      <c r="S719" t="s">
        <v>510</v>
      </c>
      <c r="T719" t="s">
        <v>510</v>
      </c>
      <c r="U719" t="s">
        <v>510</v>
      </c>
      <c r="V719" t="s">
        <v>510</v>
      </c>
      <c r="W719" t="s">
        <v>510</v>
      </c>
      <c r="Y719" t="s">
        <v>510</v>
      </c>
      <c r="AA719" t="s">
        <v>510</v>
      </c>
      <c r="AB719" t="s">
        <v>510</v>
      </c>
      <c r="AC719" t="s">
        <v>510</v>
      </c>
      <c r="AD719" t="s">
        <v>510</v>
      </c>
      <c r="AE719" t="s">
        <v>510</v>
      </c>
      <c r="AH719" t="s">
        <v>510</v>
      </c>
      <c r="AI719" t="s">
        <v>510</v>
      </c>
      <c r="AJ719" t="s">
        <v>510</v>
      </c>
      <c r="AK719" t="s">
        <v>510</v>
      </c>
      <c r="AL719" t="s">
        <v>510</v>
      </c>
      <c r="AM719" t="s">
        <v>510</v>
      </c>
      <c r="AN719" t="s">
        <v>510</v>
      </c>
      <c r="AO719" t="s">
        <v>510</v>
      </c>
      <c r="AP719" t="s">
        <v>510</v>
      </c>
      <c r="AQ719" t="s">
        <v>510</v>
      </c>
      <c r="AR719" t="s">
        <v>510</v>
      </c>
      <c r="AS719" t="s">
        <v>510</v>
      </c>
      <c r="AT719" t="s">
        <v>510</v>
      </c>
      <c r="AU719" t="s">
        <v>510</v>
      </c>
      <c r="AV719" t="s">
        <v>510</v>
      </c>
      <c r="AW719" t="s">
        <v>510</v>
      </c>
      <c r="AY719" t="s">
        <v>510</v>
      </c>
      <c r="AZ719" t="s">
        <v>510</v>
      </c>
      <c r="BB719" t="s">
        <v>510</v>
      </c>
      <c r="BC719" t="s">
        <v>510</v>
      </c>
      <c r="BD719" t="s">
        <v>510</v>
      </c>
      <c r="BE719" t="s">
        <v>510</v>
      </c>
      <c r="BF719" t="s">
        <v>510</v>
      </c>
      <c r="BG719" t="s">
        <v>510</v>
      </c>
      <c r="BH719" t="s">
        <v>510</v>
      </c>
      <c r="BI719" t="s">
        <v>510</v>
      </c>
      <c r="BJ719" t="s">
        <v>510</v>
      </c>
      <c r="BK719" t="s">
        <v>510</v>
      </c>
      <c r="BL719" t="s">
        <v>510</v>
      </c>
      <c r="BM719" t="s">
        <v>510</v>
      </c>
      <c r="BN719" t="s">
        <v>510</v>
      </c>
      <c r="BO719" t="s">
        <v>510</v>
      </c>
      <c r="BP719" t="s">
        <v>510</v>
      </c>
      <c r="BQ719" t="s">
        <v>510</v>
      </c>
    </row>
    <row r="720" spans="1:69" x14ac:dyDescent="0.3">
      <c r="A720" t="s">
        <v>510</v>
      </c>
      <c r="B720" t="s">
        <v>510</v>
      </c>
      <c r="C720" t="s">
        <v>510</v>
      </c>
      <c r="D720" t="s">
        <v>510</v>
      </c>
      <c r="E720" t="s">
        <v>510</v>
      </c>
      <c r="F720" t="s">
        <v>510</v>
      </c>
      <c r="G720" t="s">
        <v>510</v>
      </c>
      <c r="H720" s="455"/>
      <c r="I720" t="s">
        <v>510</v>
      </c>
      <c r="K720" t="s">
        <v>510</v>
      </c>
      <c r="L720" t="s">
        <v>512</v>
      </c>
      <c r="M720" t="s">
        <v>510</v>
      </c>
      <c r="N720" t="s">
        <v>510</v>
      </c>
      <c r="O720" t="s">
        <v>510</v>
      </c>
      <c r="P720" t="s">
        <v>510</v>
      </c>
      <c r="Q720" t="s">
        <v>510</v>
      </c>
      <c r="R720" t="s">
        <v>510</v>
      </c>
      <c r="S720" t="s">
        <v>510</v>
      </c>
      <c r="T720" t="s">
        <v>510</v>
      </c>
      <c r="U720" t="s">
        <v>510</v>
      </c>
      <c r="V720" t="s">
        <v>510</v>
      </c>
      <c r="W720" t="s">
        <v>510</v>
      </c>
      <c r="Y720" t="s">
        <v>510</v>
      </c>
      <c r="AA720" t="s">
        <v>510</v>
      </c>
      <c r="AB720" t="s">
        <v>510</v>
      </c>
      <c r="AC720" t="s">
        <v>510</v>
      </c>
      <c r="AD720" t="s">
        <v>510</v>
      </c>
      <c r="AE720" t="s">
        <v>510</v>
      </c>
      <c r="AH720" t="s">
        <v>510</v>
      </c>
      <c r="AI720" t="s">
        <v>510</v>
      </c>
      <c r="AJ720" t="s">
        <v>510</v>
      </c>
      <c r="AK720" t="s">
        <v>510</v>
      </c>
      <c r="AL720" t="s">
        <v>510</v>
      </c>
      <c r="AM720" t="s">
        <v>510</v>
      </c>
      <c r="AN720" t="s">
        <v>510</v>
      </c>
      <c r="AO720" t="s">
        <v>510</v>
      </c>
      <c r="AP720" t="s">
        <v>510</v>
      </c>
      <c r="AQ720" t="s">
        <v>510</v>
      </c>
      <c r="AR720" t="s">
        <v>510</v>
      </c>
      <c r="AS720" t="s">
        <v>510</v>
      </c>
      <c r="AT720" t="s">
        <v>510</v>
      </c>
      <c r="AU720" t="s">
        <v>510</v>
      </c>
      <c r="AV720" t="s">
        <v>510</v>
      </c>
      <c r="AW720" t="s">
        <v>510</v>
      </c>
      <c r="AY720" t="s">
        <v>510</v>
      </c>
      <c r="AZ720" t="s">
        <v>510</v>
      </c>
      <c r="BB720" t="s">
        <v>510</v>
      </c>
      <c r="BC720" t="s">
        <v>510</v>
      </c>
      <c r="BD720" t="s">
        <v>510</v>
      </c>
      <c r="BE720" t="s">
        <v>510</v>
      </c>
      <c r="BF720" t="s">
        <v>510</v>
      </c>
      <c r="BG720" t="s">
        <v>510</v>
      </c>
      <c r="BH720" t="s">
        <v>510</v>
      </c>
      <c r="BI720" t="s">
        <v>510</v>
      </c>
      <c r="BJ720" t="s">
        <v>510</v>
      </c>
      <c r="BK720" t="s">
        <v>510</v>
      </c>
      <c r="BL720" t="s">
        <v>510</v>
      </c>
      <c r="BM720" t="s">
        <v>510</v>
      </c>
      <c r="BN720" t="s">
        <v>510</v>
      </c>
      <c r="BO720" t="s">
        <v>510</v>
      </c>
      <c r="BP720" t="s">
        <v>510</v>
      </c>
      <c r="BQ720" t="s">
        <v>510</v>
      </c>
    </row>
    <row r="721" spans="1:69" x14ac:dyDescent="0.3">
      <c r="A721" t="s">
        <v>510</v>
      </c>
      <c r="B721" t="s">
        <v>510</v>
      </c>
      <c r="C721" t="s">
        <v>510</v>
      </c>
      <c r="D721" t="s">
        <v>510</v>
      </c>
      <c r="E721" t="s">
        <v>510</v>
      </c>
      <c r="F721" t="s">
        <v>510</v>
      </c>
      <c r="G721" t="s">
        <v>510</v>
      </c>
      <c r="H721" s="455"/>
      <c r="I721" t="s">
        <v>510</v>
      </c>
      <c r="K721" t="s">
        <v>510</v>
      </c>
      <c r="L721" t="s">
        <v>512</v>
      </c>
      <c r="M721" t="s">
        <v>510</v>
      </c>
      <c r="N721" t="s">
        <v>510</v>
      </c>
      <c r="O721" t="s">
        <v>510</v>
      </c>
      <c r="P721" t="s">
        <v>510</v>
      </c>
      <c r="Q721" t="s">
        <v>510</v>
      </c>
      <c r="R721" t="s">
        <v>510</v>
      </c>
      <c r="S721" t="s">
        <v>510</v>
      </c>
      <c r="T721" t="s">
        <v>510</v>
      </c>
      <c r="U721" t="s">
        <v>510</v>
      </c>
      <c r="V721" t="s">
        <v>510</v>
      </c>
      <c r="W721" t="s">
        <v>510</v>
      </c>
      <c r="Y721" t="s">
        <v>510</v>
      </c>
      <c r="AA721" t="s">
        <v>510</v>
      </c>
      <c r="AB721" t="s">
        <v>510</v>
      </c>
      <c r="AC721" t="s">
        <v>510</v>
      </c>
      <c r="AD721" t="s">
        <v>510</v>
      </c>
      <c r="AE721" t="s">
        <v>510</v>
      </c>
      <c r="AH721" t="s">
        <v>510</v>
      </c>
      <c r="AI721" t="s">
        <v>510</v>
      </c>
      <c r="AJ721" t="s">
        <v>510</v>
      </c>
      <c r="AK721" t="s">
        <v>510</v>
      </c>
      <c r="AL721" t="s">
        <v>510</v>
      </c>
      <c r="AM721" t="s">
        <v>510</v>
      </c>
      <c r="AN721" t="s">
        <v>510</v>
      </c>
      <c r="AO721" t="s">
        <v>510</v>
      </c>
      <c r="AP721" t="s">
        <v>510</v>
      </c>
      <c r="AQ721" t="s">
        <v>510</v>
      </c>
      <c r="AR721" t="s">
        <v>510</v>
      </c>
      <c r="AS721" t="s">
        <v>510</v>
      </c>
      <c r="AT721" t="s">
        <v>510</v>
      </c>
      <c r="AU721" t="s">
        <v>510</v>
      </c>
      <c r="AV721" t="s">
        <v>510</v>
      </c>
      <c r="AW721" t="s">
        <v>510</v>
      </c>
      <c r="AY721" t="s">
        <v>510</v>
      </c>
      <c r="AZ721" t="s">
        <v>510</v>
      </c>
      <c r="BB721" t="s">
        <v>510</v>
      </c>
      <c r="BC721" t="s">
        <v>510</v>
      </c>
      <c r="BD721" t="s">
        <v>510</v>
      </c>
      <c r="BE721" t="s">
        <v>510</v>
      </c>
      <c r="BF721" t="s">
        <v>510</v>
      </c>
      <c r="BG721" t="s">
        <v>510</v>
      </c>
      <c r="BH721" t="s">
        <v>510</v>
      </c>
      <c r="BI721" t="s">
        <v>510</v>
      </c>
      <c r="BJ721" t="s">
        <v>510</v>
      </c>
      <c r="BK721" t="s">
        <v>510</v>
      </c>
      <c r="BL721" t="s">
        <v>510</v>
      </c>
      <c r="BM721" t="s">
        <v>510</v>
      </c>
      <c r="BN721" t="s">
        <v>510</v>
      </c>
      <c r="BO721" t="s">
        <v>510</v>
      </c>
      <c r="BP721" t="s">
        <v>510</v>
      </c>
      <c r="BQ721" t="s">
        <v>510</v>
      </c>
    </row>
    <row r="722" spans="1:69" x14ac:dyDescent="0.3">
      <c r="A722" t="s">
        <v>510</v>
      </c>
      <c r="B722" t="s">
        <v>510</v>
      </c>
      <c r="C722" t="s">
        <v>510</v>
      </c>
      <c r="D722" t="s">
        <v>510</v>
      </c>
      <c r="E722" t="s">
        <v>510</v>
      </c>
      <c r="F722" t="s">
        <v>510</v>
      </c>
      <c r="G722" t="s">
        <v>510</v>
      </c>
      <c r="H722" s="455"/>
      <c r="I722" t="s">
        <v>510</v>
      </c>
      <c r="K722" t="s">
        <v>510</v>
      </c>
      <c r="L722" t="s">
        <v>512</v>
      </c>
      <c r="M722" t="s">
        <v>510</v>
      </c>
      <c r="N722" t="s">
        <v>510</v>
      </c>
      <c r="O722" t="s">
        <v>510</v>
      </c>
      <c r="P722" t="s">
        <v>510</v>
      </c>
      <c r="Q722" t="s">
        <v>510</v>
      </c>
      <c r="R722" t="s">
        <v>510</v>
      </c>
      <c r="S722" t="s">
        <v>510</v>
      </c>
      <c r="T722" t="s">
        <v>510</v>
      </c>
      <c r="U722" t="s">
        <v>510</v>
      </c>
      <c r="V722" t="s">
        <v>510</v>
      </c>
      <c r="W722" t="s">
        <v>510</v>
      </c>
      <c r="Y722" t="s">
        <v>510</v>
      </c>
      <c r="AA722" t="s">
        <v>510</v>
      </c>
      <c r="AB722" t="s">
        <v>510</v>
      </c>
      <c r="AC722" t="s">
        <v>510</v>
      </c>
      <c r="AD722" t="s">
        <v>510</v>
      </c>
      <c r="AE722" t="s">
        <v>510</v>
      </c>
      <c r="AH722" t="s">
        <v>510</v>
      </c>
      <c r="AI722" t="s">
        <v>510</v>
      </c>
      <c r="AJ722" t="s">
        <v>510</v>
      </c>
      <c r="AK722" t="s">
        <v>510</v>
      </c>
      <c r="AL722" t="s">
        <v>510</v>
      </c>
      <c r="AM722" t="s">
        <v>510</v>
      </c>
      <c r="AN722" t="s">
        <v>510</v>
      </c>
      <c r="AO722" t="s">
        <v>510</v>
      </c>
      <c r="AP722" t="s">
        <v>510</v>
      </c>
      <c r="AQ722" t="s">
        <v>510</v>
      </c>
      <c r="AR722" t="s">
        <v>510</v>
      </c>
      <c r="AS722" t="s">
        <v>510</v>
      </c>
      <c r="AT722" t="s">
        <v>510</v>
      </c>
      <c r="AU722" t="s">
        <v>510</v>
      </c>
      <c r="AV722" t="s">
        <v>510</v>
      </c>
      <c r="AW722" t="s">
        <v>510</v>
      </c>
      <c r="AY722" t="s">
        <v>510</v>
      </c>
      <c r="AZ722" t="s">
        <v>510</v>
      </c>
      <c r="BB722" t="s">
        <v>510</v>
      </c>
      <c r="BC722" t="s">
        <v>510</v>
      </c>
      <c r="BD722" t="s">
        <v>510</v>
      </c>
      <c r="BE722" t="s">
        <v>510</v>
      </c>
      <c r="BF722" t="s">
        <v>510</v>
      </c>
      <c r="BG722" t="s">
        <v>510</v>
      </c>
      <c r="BH722" t="s">
        <v>510</v>
      </c>
      <c r="BI722" t="s">
        <v>510</v>
      </c>
      <c r="BJ722" t="s">
        <v>510</v>
      </c>
      <c r="BK722" t="s">
        <v>510</v>
      </c>
      <c r="BL722" t="s">
        <v>510</v>
      </c>
      <c r="BM722" t="s">
        <v>510</v>
      </c>
      <c r="BN722" t="s">
        <v>510</v>
      </c>
      <c r="BO722" t="s">
        <v>510</v>
      </c>
      <c r="BP722" t="s">
        <v>510</v>
      </c>
      <c r="BQ722" t="s">
        <v>510</v>
      </c>
    </row>
    <row r="723" spans="1:69" x14ac:dyDescent="0.3">
      <c r="A723" t="s">
        <v>510</v>
      </c>
      <c r="B723" t="s">
        <v>510</v>
      </c>
      <c r="C723" t="s">
        <v>510</v>
      </c>
      <c r="D723" t="s">
        <v>510</v>
      </c>
      <c r="E723" t="s">
        <v>510</v>
      </c>
      <c r="F723" t="s">
        <v>510</v>
      </c>
      <c r="G723" t="s">
        <v>510</v>
      </c>
      <c r="H723" s="455"/>
      <c r="I723" t="s">
        <v>510</v>
      </c>
      <c r="K723" t="s">
        <v>510</v>
      </c>
      <c r="L723" t="s">
        <v>512</v>
      </c>
      <c r="M723" t="s">
        <v>510</v>
      </c>
      <c r="N723" t="s">
        <v>510</v>
      </c>
      <c r="O723" t="s">
        <v>510</v>
      </c>
      <c r="P723" t="s">
        <v>510</v>
      </c>
      <c r="Q723" t="s">
        <v>510</v>
      </c>
      <c r="R723" t="s">
        <v>510</v>
      </c>
      <c r="S723" t="s">
        <v>510</v>
      </c>
      <c r="T723" t="s">
        <v>510</v>
      </c>
      <c r="U723" t="s">
        <v>510</v>
      </c>
      <c r="V723" t="s">
        <v>510</v>
      </c>
      <c r="W723" t="s">
        <v>510</v>
      </c>
      <c r="Y723" t="s">
        <v>510</v>
      </c>
      <c r="AA723" t="s">
        <v>510</v>
      </c>
      <c r="AB723" t="s">
        <v>510</v>
      </c>
      <c r="AC723" t="s">
        <v>510</v>
      </c>
      <c r="AD723" t="s">
        <v>510</v>
      </c>
      <c r="AE723" t="s">
        <v>510</v>
      </c>
      <c r="AH723" t="s">
        <v>510</v>
      </c>
      <c r="AI723" t="s">
        <v>510</v>
      </c>
      <c r="AJ723" t="s">
        <v>510</v>
      </c>
      <c r="AK723" t="s">
        <v>510</v>
      </c>
      <c r="AL723" t="s">
        <v>510</v>
      </c>
      <c r="AM723" t="s">
        <v>510</v>
      </c>
      <c r="AN723" t="s">
        <v>510</v>
      </c>
      <c r="AO723" t="s">
        <v>510</v>
      </c>
      <c r="AP723" t="s">
        <v>510</v>
      </c>
      <c r="AQ723" t="s">
        <v>510</v>
      </c>
      <c r="AR723" t="s">
        <v>510</v>
      </c>
      <c r="AS723" t="s">
        <v>510</v>
      </c>
      <c r="AT723" t="s">
        <v>510</v>
      </c>
      <c r="AU723" t="s">
        <v>510</v>
      </c>
      <c r="AV723" t="s">
        <v>510</v>
      </c>
      <c r="AW723" t="s">
        <v>510</v>
      </c>
      <c r="AY723" t="s">
        <v>510</v>
      </c>
      <c r="AZ723" t="s">
        <v>510</v>
      </c>
      <c r="BB723" t="s">
        <v>510</v>
      </c>
      <c r="BC723" t="s">
        <v>510</v>
      </c>
      <c r="BD723" t="s">
        <v>510</v>
      </c>
      <c r="BE723" t="s">
        <v>510</v>
      </c>
      <c r="BF723" t="s">
        <v>510</v>
      </c>
      <c r="BG723" t="s">
        <v>510</v>
      </c>
      <c r="BH723" t="s">
        <v>510</v>
      </c>
      <c r="BI723" t="s">
        <v>510</v>
      </c>
      <c r="BJ723" t="s">
        <v>510</v>
      </c>
      <c r="BK723" t="s">
        <v>510</v>
      </c>
      <c r="BL723" t="s">
        <v>510</v>
      </c>
      <c r="BM723" t="s">
        <v>510</v>
      </c>
      <c r="BN723" t="s">
        <v>510</v>
      </c>
      <c r="BO723" t="s">
        <v>510</v>
      </c>
      <c r="BP723" t="s">
        <v>510</v>
      </c>
      <c r="BQ723" t="s">
        <v>510</v>
      </c>
    </row>
    <row r="724" spans="1:69" x14ac:dyDescent="0.3">
      <c r="A724" t="s">
        <v>510</v>
      </c>
      <c r="B724" t="s">
        <v>510</v>
      </c>
      <c r="C724" t="s">
        <v>510</v>
      </c>
      <c r="D724" t="s">
        <v>510</v>
      </c>
      <c r="E724" t="s">
        <v>510</v>
      </c>
      <c r="F724" t="s">
        <v>510</v>
      </c>
      <c r="G724" t="s">
        <v>510</v>
      </c>
      <c r="H724" s="455"/>
      <c r="I724" t="s">
        <v>510</v>
      </c>
      <c r="K724" t="s">
        <v>510</v>
      </c>
      <c r="L724" t="s">
        <v>512</v>
      </c>
      <c r="M724" t="s">
        <v>510</v>
      </c>
      <c r="N724" t="s">
        <v>510</v>
      </c>
      <c r="O724" t="s">
        <v>510</v>
      </c>
      <c r="P724" t="s">
        <v>510</v>
      </c>
      <c r="Q724" t="s">
        <v>510</v>
      </c>
      <c r="R724" t="s">
        <v>510</v>
      </c>
      <c r="S724" t="s">
        <v>510</v>
      </c>
      <c r="T724" t="s">
        <v>510</v>
      </c>
      <c r="U724" t="s">
        <v>510</v>
      </c>
      <c r="V724" t="s">
        <v>510</v>
      </c>
      <c r="W724" t="s">
        <v>510</v>
      </c>
      <c r="Y724" t="s">
        <v>510</v>
      </c>
      <c r="AA724" t="s">
        <v>510</v>
      </c>
      <c r="AB724" t="s">
        <v>510</v>
      </c>
      <c r="AC724" t="s">
        <v>510</v>
      </c>
      <c r="AD724" t="s">
        <v>510</v>
      </c>
      <c r="AE724" t="s">
        <v>510</v>
      </c>
      <c r="AH724" t="s">
        <v>510</v>
      </c>
      <c r="AI724" t="s">
        <v>510</v>
      </c>
      <c r="AJ724" t="s">
        <v>510</v>
      </c>
      <c r="AK724" t="s">
        <v>510</v>
      </c>
      <c r="AL724" t="s">
        <v>510</v>
      </c>
      <c r="AM724" t="s">
        <v>510</v>
      </c>
      <c r="AN724" t="s">
        <v>510</v>
      </c>
      <c r="AO724" t="s">
        <v>510</v>
      </c>
      <c r="AP724" t="s">
        <v>510</v>
      </c>
      <c r="AQ724" t="s">
        <v>510</v>
      </c>
      <c r="AR724" t="s">
        <v>510</v>
      </c>
      <c r="AS724" t="s">
        <v>510</v>
      </c>
      <c r="AT724" t="s">
        <v>510</v>
      </c>
      <c r="AU724" t="s">
        <v>510</v>
      </c>
      <c r="AV724" t="s">
        <v>510</v>
      </c>
      <c r="AW724" t="s">
        <v>510</v>
      </c>
      <c r="AY724" t="s">
        <v>510</v>
      </c>
      <c r="AZ724" t="s">
        <v>510</v>
      </c>
      <c r="BB724" t="s">
        <v>510</v>
      </c>
      <c r="BC724" t="s">
        <v>510</v>
      </c>
      <c r="BD724" t="s">
        <v>510</v>
      </c>
      <c r="BE724" t="s">
        <v>510</v>
      </c>
      <c r="BF724" t="s">
        <v>510</v>
      </c>
      <c r="BG724" t="s">
        <v>510</v>
      </c>
      <c r="BH724" t="s">
        <v>510</v>
      </c>
      <c r="BI724" t="s">
        <v>510</v>
      </c>
      <c r="BJ724" t="s">
        <v>510</v>
      </c>
      <c r="BK724" t="s">
        <v>510</v>
      </c>
      <c r="BL724" t="s">
        <v>510</v>
      </c>
      <c r="BM724" t="s">
        <v>510</v>
      </c>
      <c r="BN724" t="s">
        <v>510</v>
      </c>
      <c r="BO724" t="s">
        <v>510</v>
      </c>
      <c r="BP724" t="s">
        <v>510</v>
      </c>
      <c r="BQ724" t="s">
        <v>510</v>
      </c>
    </row>
    <row r="725" spans="1:69" x14ac:dyDescent="0.3">
      <c r="A725" t="s">
        <v>510</v>
      </c>
      <c r="B725" t="s">
        <v>510</v>
      </c>
      <c r="C725" t="s">
        <v>510</v>
      </c>
      <c r="D725" t="s">
        <v>510</v>
      </c>
      <c r="E725" t="s">
        <v>510</v>
      </c>
      <c r="F725" t="s">
        <v>510</v>
      </c>
      <c r="G725" t="s">
        <v>510</v>
      </c>
      <c r="H725" s="455"/>
      <c r="I725" t="s">
        <v>510</v>
      </c>
      <c r="K725" t="s">
        <v>510</v>
      </c>
      <c r="L725" t="s">
        <v>512</v>
      </c>
      <c r="M725" t="s">
        <v>510</v>
      </c>
      <c r="N725" t="s">
        <v>510</v>
      </c>
      <c r="O725" t="s">
        <v>510</v>
      </c>
      <c r="P725" t="s">
        <v>510</v>
      </c>
      <c r="Q725" t="s">
        <v>510</v>
      </c>
      <c r="R725" t="s">
        <v>510</v>
      </c>
      <c r="S725" t="s">
        <v>510</v>
      </c>
      <c r="T725" t="s">
        <v>510</v>
      </c>
      <c r="U725" t="s">
        <v>510</v>
      </c>
      <c r="V725" t="s">
        <v>510</v>
      </c>
      <c r="W725" t="s">
        <v>510</v>
      </c>
      <c r="Y725" t="s">
        <v>510</v>
      </c>
      <c r="AA725" t="s">
        <v>510</v>
      </c>
      <c r="AB725" t="s">
        <v>510</v>
      </c>
      <c r="AC725" t="s">
        <v>510</v>
      </c>
      <c r="AD725" t="s">
        <v>510</v>
      </c>
      <c r="AE725" t="s">
        <v>510</v>
      </c>
      <c r="AH725" t="s">
        <v>510</v>
      </c>
      <c r="AI725" t="s">
        <v>510</v>
      </c>
      <c r="AJ725" t="s">
        <v>510</v>
      </c>
      <c r="AK725" t="s">
        <v>510</v>
      </c>
      <c r="AL725" t="s">
        <v>510</v>
      </c>
      <c r="AM725" t="s">
        <v>510</v>
      </c>
      <c r="AN725" t="s">
        <v>510</v>
      </c>
      <c r="AO725" t="s">
        <v>510</v>
      </c>
      <c r="AP725" t="s">
        <v>510</v>
      </c>
      <c r="AQ725" t="s">
        <v>510</v>
      </c>
      <c r="AR725" t="s">
        <v>510</v>
      </c>
      <c r="AS725" t="s">
        <v>510</v>
      </c>
      <c r="AT725" t="s">
        <v>510</v>
      </c>
      <c r="AU725" t="s">
        <v>510</v>
      </c>
      <c r="AV725" t="s">
        <v>510</v>
      </c>
      <c r="AW725" t="s">
        <v>510</v>
      </c>
      <c r="AY725" t="s">
        <v>510</v>
      </c>
      <c r="AZ725" t="s">
        <v>510</v>
      </c>
      <c r="BB725" t="s">
        <v>510</v>
      </c>
      <c r="BC725" t="s">
        <v>510</v>
      </c>
      <c r="BD725" t="s">
        <v>510</v>
      </c>
      <c r="BE725" t="s">
        <v>510</v>
      </c>
      <c r="BF725" t="s">
        <v>510</v>
      </c>
      <c r="BG725" t="s">
        <v>510</v>
      </c>
      <c r="BH725" t="s">
        <v>510</v>
      </c>
      <c r="BI725" t="s">
        <v>510</v>
      </c>
      <c r="BJ725" t="s">
        <v>510</v>
      </c>
      <c r="BK725" t="s">
        <v>510</v>
      </c>
      <c r="BL725" t="s">
        <v>510</v>
      </c>
      <c r="BM725" t="s">
        <v>510</v>
      </c>
      <c r="BN725" t="s">
        <v>510</v>
      </c>
      <c r="BO725" t="s">
        <v>510</v>
      </c>
      <c r="BP725" t="s">
        <v>510</v>
      </c>
      <c r="BQ725" t="s">
        <v>510</v>
      </c>
    </row>
    <row r="726" spans="1:69" x14ac:dyDescent="0.3">
      <c r="A726" t="s">
        <v>510</v>
      </c>
      <c r="B726" t="s">
        <v>510</v>
      </c>
      <c r="C726" t="s">
        <v>510</v>
      </c>
      <c r="D726" t="s">
        <v>510</v>
      </c>
      <c r="E726" t="s">
        <v>510</v>
      </c>
      <c r="F726" t="s">
        <v>510</v>
      </c>
      <c r="G726" t="s">
        <v>510</v>
      </c>
      <c r="H726" s="455"/>
      <c r="I726" t="s">
        <v>510</v>
      </c>
      <c r="K726" t="s">
        <v>510</v>
      </c>
      <c r="L726" t="s">
        <v>512</v>
      </c>
      <c r="M726" t="s">
        <v>510</v>
      </c>
      <c r="N726" t="s">
        <v>510</v>
      </c>
      <c r="O726" t="s">
        <v>510</v>
      </c>
      <c r="P726" t="s">
        <v>510</v>
      </c>
      <c r="Q726" t="s">
        <v>510</v>
      </c>
      <c r="R726" t="s">
        <v>510</v>
      </c>
      <c r="S726" t="s">
        <v>510</v>
      </c>
      <c r="T726" t="s">
        <v>510</v>
      </c>
      <c r="U726" t="s">
        <v>510</v>
      </c>
      <c r="V726" t="s">
        <v>510</v>
      </c>
      <c r="W726" t="s">
        <v>510</v>
      </c>
      <c r="Y726" t="s">
        <v>510</v>
      </c>
      <c r="AA726" t="s">
        <v>510</v>
      </c>
      <c r="AB726" t="s">
        <v>510</v>
      </c>
      <c r="AC726" t="s">
        <v>510</v>
      </c>
      <c r="AD726" t="s">
        <v>510</v>
      </c>
      <c r="AE726" t="s">
        <v>510</v>
      </c>
      <c r="AH726" t="s">
        <v>510</v>
      </c>
      <c r="AI726" t="s">
        <v>510</v>
      </c>
      <c r="AJ726" t="s">
        <v>510</v>
      </c>
      <c r="AK726" t="s">
        <v>510</v>
      </c>
      <c r="AL726" t="s">
        <v>510</v>
      </c>
      <c r="AM726" t="s">
        <v>510</v>
      </c>
      <c r="AN726" t="s">
        <v>510</v>
      </c>
      <c r="AO726" t="s">
        <v>510</v>
      </c>
      <c r="AP726" t="s">
        <v>510</v>
      </c>
      <c r="AQ726" t="s">
        <v>510</v>
      </c>
      <c r="AR726" t="s">
        <v>510</v>
      </c>
      <c r="AS726" t="s">
        <v>510</v>
      </c>
      <c r="AT726" t="s">
        <v>510</v>
      </c>
      <c r="AU726" t="s">
        <v>510</v>
      </c>
      <c r="AV726" t="s">
        <v>510</v>
      </c>
      <c r="AW726" t="s">
        <v>510</v>
      </c>
      <c r="AY726" t="s">
        <v>510</v>
      </c>
      <c r="AZ726" t="s">
        <v>510</v>
      </c>
      <c r="BB726" t="s">
        <v>510</v>
      </c>
      <c r="BC726" t="s">
        <v>510</v>
      </c>
      <c r="BD726" t="s">
        <v>510</v>
      </c>
      <c r="BE726" t="s">
        <v>510</v>
      </c>
      <c r="BF726" t="s">
        <v>510</v>
      </c>
      <c r="BG726" t="s">
        <v>510</v>
      </c>
      <c r="BH726" t="s">
        <v>510</v>
      </c>
      <c r="BI726" t="s">
        <v>510</v>
      </c>
      <c r="BJ726" t="s">
        <v>510</v>
      </c>
      <c r="BK726" t="s">
        <v>510</v>
      </c>
      <c r="BL726" t="s">
        <v>510</v>
      </c>
      <c r="BM726" t="s">
        <v>510</v>
      </c>
      <c r="BN726" t="s">
        <v>510</v>
      </c>
      <c r="BO726" t="s">
        <v>510</v>
      </c>
      <c r="BP726" t="s">
        <v>510</v>
      </c>
      <c r="BQ726" t="s">
        <v>510</v>
      </c>
    </row>
    <row r="727" spans="1:69" x14ac:dyDescent="0.3">
      <c r="A727" t="s">
        <v>510</v>
      </c>
      <c r="B727" t="s">
        <v>510</v>
      </c>
      <c r="C727" t="s">
        <v>510</v>
      </c>
      <c r="D727" t="s">
        <v>510</v>
      </c>
      <c r="E727" t="s">
        <v>510</v>
      </c>
      <c r="F727" t="s">
        <v>510</v>
      </c>
      <c r="G727" t="s">
        <v>510</v>
      </c>
      <c r="H727" s="455"/>
      <c r="I727" t="s">
        <v>510</v>
      </c>
      <c r="K727" t="s">
        <v>510</v>
      </c>
      <c r="L727" t="s">
        <v>512</v>
      </c>
      <c r="M727" t="s">
        <v>510</v>
      </c>
      <c r="N727" t="s">
        <v>510</v>
      </c>
      <c r="O727" t="s">
        <v>510</v>
      </c>
      <c r="P727" t="s">
        <v>510</v>
      </c>
      <c r="Q727" t="s">
        <v>510</v>
      </c>
      <c r="R727" t="s">
        <v>510</v>
      </c>
      <c r="S727" t="s">
        <v>510</v>
      </c>
      <c r="T727" t="s">
        <v>510</v>
      </c>
      <c r="U727" t="s">
        <v>510</v>
      </c>
      <c r="V727" t="s">
        <v>510</v>
      </c>
      <c r="W727" t="s">
        <v>510</v>
      </c>
      <c r="Y727" t="s">
        <v>510</v>
      </c>
      <c r="AA727" t="s">
        <v>510</v>
      </c>
      <c r="AB727" t="s">
        <v>510</v>
      </c>
      <c r="AC727" t="s">
        <v>510</v>
      </c>
      <c r="AD727" t="s">
        <v>510</v>
      </c>
      <c r="AE727" t="s">
        <v>510</v>
      </c>
      <c r="AH727" t="s">
        <v>510</v>
      </c>
      <c r="AI727" t="s">
        <v>510</v>
      </c>
      <c r="AJ727" t="s">
        <v>510</v>
      </c>
      <c r="AK727" t="s">
        <v>510</v>
      </c>
      <c r="AL727" t="s">
        <v>510</v>
      </c>
      <c r="AM727" t="s">
        <v>510</v>
      </c>
      <c r="AN727" t="s">
        <v>510</v>
      </c>
      <c r="AO727" t="s">
        <v>510</v>
      </c>
      <c r="AP727" t="s">
        <v>510</v>
      </c>
      <c r="AQ727" t="s">
        <v>510</v>
      </c>
      <c r="AR727" t="s">
        <v>510</v>
      </c>
      <c r="AS727" t="s">
        <v>510</v>
      </c>
      <c r="AT727" t="s">
        <v>510</v>
      </c>
      <c r="AU727" t="s">
        <v>510</v>
      </c>
      <c r="AV727" t="s">
        <v>510</v>
      </c>
      <c r="AW727" t="s">
        <v>510</v>
      </c>
      <c r="AY727" t="s">
        <v>510</v>
      </c>
      <c r="AZ727" t="s">
        <v>510</v>
      </c>
      <c r="BB727" t="s">
        <v>510</v>
      </c>
      <c r="BC727" t="s">
        <v>510</v>
      </c>
      <c r="BD727" t="s">
        <v>510</v>
      </c>
      <c r="BE727" t="s">
        <v>510</v>
      </c>
      <c r="BF727" t="s">
        <v>510</v>
      </c>
      <c r="BG727" t="s">
        <v>510</v>
      </c>
      <c r="BH727" t="s">
        <v>510</v>
      </c>
      <c r="BI727" t="s">
        <v>510</v>
      </c>
      <c r="BJ727" t="s">
        <v>510</v>
      </c>
      <c r="BK727" t="s">
        <v>510</v>
      </c>
      <c r="BL727" t="s">
        <v>510</v>
      </c>
      <c r="BM727" t="s">
        <v>510</v>
      </c>
      <c r="BN727" t="s">
        <v>510</v>
      </c>
      <c r="BO727" t="s">
        <v>510</v>
      </c>
      <c r="BP727" t="s">
        <v>510</v>
      </c>
      <c r="BQ727" t="s">
        <v>510</v>
      </c>
    </row>
    <row r="728" spans="1:69" x14ac:dyDescent="0.3">
      <c r="A728" t="s">
        <v>510</v>
      </c>
      <c r="B728" t="s">
        <v>510</v>
      </c>
      <c r="C728" t="s">
        <v>510</v>
      </c>
      <c r="D728" t="s">
        <v>510</v>
      </c>
      <c r="E728" t="s">
        <v>510</v>
      </c>
      <c r="F728" t="s">
        <v>510</v>
      </c>
      <c r="G728" t="s">
        <v>510</v>
      </c>
      <c r="H728" s="455"/>
      <c r="I728" t="s">
        <v>510</v>
      </c>
      <c r="K728" t="s">
        <v>510</v>
      </c>
      <c r="L728" t="s">
        <v>512</v>
      </c>
      <c r="M728" t="s">
        <v>510</v>
      </c>
      <c r="N728" t="s">
        <v>510</v>
      </c>
      <c r="O728" t="s">
        <v>510</v>
      </c>
      <c r="P728" t="s">
        <v>510</v>
      </c>
      <c r="Q728" t="s">
        <v>510</v>
      </c>
      <c r="R728" t="s">
        <v>510</v>
      </c>
      <c r="S728" t="s">
        <v>510</v>
      </c>
      <c r="T728" t="s">
        <v>510</v>
      </c>
      <c r="U728" t="s">
        <v>510</v>
      </c>
      <c r="V728" t="s">
        <v>510</v>
      </c>
      <c r="W728" t="s">
        <v>510</v>
      </c>
      <c r="Y728" t="s">
        <v>510</v>
      </c>
      <c r="AA728" t="s">
        <v>510</v>
      </c>
      <c r="AB728" t="s">
        <v>510</v>
      </c>
      <c r="AC728" t="s">
        <v>510</v>
      </c>
      <c r="AD728" t="s">
        <v>510</v>
      </c>
      <c r="AE728" t="s">
        <v>510</v>
      </c>
      <c r="AH728" t="s">
        <v>510</v>
      </c>
      <c r="AI728" t="s">
        <v>510</v>
      </c>
      <c r="AJ728" t="s">
        <v>510</v>
      </c>
      <c r="AK728" t="s">
        <v>510</v>
      </c>
      <c r="AL728" t="s">
        <v>510</v>
      </c>
      <c r="AM728" t="s">
        <v>510</v>
      </c>
      <c r="AN728" t="s">
        <v>510</v>
      </c>
      <c r="AO728" t="s">
        <v>510</v>
      </c>
      <c r="AP728" t="s">
        <v>510</v>
      </c>
      <c r="AQ728" t="s">
        <v>510</v>
      </c>
      <c r="AR728" t="s">
        <v>510</v>
      </c>
      <c r="AS728" t="s">
        <v>510</v>
      </c>
      <c r="AT728" t="s">
        <v>510</v>
      </c>
      <c r="AU728" t="s">
        <v>510</v>
      </c>
      <c r="AV728" t="s">
        <v>510</v>
      </c>
      <c r="AW728" t="s">
        <v>510</v>
      </c>
      <c r="AY728" t="s">
        <v>510</v>
      </c>
      <c r="AZ728" t="s">
        <v>510</v>
      </c>
      <c r="BB728" t="s">
        <v>510</v>
      </c>
      <c r="BC728" t="s">
        <v>510</v>
      </c>
      <c r="BD728" t="s">
        <v>510</v>
      </c>
      <c r="BE728" t="s">
        <v>510</v>
      </c>
      <c r="BF728" t="s">
        <v>510</v>
      </c>
      <c r="BG728" t="s">
        <v>510</v>
      </c>
      <c r="BH728" t="s">
        <v>510</v>
      </c>
      <c r="BI728" t="s">
        <v>510</v>
      </c>
      <c r="BJ728" t="s">
        <v>510</v>
      </c>
      <c r="BK728" t="s">
        <v>510</v>
      </c>
      <c r="BL728" t="s">
        <v>510</v>
      </c>
      <c r="BM728" t="s">
        <v>510</v>
      </c>
      <c r="BN728" t="s">
        <v>510</v>
      </c>
      <c r="BO728" t="s">
        <v>510</v>
      </c>
      <c r="BP728" t="s">
        <v>510</v>
      </c>
      <c r="BQ728" t="s">
        <v>510</v>
      </c>
    </row>
    <row r="729" spans="1:69" x14ac:dyDescent="0.3">
      <c r="A729" t="s">
        <v>510</v>
      </c>
      <c r="B729" t="s">
        <v>510</v>
      </c>
      <c r="C729" t="s">
        <v>510</v>
      </c>
      <c r="D729" t="s">
        <v>510</v>
      </c>
      <c r="E729" t="s">
        <v>510</v>
      </c>
      <c r="F729" t="s">
        <v>510</v>
      </c>
      <c r="G729" t="s">
        <v>510</v>
      </c>
      <c r="H729" s="455"/>
      <c r="I729" t="s">
        <v>510</v>
      </c>
      <c r="K729" t="s">
        <v>510</v>
      </c>
      <c r="L729" t="s">
        <v>512</v>
      </c>
      <c r="M729" t="s">
        <v>510</v>
      </c>
      <c r="N729" t="s">
        <v>510</v>
      </c>
      <c r="O729" t="s">
        <v>510</v>
      </c>
      <c r="P729" t="s">
        <v>510</v>
      </c>
      <c r="Q729" t="s">
        <v>510</v>
      </c>
      <c r="R729" t="s">
        <v>510</v>
      </c>
      <c r="S729" t="s">
        <v>510</v>
      </c>
      <c r="T729" t="s">
        <v>510</v>
      </c>
      <c r="U729" t="s">
        <v>510</v>
      </c>
      <c r="V729" t="s">
        <v>510</v>
      </c>
      <c r="W729" t="s">
        <v>510</v>
      </c>
      <c r="Y729" t="s">
        <v>510</v>
      </c>
      <c r="AA729" t="s">
        <v>510</v>
      </c>
      <c r="AB729" t="s">
        <v>510</v>
      </c>
      <c r="AC729" t="s">
        <v>510</v>
      </c>
      <c r="AD729" t="s">
        <v>510</v>
      </c>
      <c r="AE729" t="s">
        <v>510</v>
      </c>
      <c r="AH729" t="s">
        <v>510</v>
      </c>
      <c r="AI729" t="s">
        <v>510</v>
      </c>
      <c r="AJ729" t="s">
        <v>510</v>
      </c>
      <c r="AK729" t="s">
        <v>510</v>
      </c>
      <c r="AL729" t="s">
        <v>510</v>
      </c>
      <c r="AM729" t="s">
        <v>510</v>
      </c>
      <c r="AN729" t="s">
        <v>510</v>
      </c>
      <c r="AO729" t="s">
        <v>510</v>
      </c>
      <c r="AP729" t="s">
        <v>510</v>
      </c>
      <c r="AQ729" t="s">
        <v>510</v>
      </c>
      <c r="AR729" t="s">
        <v>510</v>
      </c>
      <c r="AS729" t="s">
        <v>510</v>
      </c>
      <c r="AT729" t="s">
        <v>510</v>
      </c>
      <c r="AU729" t="s">
        <v>510</v>
      </c>
      <c r="AV729" t="s">
        <v>510</v>
      </c>
      <c r="AW729" t="s">
        <v>510</v>
      </c>
      <c r="AY729" t="s">
        <v>510</v>
      </c>
      <c r="AZ729" t="s">
        <v>510</v>
      </c>
      <c r="BB729" t="s">
        <v>510</v>
      </c>
      <c r="BC729" t="s">
        <v>510</v>
      </c>
      <c r="BD729" t="s">
        <v>510</v>
      </c>
      <c r="BE729" t="s">
        <v>510</v>
      </c>
      <c r="BF729" t="s">
        <v>510</v>
      </c>
      <c r="BG729" t="s">
        <v>510</v>
      </c>
      <c r="BH729" t="s">
        <v>510</v>
      </c>
      <c r="BI729" t="s">
        <v>510</v>
      </c>
      <c r="BJ729" t="s">
        <v>510</v>
      </c>
      <c r="BK729" t="s">
        <v>510</v>
      </c>
      <c r="BL729" t="s">
        <v>510</v>
      </c>
      <c r="BM729" t="s">
        <v>510</v>
      </c>
      <c r="BN729" t="s">
        <v>510</v>
      </c>
      <c r="BO729" t="s">
        <v>510</v>
      </c>
      <c r="BP729" t="s">
        <v>510</v>
      </c>
      <c r="BQ729" t="s">
        <v>510</v>
      </c>
    </row>
    <row r="730" spans="1:69" x14ac:dyDescent="0.3">
      <c r="A730" t="s">
        <v>510</v>
      </c>
      <c r="B730" t="s">
        <v>510</v>
      </c>
      <c r="C730" t="s">
        <v>510</v>
      </c>
      <c r="D730" t="s">
        <v>510</v>
      </c>
      <c r="E730" t="s">
        <v>510</v>
      </c>
      <c r="F730" t="s">
        <v>510</v>
      </c>
      <c r="G730" t="s">
        <v>510</v>
      </c>
      <c r="H730" s="455"/>
      <c r="I730" t="s">
        <v>510</v>
      </c>
      <c r="K730" t="s">
        <v>510</v>
      </c>
      <c r="L730" t="s">
        <v>512</v>
      </c>
      <c r="M730" t="s">
        <v>510</v>
      </c>
      <c r="N730" t="s">
        <v>510</v>
      </c>
      <c r="O730" t="s">
        <v>510</v>
      </c>
      <c r="P730" t="s">
        <v>510</v>
      </c>
      <c r="Q730" t="s">
        <v>510</v>
      </c>
      <c r="R730" t="s">
        <v>510</v>
      </c>
      <c r="S730" t="s">
        <v>510</v>
      </c>
      <c r="T730" t="s">
        <v>510</v>
      </c>
      <c r="U730" t="s">
        <v>510</v>
      </c>
      <c r="V730" t="s">
        <v>510</v>
      </c>
      <c r="W730" t="s">
        <v>510</v>
      </c>
      <c r="Y730" t="s">
        <v>510</v>
      </c>
      <c r="AA730" t="s">
        <v>510</v>
      </c>
      <c r="AB730" t="s">
        <v>510</v>
      </c>
      <c r="AC730" t="s">
        <v>510</v>
      </c>
      <c r="AD730" t="s">
        <v>510</v>
      </c>
      <c r="AE730" t="s">
        <v>510</v>
      </c>
      <c r="AH730" t="s">
        <v>510</v>
      </c>
      <c r="AI730" t="s">
        <v>510</v>
      </c>
      <c r="AJ730" t="s">
        <v>510</v>
      </c>
      <c r="AK730" t="s">
        <v>510</v>
      </c>
      <c r="AL730" t="s">
        <v>510</v>
      </c>
      <c r="AM730" t="s">
        <v>510</v>
      </c>
      <c r="AN730" t="s">
        <v>510</v>
      </c>
      <c r="AO730" t="s">
        <v>510</v>
      </c>
      <c r="AP730" t="s">
        <v>510</v>
      </c>
      <c r="AQ730" t="s">
        <v>510</v>
      </c>
      <c r="AR730" t="s">
        <v>510</v>
      </c>
      <c r="AS730" t="s">
        <v>510</v>
      </c>
      <c r="AT730" t="s">
        <v>510</v>
      </c>
      <c r="AU730" t="s">
        <v>510</v>
      </c>
      <c r="AV730" t="s">
        <v>510</v>
      </c>
      <c r="AW730" t="s">
        <v>510</v>
      </c>
      <c r="AY730" t="s">
        <v>510</v>
      </c>
      <c r="AZ730" t="s">
        <v>510</v>
      </c>
      <c r="BB730" t="s">
        <v>510</v>
      </c>
      <c r="BC730" t="s">
        <v>510</v>
      </c>
      <c r="BD730" t="s">
        <v>510</v>
      </c>
      <c r="BE730" t="s">
        <v>510</v>
      </c>
      <c r="BF730" t="s">
        <v>510</v>
      </c>
      <c r="BG730" t="s">
        <v>510</v>
      </c>
      <c r="BH730" t="s">
        <v>510</v>
      </c>
      <c r="BI730" t="s">
        <v>510</v>
      </c>
      <c r="BJ730" t="s">
        <v>510</v>
      </c>
      <c r="BK730" t="s">
        <v>510</v>
      </c>
      <c r="BL730" t="s">
        <v>510</v>
      </c>
      <c r="BM730" t="s">
        <v>510</v>
      </c>
      <c r="BN730" t="s">
        <v>510</v>
      </c>
      <c r="BO730" t="s">
        <v>510</v>
      </c>
      <c r="BP730" t="s">
        <v>510</v>
      </c>
      <c r="BQ730" t="s">
        <v>510</v>
      </c>
    </row>
    <row r="731" spans="1:69" x14ac:dyDescent="0.3">
      <c r="A731" t="s">
        <v>510</v>
      </c>
      <c r="B731" t="s">
        <v>510</v>
      </c>
      <c r="C731" t="s">
        <v>510</v>
      </c>
      <c r="D731" t="s">
        <v>510</v>
      </c>
      <c r="E731" t="s">
        <v>510</v>
      </c>
      <c r="F731" t="s">
        <v>510</v>
      </c>
      <c r="G731" t="s">
        <v>510</v>
      </c>
      <c r="H731" s="455"/>
      <c r="I731" t="s">
        <v>510</v>
      </c>
      <c r="K731" t="s">
        <v>510</v>
      </c>
      <c r="L731" t="s">
        <v>512</v>
      </c>
      <c r="M731" t="s">
        <v>510</v>
      </c>
      <c r="N731" t="s">
        <v>510</v>
      </c>
      <c r="O731" t="s">
        <v>510</v>
      </c>
      <c r="P731" t="s">
        <v>510</v>
      </c>
      <c r="Q731" t="s">
        <v>510</v>
      </c>
      <c r="R731" t="s">
        <v>510</v>
      </c>
      <c r="S731" t="s">
        <v>510</v>
      </c>
      <c r="T731" t="s">
        <v>510</v>
      </c>
      <c r="U731" t="s">
        <v>510</v>
      </c>
      <c r="V731" t="s">
        <v>510</v>
      </c>
      <c r="W731" t="s">
        <v>510</v>
      </c>
      <c r="Y731" t="s">
        <v>510</v>
      </c>
      <c r="AA731" t="s">
        <v>510</v>
      </c>
      <c r="AB731" t="s">
        <v>510</v>
      </c>
      <c r="AC731" t="s">
        <v>510</v>
      </c>
      <c r="AD731" t="s">
        <v>510</v>
      </c>
      <c r="AE731" t="s">
        <v>510</v>
      </c>
      <c r="AH731" t="s">
        <v>510</v>
      </c>
      <c r="AI731" t="s">
        <v>510</v>
      </c>
      <c r="AJ731" t="s">
        <v>510</v>
      </c>
      <c r="AK731" t="s">
        <v>510</v>
      </c>
      <c r="AL731" t="s">
        <v>510</v>
      </c>
      <c r="AM731" t="s">
        <v>510</v>
      </c>
      <c r="AN731" t="s">
        <v>510</v>
      </c>
      <c r="AO731" t="s">
        <v>510</v>
      </c>
      <c r="AP731" t="s">
        <v>510</v>
      </c>
      <c r="AQ731" t="s">
        <v>510</v>
      </c>
      <c r="AR731" t="s">
        <v>510</v>
      </c>
      <c r="AS731" t="s">
        <v>510</v>
      </c>
      <c r="AT731" t="s">
        <v>510</v>
      </c>
      <c r="AU731" t="s">
        <v>510</v>
      </c>
      <c r="AV731" t="s">
        <v>510</v>
      </c>
      <c r="AW731" t="s">
        <v>510</v>
      </c>
      <c r="AY731" t="s">
        <v>510</v>
      </c>
      <c r="AZ731" t="s">
        <v>510</v>
      </c>
      <c r="BB731" t="s">
        <v>510</v>
      </c>
      <c r="BC731" t="s">
        <v>510</v>
      </c>
      <c r="BD731" t="s">
        <v>510</v>
      </c>
      <c r="BE731" t="s">
        <v>510</v>
      </c>
      <c r="BF731" t="s">
        <v>510</v>
      </c>
      <c r="BG731" t="s">
        <v>510</v>
      </c>
      <c r="BH731" t="s">
        <v>510</v>
      </c>
      <c r="BI731" t="s">
        <v>510</v>
      </c>
      <c r="BJ731" t="s">
        <v>510</v>
      </c>
      <c r="BK731" t="s">
        <v>510</v>
      </c>
      <c r="BL731" t="s">
        <v>510</v>
      </c>
      <c r="BM731" t="s">
        <v>510</v>
      </c>
      <c r="BN731" t="s">
        <v>510</v>
      </c>
      <c r="BO731" t="s">
        <v>510</v>
      </c>
      <c r="BP731" t="s">
        <v>510</v>
      </c>
      <c r="BQ731" t="s">
        <v>510</v>
      </c>
    </row>
    <row r="732" spans="1:69" x14ac:dyDescent="0.3">
      <c r="A732" t="s">
        <v>510</v>
      </c>
      <c r="B732" t="s">
        <v>510</v>
      </c>
      <c r="C732" t="s">
        <v>510</v>
      </c>
      <c r="D732" t="s">
        <v>510</v>
      </c>
      <c r="E732" t="s">
        <v>510</v>
      </c>
      <c r="F732" t="s">
        <v>510</v>
      </c>
      <c r="G732" t="s">
        <v>510</v>
      </c>
      <c r="H732" s="455"/>
      <c r="I732" t="s">
        <v>510</v>
      </c>
      <c r="K732" t="s">
        <v>510</v>
      </c>
      <c r="L732" t="s">
        <v>512</v>
      </c>
      <c r="M732" t="s">
        <v>510</v>
      </c>
      <c r="N732" t="s">
        <v>510</v>
      </c>
      <c r="O732" t="s">
        <v>510</v>
      </c>
      <c r="P732" t="s">
        <v>510</v>
      </c>
      <c r="Q732" t="s">
        <v>510</v>
      </c>
      <c r="R732" t="s">
        <v>510</v>
      </c>
      <c r="S732" t="s">
        <v>510</v>
      </c>
      <c r="T732" t="s">
        <v>510</v>
      </c>
      <c r="U732" t="s">
        <v>510</v>
      </c>
      <c r="V732" t="s">
        <v>510</v>
      </c>
      <c r="W732" t="s">
        <v>510</v>
      </c>
      <c r="Y732" t="s">
        <v>510</v>
      </c>
      <c r="AA732" t="s">
        <v>510</v>
      </c>
      <c r="AB732" t="s">
        <v>510</v>
      </c>
      <c r="AC732" t="s">
        <v>510</v>
      </c>
      <c r="AD732" t="s">
        <v>510</v>
      </c>
      <c r="AE732" t="s">
        <v>510</v>
      </c>
      <c r="AH732" t="s">
        <v>510</v>
      </c>
      <c r="AI732" t="s">
        <v>510</v>
      </c>
      <c r="AJ732" t="s">
        <v>510</v>
      </c>
      <c r="AK732" t="s">
        <v>510</v>
      </c>
      <c r="AL732" t="s">
        <v>510</v>
      </c>
      <c r="AM732" t="s">
        <v>510</v>
      </c>
      <c r="AN732" t="s">
        <v>510</v>
      </c>
      <c r="AO732" t="s">
        <v>510</v>
      </c>
      <c r="AP732" t="s">
        <v>510</v>
      </c>
      <c r="AQ732" t="s">
        <v>510</v>
      </c>
      <c r="AR732" t="s">
        <v>510</v>
      </c>
      <c r="AS732" t="s">
        <v>510</v>
      </c>
      <c r="AT732" t="s">
        <v>510</v>
      </c>
      <c r="AU732" t="s">
        <v>510</v>
      </c>
      <c r="AV732" t="s">
        <v>510</v>
      </c>
      <c r="AW732" t="s">
        <v>510</v>
      </c>
      <c r="AY732" t="s">
        <v>510</v>
      </c>
      <c r="AZ732" t="s">
        <v>510</v>
      </c>
      <c r="BB732" t="s">
        <v>510</v>
      </c>
      <c r="BC732" t="s">
        <v>510</v>
      </c>
      <c r="BD732" t="s">
        <v>510</v>
      </c>
      <c r="BE732" t="s">
        <v>510</v>
      </c>
      <c r="BF732" t="s">
        <v>510</v>
      </c>
      <c r="BG732" t="s">
        <v>510</v>
      </c>
      <c r="BH732" t="s">
        <v>510</v>
      </c>
      <c r="BI732" t="s">
        <v>510</v>
      </c>
      <c r="BJ732" t="s">
        <v>510</v>
      </c>
      <c r="BK732" t="s">
        <v>510</v>
      </c>
      <c r="BL732" t="s">
        <v>510</v>
      </c>
      <c r="BM732" t="s">
        <v>510</v>
      </c>
      <c r="BN732" t="s">
        <v>510</v>
      </c>
      <c r="BO732" t="s">
        <v>510</v>
      </c>
      <c r="BP732" t="s">
        <v>510</v>
      </c>
      <c r="BQ732" t="s">
        <v>510</v>
      </c>
    </row>
    <row r="733" spans="1:69" x14ac:dyDescent="0.3">
      <c r="A733" t="s">
        <v>510</v>
      </c>
      <c r="B733" t="s">
        <v>510</v>
      </c>
      <c r="C733" t="s">
        <v>510</v>
      </c>
      <c r="D733" t="s">
        <v>510</v>
      </c>
      <c r="E733" t="s">
        <v>510</v>
      </c>
      <c r="F733" t="s">
        <v>510</v>
      </c>
      <c r="G733" t="s">
        <v>510</v>
      </c>
      <c r="H733" s="455"/>
      <c r="I733" t="s">
        <v>510</v>
      </c>
      <c r="K733" t="s">
        <v>510</v>
      </c>
      <c r="L733" t="s">
        <v>512</v>
      </c>
      <c r="M733" t="s">
        <v>510</v>
      </c>
      <c r="N733" t="s">
        <v>510</v>
      </c>
      <c r="O733" t="s">
        <v>510</v>
      </c>
      <c r="P733" t="s">
        <v>510</v>
      </c>
      <c r="Q733" t="s">
        <v>510</v>
      </c>
      <c r="R733" t="s">
        <v>510</v>
      </c>
      <c r="S733" t="s">
        <v>510</v>
      </c>
      <c r="T733" t="s">
        <v>510</v>
      </c>
      <c r="U733" t="s">
        <v>510</v>
      </c>
      <c r="V733" t="s">
        <v>510</v>
      </c>
      <c r="W733" t="s">
        <v>510</v>
      </c>
      <c r="Y733" t="s">
        <v>510</v>
      </c>
      <c r="AA733" t="s">
        <v>510</v>
      </c>
      <c r="AB733" t="s">
        <v>510</v>
      </c>
      <c r="AC733" t="s">
        <v>510</v>
      </c>
      <c r="AD733" t="s">
        <v>510</v>
      </c>
      <c r="AE733" t="s">
        <v>510</v>
      </c>
      <c r="AH733" t="s">
        <v>510</v>
      </c>
      <c r="AI733" t="s">
        <v>510</v>
      </c>
      <c r="AJ733" t="s">
        <v>510</v>
      </c>
      <c r="AK733" t="s">
        <v>510</v>
      </c>
      <c r="AL733" t="s">
        <v>510</v>
      </c>
      <c r="AM733" t="s">
        <v>510</v>
      </c>
      <c r="AN733" t="s">
        <v>510</v>
      </c>
      <c r="AO733" t="s">
        <v>510</v>
      </c>
      <c r="AP733" t="s">
        <v>510</v>
      </c>
      <c r="AQ733" t="s">
        <v>510</v>
      </c>
      <c r="AR733" t="s">
        <v>510</v>
      </c>
      <c r="AS733" t="s">
        <v>510</v>
      </c>
      <c r="AT733" t="s">
        <v>510</v>
      </c>
      <c r="AU733" t="s">
        <v>510</v>
      </c>
      <c r="AV733" t="s">
        <v>510</v>
      </c>
      <c r="AW733" t="s">
        <v>510</v>
      </c>
      <c r="AY733" t="s">
        <v>510</v>
      </c>
      <c r="AZ733" t="s">
        <v>510</v>
      </c>
      <c r="BB733" t="s">
        <v>510</v>
      </c>
      <c r="BC733" t="s">
        <v>510</v>
      </c>
      <c r="BD733" t="s">
        <v>510</v>
      </c>
      <c r="BE733" t="s">
        <v>510</v>
      </c>
      <c r="BF733" t="s">
        <v>510</v>
      </c>
      <c r="BG733" t="s">
        <v>510</v>
      </c>
      <c r="BH733" t="s">
        <v>510</v>
      </c>
      <c r="BI733" t="s">
        <v>510</v>
      </c>
      <c r="BJ733" t="s">
        <v>510</v>
      </c>
      <c r="BK733" t="s">
        <v>510</v>
      </c>
      <c r="BL733" t="s">
        <v>510</v>
      </c>
      <c r="BM733" t="s">
        <v>510</v>
      </c>
      <c r="BN733" t="s">
        <v>510</v>
      </c>
      <c r="BO733" t="s">
        <v>510</v>
      </c>
      <c r="BP733" t="s">
        <v>510</v>
      </c>
      <c r="BQ733" t="s">
        <v>510</v>
      </c>
    </row>
    <row r="734" spans="1:69" x14ac:dyDescent="0.3">
      <c r="A734" t="s">
        <v>510</v>
      </c>
      <c r="B734" t="s">
        <v>510</v>
      </c>
      <c r="C734" t="s">
        <v>510</v>
      </c>
      <c r="D734" t="s">
        <v>510</v>
      </c>
      <c r="E734" t="s">
        <v>510</v>
      </c>
      <c r="F734" t="s">
        <v>510</v>
      </c>
      <c r="G734" t="s">
        <v>510</v>
      </c>
      <c r="H734" s="455"/>
      <c r="I734" t="s">
        <v>510</v>
      </c>
      <c r="K734" t="s">
        <v>510</v>
      </c>
      <c r="L734" t="s">
        <v>512</v>
      </c>
      <c r="M734" t="s">
        <v>510</v>
      </c>
      <c r="N734" t="s">
        <v>510</v>
      </c>
      <c r="O734" t="s">
        <v>510</v>
      </c>
      <c r="P734" t="s">
        <v>510</v>
      </c>
      <c r="Q734" t="s">
        <v>510</v>
      </c>
      <c r="R734" t="s">
        <v>510</v>
      </c>
      <c r="S734" t="s">
        <v>510</v>
      </c>
      <c r="T734" t="s">
        <v>510</v>
      </c>
      <c r="U734" t="s">
        <v>510</v>
      </c>
      <c r="V734" t="s">
        <v>510</v>
      </c>
      <c r="W734" t="s">
        <v>510</v>
      </c>
      <c r="Y734" t="s">
        <v>510</v>
      </c>
      <c r="AA734" t="s">
        <v>510</v>
      </c>
      <c r="AB734" t="s">
        <v>510</v>
      </c>
      <c r="AC734" t="s">
        <v>510</v>
      </c>
      <c r="AD734" t="s">
        <v>510</v>
      </c>
      <c r="AE734" t="s">
        <v>510</v>
      </c>
      <c r="AH734" t="s">
        <v>510</v>
      </c>
      <c r="AI734" t="s">
        <v>510</v>
      </c>
      <c r="AJ734" t="s">
        <v>510</v>
      </c>
      <c r="AK734" t="s">
        <v>510</v>
      </c>
      <c r="AL734" t="s">
        <v>510</v>
      </c>
      <c r="AM734" t="s">
        <v>510</v>
      </c>
      <c r="AN734" t="s">
        <v>510</v>
      </c>
      <c r="AO734" t="s">
        <v>510</v>
      </c>
      <c r="AP734" t="s">
        <v>510</v>
      </c>
      <c r="AQ734" t="s">
        <v>510</v>
      </c>
      <c r="AR734" t="s">
        <v>510</v>
      </c>
      <c r="AS734" t="s">
        <v>510</v>
      </c>
      <c r="AT734" t="s">
        <v>510</v>
      </c>
      <c r="AU734" t="s">
        <v>510</v>
      </c>
      <c r="AV734" t="s">
        <v>510</v>
      </c>
      <c r="AW734" t="s">
        <v>510</v>
      </c>
      <c r="AY734" t="s">
        <v>510</v>
      </c>
      <c r="AZ734" t="s">
        <v>510</v>
      </c>
      <c r="BB734" t="s">
        <v>510</v>
      </c>
      <c r="BC734" t="s">
        <v>510</v>
      </c>
      <c r="BD734" t="s">
        <v>510</v>
      </c>
      <c r="BE734" t="s">
        <v>510</v>
      </c>
      <c r="BF734" t="s">
        <v>510</v>
      </c>
      <c r="BG734" t="s">
        <v>510</v>
      </c>
      <c r="BH734" t="s">
        <v>510</v>
      </c>
      <c r="BI734" t="s">
        <v>510</v>
      </c>
      <c r="BJ734" t="s">
        <v>510</v>
      </c>
      <c r="BK734" t="s">
        <v>510</v>
      </c>
      <c r="BL734" t="s">
        <v>510</v>
      </c>
      <c r="BM734" t="s">
        <v>510</v>
      </c>
      <c r="BN734" t="s">
        <v>510</v>
      </c>
      <c r="BO734" t="s">
        <v>510</v>
      </c>
      <c r="BP734" t="s">
        <v>510</v>
      </c>
      <c r="BQ734" t="s">
        <v>510</v>
      </c>
    </row>
    <row r="735" spans="1:69" x14ac:dyDescent="0.3">
      <c r="A735" t="s">
        <v>510</v>
      </c>
      <c r="B735" t="s">
        <v>510</v>
      </c>
      <c r="C735" t="s">
        <v>510</v>
      </c>
      <c r="D735" t="s">
        <v>510</v>
      </c>
      <c r="E735" t="s">
        <v>510</v>
      </c>
      <c r="F735" t="s">
        <v>510</v>
      </c>
      <c r="G735" t="s">
        <v>510</v>
      </c>
      <c r="H735" s="455"/>
      <c r="I735" t="s">
        <v>510</v>
      </c>
      <c r="K735" t="s">
        <v>510</v>
      </c>
      <c r="L735" t="s">
        <v>512</v>
      </c>
      <c r="M735" t="s">
        <v>510</v>
      </c>
      <c r="N735" t="s">
        <v>510</v>
      </c>
      <c r="O735" t="s">
        <v>510</v>
      </c>
      <c r="P735" t="s">
        <v>510</v>
      </c>
      <c r="Q735" t="s">
        <v>510</v>
      </c>
      <c r="R735" t="s">
        <v>510</v>
      </c>
      <c r="S735" t="s">
        <v>510</v>
      </c>
      <c r="T735" t="s">
        <v>510</v>
      </c>
      <c r="U735" t="s">
        <v>510</v>
      </c>
      <c r="V735" t="s">
        <v>510</v>
      </c>
      <c r="W735" t="s">
        <v>510</v>
      </c>
      <c r="Y735" t="s">
        <v>510</v>
      </c>
      <c r="AA735" t="s">
        <v>510</v>
      </c>
      <c r="AB735" t="s">
        <v>510</v>
      </c>
      <c r="AC735" t="s">
        <v>510</v>
      </c>
      <c r="AD735" t="s">
        <v>510</v>
      </c>
      <c r="AE735" t="s">
        <v>510</v>
      </c>
      <c r="AH735" t="s">
        <v>510</v>
      </c>
      <c r="AI735" t="s">
        <v>510</v>
      </c>
      <c r="AJ735" t="s">
        <v>510</v>
      </c>
      <c r="AK735" t="s">
        <v>510</v>
      </c>
      <c r="AL735" t="s">
        <v>510</v>
      </c>
      <c r="AM735" t="s">
        <v>510</v>
      </c>
      <c r="AN735" t="s">
        <v>510</v>
      </c>
      <c r="AO735" t="s">
        <v>510</v>
      </c>
      <c r="AP735" t="s">
        <v>510</v>
      </c>
      <c r="AQ735" t="s">
        <v>510</v>
      </c>
      <c r="AR735" t="s">
        <v>510</v>
      </c>
      <c r="AS735" t="s">
        <v>510</v>
      </c>
      <c r="AT735" t="s">
        <v>510</v>
      </c>
      <c r="AU735" t="s">
        <v>510</v>
      </c>
      <c r="AV735" t="s">
        <v>510</v>
      </c>
      <c r="AW735" t="s">
        <v>510</v>
      </c>
      <c r="AY735" t="s">
        <v>510</v>
      </c>
      <c r="AZ735" t="s">
        <v>510</v>
      </c>
      <c r="BB735" t="s">
        <v>510</v>
      </c>
      <c r="BC735" t="s">
        <v>510</v>
      </c>
      <c r="BD735" t="s">
        <v>510</v>
      </c>
      <c r="BE735" t="s">
        <v>510</v>
      </c>
      <c r="BF735" t="s">
        <v>510</v>
      </c>
      <c r="BG735" t="s">
        <v>510</v>
      </c>
      <c r="BH735" t="s">
        <v>510</v>
      </c>
      <c r="BI735" t="s">
        <v>510</v>
      </c>
      <c r="BJ735" t="s">
        <v>510</v>
      </c>
      <c r="BK735" t="s">
        <v>510</v>
      </c>
      <c r="BL735" t="s">
        <v>510</v>
      </c>
      <c r="BM735" t="s">
        <v>510</v>
      </c>
      <c r="BN735" t="s">
        <v>510</v>
      </c>
      <c r="BO735" t="s">
        <v>510</v>
      </c>
      <c r="BP735" t="s">
        <v>510</v>
      </c>
      <c r="BQ735" t="s">
        <v>510</v>
      </c>
    </row>
    <row r="736" spans="1:69" x14ac:dyDescent="0.3">
      <c r="A736" t="s">
        <v>510</v>
      </c>
      <c r="B736" t="s">
        <v>510</v>
      </c>
      <c r="C736" t="s">
        <v>510</v>
      </c>
      <c r="D736" t="s">
        <v>510</v>
      </c>
      <c r="E736" t="s">
        <v>510</v>
      </c>
      <c r="F736" t="s">
        <v>510</v>
      </c>
      <c r="G736" t="s">
        <v>510</v>
      </c>
      <c r="H736" s="455"/>
      <c r="I736" t="s">
        <v>510</v>
      </c>
      <c r="K736" t="s">
        <v>510</v>
      </c>
      <c r="L736" t="s">
        <v>512</v>
      </c>
      <c r="M736" t="s">
        <v>510</v>
      </c>
      <c r="N736" t="s">
        <v>510</v>
      </c>
      <c r="O736" t="s">
        <v>510</v>
      </c>
      <c r="P736" t="s">
        <v>510</v>
      </c>
      <c r="Q736" t="s">
        <v>510</v>
      </c>
      <c r="R736" t="s">
        <v>510</v>
      </c>
      <c r="S736" t="s">
        <v>510</v>
      </c>
      <c r="T736" t="s">
        <v>510</v>
      </c>
      <c r="U736" t="s">
        <v>510</v>
      </c>
      <c r="V736" t="s">
        <v>510</v>
      </c>
      <c r="W736" t="s">
        <v>510</v>
      </c>
      <c r="Y736" t="s">
        <v>510</v>
      </c>
      <c r="AA736" t="s">
        <v>510</v>
      </c>
      <c r="AB736" t="s">
        <v>510</v>
      </c>
      <c r="AC736" t="s">
        <v>510</v>
      </c>
      <c r="AD736" t="s">
        <v>510</v>
      </c>
      <c r="AE736" t="s">
        <v>510</v>
      </c>
      <c r="AH736" t="s">
        <v>510</v>
      </c>
      <c r="AI736" t="s">
        <v>510</v>
      </c>
      <c r="AJ736" t="s">
        <v>510</v>
      </c>
      <c r="AK736" t="s">
        <v>510</v>
      </c>
      <c r="AL736" t="s">
        <v>510</v>
      </c>
      <c r="AM736" t="s">
        <v>510</v>
      </c>
      <c r="AN736" t="s">
        <v>510</v>
      </c>
      <c r="AO736" t="s">
        <v>510</v>
      </c>
      <c r="AP736" t="s">
        <v>510</v>
      </c>
      <c r="AQ736" t="s">
        <v>510</v>
      </c>
      <c r="AR736" t="s">
        <v>510</v>
      </c>
      <c r="AS736" t="s">
        <v>510</v>
      </c>
      <c r="AT736" t="s">
        <v>510</v>
      </c>
      <c r="AU736" t="s">
        <v>510</v>
      </c>
      <c r="AV736" t="s">
        <v>510</v>
      </c>
      <c r="AW736" t="s">
        <v>510</v>
      </c>
      <c r="AY736" t="s">
        <v>510</v>
      </c>
      <c r="AZ736" t="s">
        <v>510</v>
      </c>
      <c r="BB736" t="s">
        <v>510</v>
      </c>
      <c r="BC736" t="s">
        <v>510</v>
      </c>
      <c r="BD736" t="s">
        <v>510</v>
      </c>
      <c r="BE736" t="s">
        <v>510</v>
      </c>
      <c r="BF736" t="s">
        <v>510</v>
      </c>
      <c r="BG736" t="s">
        <v>510</v>
      </c>
      <c r="BH736" t="s">
        <v>510</v>
      </c>
      <c r="BI736" t="s">
        <v>510</v>
      </c>
      <c r="BJ736" t="s">
        <v>510</v>
      </c>
      <c r="BK736" t="s">
        <v>510</v>
      </c>
      <c r="BL736" t="s">
        <v>510</v>
      </c>
      <c r="BM736" t="s">
        <v>510</v>
      </c>
      <c r="BN736" t="s">
        <v>510</v>
      </c>
      <c r="BO736" t="s">
        <v>510</v>
      </c>
      <c r="BP736" t="s">
        <v>510</v>
      </c>
      <c r="BQ736" t="s">
        <v>510</v>
      </c>
    </row>
    <row r="737" spans="1:69" x14ac:dyDescent="0.3">
      <c r="A737" t="s">
        <v>510</v>
      </c>
      <c r="B737" t="s">
        <v>510</v>
      </c>
      <c r="C737" t="s">
        <v>510</v>
      </c>
      <c r="D737" t="s">
        <v>510</v>
      </c>
      <c r="E737" t="s">
        <v>510</v>
      </c>
      <c r="F737" t="s">
        <v>510</v>
      </c>
      <c r="G737" t="s">
        <v>510</v>
      </c>
      <c r="H737" s="455"/>
      <c r="I737" t="s">
        <v>510</v>
      </c>
      <c r="K737" t="s">
        <v>510</v>
      </c>
      <c r="L737" t="s">
        <v>512</v>
      </c>
      <c r="M737" t="s">
        <v>510</v>
      </c>
      <c r="N737" t="s">
        <v>510</v>
      </c>
      <c r="O737" t="s">
        <v>510</v>
      </c>
      <c r="P737" t="s">
        <v>510</v>
      </c>
      <c r="Q737" t="s">
        <v>510</v>
      </c>
      <c r="R737" t="s">
        <v>510</v>
      </c>
      <c r="S737" t="s">
        <v>510</v>
      </c>
      <c r="T737" t="s">
        <v>510</v>
      </c>
      <c r="U737" t="s">
        <v>510</v>
      </c>
      <c r="V737" t="s">
        <v>510</v>
      </c>
      <c r="W737" t="s">
        <v>510</v>
      </c>
      <c r="Y737" t="s">
        <v>510</v>
      </c>
      <c r="AA737" t="s">
        <v>510</v>
      </c>
      <c r="AB737" t="s">
        <v>510</v>
      </c>
      <c r="AC737" t="s">
        <v>510</v>
      </c>
      <c r="AD737" t="s">
        <v>510</v>
      </c>
      <c r="AE737" t="s">
        <v>510</v>
      </c>
      <c r="AH737" t="s">
        <v>510</v>
      </c>
      <c r="AI737" t="s">
        <v>510</v>
      </c>
      <c r="AJ737" t="s">
        <v>510</v>
      </c>
      <c r="AK737" t="s">
        <v>510</v>
      </c>
      <c r="AL737" t="s">
        <v>510</v>
      </c>
      <c r="AM737" t="s">
        <v>510</v>
      </c>
      <c r="AN737" t="s">
        <v>510</v>
      </c>
      <c r="AO737" t="s">
        <v>510</v>
      </c>
      <c r="AP737" t="s">
        <v>510</v>
      </c>
      <c r="AQ737" t="s">
        <v>510</v>
      </c>
      <c r="AR737" t="s">
        <v>510</v>
      </c>
      <c r="AS737" t="s">
        <v>510</v>
      </c>
      <c r="AT737" t="s">
        <v>510</v>
      </c>
      <c r="AU737" t="s">
        <v>510</v>
      </c>
      <c r="AV737" t="s">
        <v>510</v>
      </c>
      <c r="AW737" t="s">
        <v>510</v>
      </c>
      <c r="AY737" t="s">
        <v>510</v>
      </c>
      <c r="AZ737" t="s">
        <v>510</v>
      </c>
      <c r="BB737" t="s">
        <v>510</v>
      </c>
      <c r="BC737" t="s">
        <v>510</v>
      </c>
      <c r="BD737" t="s">
        <v>510</v>
      </c>
      <c r="BE737" t="s">
        <v>510</v>
      </c>
      <c r="BF737" t="s">
        <v>510</v>
      </c>
      <c r="BG737" t="s">
        <v>510</v>
      </c>
      <c r="BH737" t="s">
        <v>510</v>
      </c>
      <c r="BI737" t="s">
        <v>510</v>
      </c>
      <c r="BJ737" t="s">
        <v>510</v>
      </c>
      <c r="BK737" t="s">
        <v>510</v>
      </c>
      <c r="BL737" t="s">
        <v>510</v>
      </c>
      <c r="BM737" t="s">
        <v>510</v>
      </c>
      <c r="BN737" t="s">
        <v>510</v>
      </c>
      <c r="BO737" t="s">
        <v>510</v>
      </c>
      <c r="BP737" t="s">
        <v>510</v>
      </c>
      <c r="BQ737" t="s">
        <v>510</v>
      </c>
    </row>
    <row r="738" spans="1:69" x14ac:dyDescent="0.3">
      <c r="A738" t="s">
        <v>510</v>
      </c>
      <c r="B738" t="s">
        <v>510</v>
      </c>
      <c r="C738" t="s">
        <v>510</v>
      </c>
      <c r="D738" t="s">
        <v>510</v>
      </c>
      <c r="E738" t="s">
        <v>510</v>
      </c>
      <c r="F738" t="s">
        <v>510</v>
      </c>
      <c r="G738" t="s">
        <v>510</v>
      </c>
      <c r="H738" s="455"/>
      <c r="I738" t="s">
        <v>510</v>
      </c>
      <c r="K738" t="s">
        <v>510</v>
      </c>
      <c r="L738" t="s">
        <v>512</v>
      </c>
      <c r="M738" t="s">
        <v>510</v>
      </c>
      <c r="N738" t="s">
        <v>510</v>
      </c>
      <c r="O738" t="s">
        <v>510</v>
      </c>
      <c r="P738" t="s">
        <v>510</v>
      </c>
      <c r="Q738" t="s">
        <v>510</v>
      </c>
      <c r="R738" t="s">
        <v>510</v>
      </c>
      <c r="S738" t="s">
        <v>510</v>
      </c>
      <c r="T738" t="s">
        <v>510</v>
      </c>
      <c r="U738" t="s">
        <v>510</v>
      </c>
      <c r="V738" t="s">
        <v>510</v>
      </c>
      <c r="W738" t="s">
        <v>510</v>
      </c>
      <c r="Y738" t="s">
        <v>510</v>
      </c>
      <c r="AA738" t="s">
        <v>510</v>
      </c>
      <c r="AB738" t="s">
        <v>510</v>
      </c>
      <c r="AC738" t="s">
        <v>510</v>
      </c>
      <c r="AD738" t="s">
        <v>510</v>
      </c>
      <c r="AE738" t="s">
        <v>510</v>
      </c>
      <c r="AH738" t="s">
        <v>510</v>
      </c>
      <c r="AI738" t="s">
        <v>510</v>
      </c>
      <c r="AJ738" t="s">
        <v>510</v>
      </c>
      <c r="AK738" t="s">
        <v>510</v>
      </c>
      <c r="AL738" t="s">
        <v>510</v>
      </c>
      <c r="AM738" t="s">
        <v>510</v>
      </c>
      <c r="AN738" t="s">
        <v>510</v>
      </c>
      <c r="AO738" t="s">
        <v>510</v>
      </c>
      <c r="AP738" t="s">
        <v>510</v>
      </c>
      <c r="AQ738" t="s">
        <v>510</v>
      </c>
      <c r="AR738" t="s">
        <v>510</v>
      </c>
      <c r="AS738" t="s">
        <v>510</v>
      </c>
      <c r="AT738" t="s">
        <v>510</v>
      </c>
      <c r="AU738" t="s">
        <v>510</v>
      </c>
      <c r="AV738" t="s">
        <v>510</v>
      </c>
      <c r="AW738" t="s">
        <v>510</v>
      </c>
      <c r="AY738" t="s">
        <v>510</v>
      </c>
      <c r="AZ738" t="s">
        <v>510</v>
      </c>
      <c r="BB738" t="s">
        <v>510</v>
      </c>
      <c r="BC738" t="s">
        <v>510</v>
      </c>
      <c r="BD738" t="s">
        <v>510</v>
      </c>
      <c r="BE738" t="s">
        <v>510</v>
      </c>
      <c r="BF738" t="s">
        <v>510</v>
      </c>
      <c r="BG738" t="s">
        <v>510</v>
      </c>
      <c r="BH738" t="s">
        <v>510</v>
      </c>
      <c r="BI738" t="s">
        <v>510</v>
      </c>
      <c r="BJ738" t="s">
        <v>510</v>
      </c>
      <c r="BK738" t="s">
        <v>510</v>
      </c>
      <c r="BL738" t="s">
        <v>510</v>
      </c>
      <c r="BM738" t="s">
        <v>510</v>
      </c>
      <c r="BN738" t="s">
        <v>510</v>
      </c>
      <c r="BO738" t="s">
        <v>510</v>
      </c>
      <c r="BP738" t="s">
        <v>510</v>
      </c>
      <c r="BQ738" t="s">
        <v>510</v>
      </c>
    </row>
    <row r="739" spans="1:69" x14ac:dyDescent="0.3">
      <c r="A739" t="s">
        <v>510</v>
      </c>
      <c r="B739" t="s">
        <v>510</v>
      </c>
      <c r="C739" t="s">
        <v>510</v>
      </c>
      <c r="D739" t="s">
        <v>510</v>
      </c>
      <c r="E739" t="s">
        <v>510</v>
      </c>
      <c r="F739" t="s">
        <v>510</v>
      </c>
      <c r="G739" t="s">
        <v>510</v>
      </c>
      <c r="H739" s="455"/>
      <c r="I739" t="s">
        <v>510</v>
      </c>
      <c r="K739" t="s">
        <v>510</v>
      </c>
      <c r="L739" t="s">
        <v>512</v>
      </c>
      <c r="M739" t="s">
        <v>510</v>
      </c>
      <c r="N739" t="s">
        <v>510</v>
      </c>
      <c r="O739" t="s">
        <v>510</v>
      </c>
      <c r="P739" t="s">
        <v>510</v>
      </c>
      <c r="Q739" t="s">
        <v>510</v>
      </c>
      <c r="R739" t="s">
        <v>510</v>
      </c>
      <c r="S739" t="s">
        <v>510</v>
      </c>
      <c r="T739" t="s">
        <v>510</v>
      </c>
      <c r="U739" t="s">
        <v>510</v>
      </c>
      <c r="V739" t="s">
        <v>510</v>
      </c>
      <c r="W739" t="s">
        <v>510</v>
      </c>
      <c r="Y739" t="s">
        <v>510</v>
      </c>
      <c r="AA739" t="s">
        <v>510</v>
      </c>
      <c r="AB739" t="s">
        <v>510</v>
      </c>
      <c r="AC739" t="s">
        <v>510</v>
      </c>
      <c r="AD739" t="s">
        <v>510</v>
      </c>
      <c r="AE739" t="s">
        <v>510</v>
      </c>
      <c r="AH739" t="s">
        <v>510</v>
      </c>
      <c r="AI739" t="s">
        <v>510</v>
      </c>
      <c r="AJ739" t="s">
        <v>510</v>
      </c>
      <c r="AK739" t="s">
        <v>510</v>
      </c>
      <c r="AL739" t="s">
        <v>510</v>
      </c>
      <c r="AM739" t="s">
        <v>510</v>
      </c>
      <c r="AN739" t="s">
        <v>510</v>
      </c>
      <c r="AO739" t="s">
        <v>510</v>
      </c>
      <c r="AP739" t="s">
        <v>510</v>
      </c>
      <c r="AQ739" t="s">
        <v>510</v>
      </c>
      <c r="AR739" t="s">
        <v>510</v>
      </c>
      <c r="AS739" t="s">
        <v>510</v>
      </c>
      <c r="AT739" t="s">
        <v>510</v>
      </c>
      <c r="AU739" t="s">
        <v>510</v>
      </c>
      <c r="AV739" t="s">
        <v>510</v>
      </c>
      <c r="AW739" t="s">
        <v>510</v>
      </c>
      <c r="AY739" t="s">
        <v>510</v>
      </c>
      <c r="AZ739" t="s">
        <v>510</v>
      </c>
      <c r="BB739" t="s">
        <v>510</v>
      </c>
      <c r="BC739" t="s">
        <v>510</v>
      </c>
      <c r="BD739" t="s">
        <v>510</v>
      </c>
      <c r="BE739" t="s">
        <v>510</v>
      </c>
      <c r="BF739" t="s">
        <v>510</v>
      </c>
      <c r="BG739" t="s">
        <v>510</v>
      </c>
      <c r="BH739" t="s">
        <v>510</v>
      </c>
      <c r="BI739" t="s">
        <v>510</v>
      </c>
      <c r="BJ739" t="s">
        <v>510</v>
      </c>
      <c r="BK739" t="s">
        <v>510</v>
      </c>
      <c r="BL739" t="s">
        <v>510</v>
      </c>
      <c r="BM739" t="s">
        <v>510</v>
      </c>
      <c r="BN739" t="s">
        <v>510</v>
      </c>
      <c r="BO739" t="s">
        <v>510</v>
      </c>
      <c r="BP739" t="s">
        <v>510</v>
      </c>
      <c r="BQ739" t="s">
        <v>510</v>
      </c>
    </row>
    <row r="740" spans="1:69" x14ac:dyDescent="0.3">
      <c r="A740" t="s">
        <v>510</v>
      </c>
      <c r="B740" t="s">
        <v>510</v>
      </c>
      <c r="C740" t="s">
        <v>510</v>
      </c>
      <c r="D740" t="s">
        <v>510</v>
      </c>
      <c r="E740" t="s">
        <v>510</v>
      </c>
      <c r="F740" t="s">
        <v>510</v>
      </c>
      <c r="G740" t="s">
        <v>510</v>
      </c>
      <c r="H740" s="455"/>
      <c r="I740" t="s">
        <v>510</v>
      </c>
      <c r="K740" t="s">
        <v>510</v>
      </c>
      <c r="L740" t="s">
        <v>512</v>
      </c>
      <c r="M740" t="s">
        <v>510</v>
      </c>
      <c r="N740" t="s">
        <v>510</v>
      </c>
      <c r="O740" t="s">
        <v>510</v>
      </c>
      <c r="P740" t="s">
        <v>510</v>
      </c>
      <c r="Q740" t="s">
        <v>510</v>
      </c>
      <c r="R740" t="s">
        <v>510</v>
      </c>
      <c r="S740" t="s">
        <v>510</v>
      </c>
      <c r="T740" t="s">
        <v>510</v>
      </c>
      <c r="U740" t="s">
        <v>510</v>
      </c>
      <c r="V740" t="s">
        <v>510</v>
      </c>
      <c r="W740" t="s">
        <v>510</v>
      </c>
      <c r="Y740" t="s">
        <v>510</v>
      </c>
      <c r="AA740" t="s">
        <v>510</v>
      </c>
      <c r="AB740" t="s">
        <v>510</v>
      </c>
      <c r="AC740" t="s">
        <v>510</v>
      </c>
      <c r="AD740" t="s">
        <v>510</v>
      </c>
      <c r="AE740" t="s">
        <v>510</v>
      </c>
      <c r="AH740" t="s">
        <v>510</v>
      </c>
      <c r="AI740" t="s">
        <v>510</v>
      </c>
      <c r="AJ740" t="s">
        <v>510</v>
      </c>
      <c r="AK740" t="s">
        <v>510</v>
      </c>
      <c r="AL740" t="s">
        <v>510</v>
      </c>
      <c r="AM740" t="s">
        <v>510</v>
      </c>
      <c r="AN740" t="s">
        <v>510</v>
      </c>
      <c r="AO740" t="s">
        <v>510</v>
      </c>
      <c r="AP740" t="s">
        <v>510</v>
      </c>
      <c r="AQ740" t="s">
        <v>510</v>
      </c>
      <c r="AR740" t="s">
        <v>510</v>
      </c>
      <c r="AS740" t="s">
        <v>510</v>
      </c>
      <c r="AT740" t="s">
        <v>510</v>
      </c>
      <c r="AU740" t="s">
        <v>510</v>
      </c>
      <c r="AV740" t="s">
        <v>510</v>
      </c>
      <c r="AW740" t="s">
        <v>510</v>
      </c>
      <c r="AY740" t="s">
        <v>510</v>
      </c>
      <c r="AZ740" t="s">
        <v>510</v>
      </c>
      <c r="BB740" t="s">
        <v>510</v>
      </c>
      <c r="BC740" t="s">
        <v>510</v>
      </c>
      <c r="BD740" t="s">
        <v>510</v>
      </c>
      <c r="BE740" t="s">
        <v>510</v>
      </c>
      <c r="BF740" t="s">
        <v>510</v>
      </c>
      <c r="BG740" t="s">
        <v>510</v>
      </c>
      <c r="BH740" t="s">
        <v>510</v>
      </c>
      <c r="BI740" t="s">
        <v>510</v>
      </c>
      <c r="BJ740" t="s">
        <v>510</v>
      </c>
      <c r="BK740" t="s">
        <v>510</v>
      </c>
      <c r="BL740" t="s">
        <v>510</v>
      </c>
      <c r="BM740" t="s">
        <v>510</v>
      </c>
      <c r="BN740" t="s">
        <v>510</v>
      </c>
      <c r="BO740" t="s">
        <v>510</v>
      </c>
      <c r="BP740" t="s">
        <v>510</v>
      </c>
      <c r="BQ740" t="s">
        <v>510</v>
      </c>
    </row>
    <row r="741" spans="1:69" x14ac:dyDescent="0.3">
      <c r="A741" t="s">
        <v>510</v>
      </c>
      <c r="B741" t="s">
        <v>510</v>
      </c>
      <c r="C741" t="s">
        <v>510</v>
      </c>
      <c r="D741" t="s">
        <v>510</v>
      </c>
      <c r="E741" t="s">
        <v>510</v>
      </c>
      <c r="F741" t="s">
        <v>510</v>
      </c>
      <c r="G741" t="s">
        <v>510</v>
      </c>
      <c r="H741" s="455"/>
      <c r="I741" t="s">
        <v>510</v>
      </c>
      <c r="K741" t="s">
        <v>510</v>
      </c>
      <c r="L741" t="s">
        <v>512</v>
      </c>
      <c r="M741" t="s">
        <v>510</v>
      </c>
      <c r="N741" t="s">
        <v>510</v>
      </c>
      <c r="O741" t="s">
        <v>510</v>
      </c>
      <c r="P741" t="s">
        <v>510</v>
      </c>
      <c r="Q741" t="s">
        <v>510</v>
      </c>
      <c r="R741" t="s">
        <v>510</v>
      </c>
      <c r="S741" t="s">
        <v>510</v>
      </c>
      <c r="T741" t="s">
        <v>510</v>
      </c>
      <c r="U741" t="s">
        <v>510</v>
      </c>
      <c r="V741" t="s">
        <v>510</v>
      </c>
      <c r="W741" t="s">
        <v>510</v>
      </c>
      <c r="Y741" t="s">
        <v>510</v>
      </c>
      <c r="AA741" t="s">
        <v>510</v>
      </c>
      <c r="AB741" t="s">
        <v>510</v>
      </c>
      <c r="AC741" t="s">
        <v>510</v>
      </c>
      <c r="AD741" t="s">
        <v>510</v>
      </c>
      <c r="AE741" t="s">
        <v>510</v>
      </c>
      <c r="AH741" t="s">
        <v>510</v>
      </c>
      <c r="AI741" t="s">
        <v>510</v>
      </c>
      <c r="AJ741" t="s">
        <v>510</v>
      </c>
      <c r="AK741" t="s">
        <v>510</v>
      </c>
      <c r="AL741" t="s">
        <v>510</v>
      </c>
      <c r="AM741" t="s">
        <v>510</v>
      </c>
      <c r="AN741" t="s">
        <v>510</v>
      </c>
      <c r="AO741" t="s">
        <v>510</v>
      </c>
      <c r="AP741" t="s">
        <v>510</v>
      </c>
      <c r="AQ741" t="s">
        <v>510</v>
      </c>
      <c r="AR741" t="s">
        <v>510</v>
      </c>
      <c r="AS741" t="s">
        <v>510</v>
      </c>
      <c r="AT741" t="s">
        <v>510</v>
      </c>
      <c r="AU741" t="s">
        <v>510</v>
      </c>
      <c r="AV741" t="s">
        <v>510</v>
      </c>
      <c r="AW741" t="s">
        <v>510</v>
      </c>
      <c r="AY741" t="s">
        <v>510</v>
      </c>
      <c r="AZ741" t="s">
        <v>510</v>
      </c>
      <c r="BB741" t="s">
        <v>510</v>
      </c>
      <c r="BC741" t="s">
        <v>510</v>
      </c>
      <c r="BD741" t="s">
        <v>510</v>
      </c>
      <c r="BE741" t="s">
        <v>510</v>
      </c>
      <c r="BF741" t="s">
        <v>510</v>
      </c>
      <c r="BG741" t="s">
        <v>510</v>
      </c>
      <c r="BH741" t="s">
        <v>510</v>
      </c>
      <c r="BI741" t="s">
        <v>510</v>
      </c>
      <c r="BJ741" t="s">
        <v>510</v>
      </c>
      <c r="BK741" t="s">
        <v>510</v>
      </c>
      <c r="BL741" t="s">
        <v>510</v>
      </c>
      <c r="BM741" t="s">
        <v>510</v>
      </c>
      <c r="BN741" t="s">
        <v>510</v>
      </c>
      <c r="BO741" t="s">
        <v>510</v>
      </c>
      <c r="BP741" t="s">
        <v>510</v>
      </c>
      <c r="BQ741" t="s">
        <v>510</v>
      </c>
    </row>
    <row r="742" spans="1:69" x14ac:dyDescent="0.3">
      <c r="A742" t="s">
        <v>510</v>
      </c>
      <c r="B742" t="s">
        <v>510</v>
      </c>
      <c r="C742" t="s">
        <v>510</v>
      </c>
      <c r="D742" t="s">
        <v>510</v>
      </c>
      <c r="E742" t="s">
        <v>510</v>
      </c>
      <c r="F742" t="s">
        <v>510</v>
      </c>
      <c r="G742" t="s">
        <v>510</v>
      </c>
      <c r="H742" s="455"/>
      <c r="I742" t="s">
        <v>510</v>
      </c>
      <c r="K742" t="s">
        <v>510</v>
      </c>
      <c r="L742" t="s">
        <v>512</v>
      </c>
      <c r="M742" t="s">
        <v>510</v>
      </c>
      <c r="N742" t="s">
        <v>510</v>
      </c>
      <c r="O742" t="s">
        <v>510</v>
      </c>
      <c r="P742" t="s">
        <v>510</v>
      </c>
      <c r="Q742" t="s">
        <v>510</v>
      </c>
      <c r="R742" t="s">
        <v>510</v>
      </c>
      <c r="S742" t="s">
        <v>510</v>
      </c>
      <c r="T742" t="s">
        <v>510</v>
      </c>
      <c r="U742" t="s">
        <v>510</v>
      </c>
      <c r="V742" t="s">
        <v>510</v>
      </c>
      <c r="W742" t="s">
        <v>510</v>
      </c>
      <c r="Y742" t="s">
        <v>510</v>
      </c>
      <c r="AA742" t="s">
        <v>510</v>
      </c>
      <c r="AB742" t="s">
        <v>510</v>
      </c>
      <c r="AC742" t="s">
        <v>510</v>
      </c>
      <c r="AD742" t="s">
        <v>510</v>
      </c>
      <c r="AE742" t="s">
        <v>510</v>
      </c>
      <c r="AH742" t="s">
        <v>510</v>
      </c>
      <c r="AI742" t="s">
        <v>510</v>
      </c>
      <c r="AJ742" t="s">
        <v>510</v>
      </c>
      <c r="AK742" t="s">
        <v>510</v>
      </c>
      <c r="AL742" t="s">
        <v>510</v>
      </c>
      <c r="AM742" t="s">
        <v>510</v>
      </c>
      <c r="AN742" t="s">
        <v>510</v>
      </c>
      <c r="AO742" t="s">
        <v>510</v>
      </c>
      <c r="AP742" t="s">
        <v>510</v>
      </c>
      <c r="AQ742" t="s">
        <v>510</v>
      </c>
      <c r="AR742" t="s">
        <v>510</v>
      </c>
      <c r="AS742" t="s">
        <v>510</v>
      </c>
      <c r="AT742" t="s">
        <v>510</v>
      </c>
      <c r="AU742" t="s">
        <v>510</v>
      </c>
      <c r="AV742" t="s">
        <v>510</v>
      </c>
      <c r="AW742" t="s">
        <v>510</v>
      </c>
      <c r="AY742" t="s">
        <v>510</v>
      </c>
      <c r="AZ742" t="s">
        <v>510</v>
      </c>
      <c r="BB742" t="s">
        <v>510</v>
      </c>
      <c r="BC742" t="s">
        <v>510</v>
      </c>
      <c r="BD742" t="s">
        <v>510</v>
      </c>
      <c r="BE742" t="s">
        <v>510</v>
      </c>
      <c r="BF742" t="s">
        <v>510</v>
      </c>
      <c r="BG742" t="s">
        <v>510</v>
      </c>
      <c r="BH742" t="s">
        <v>510</v>
      </c>
      <c r="BI742" t="s">
        <v>510</v>
      </c>
      <c r="BJ742" t="s">
        <v>510</v>
      </c>
      <c r="BK742" t="s">
        <v>510</v>
      </c>
      <c r="BL742" t="s">
        <v>510</v>
      </c>
      <c r="BM742" t="s">
        <v>510</v>
      </c>
      <c r="BN742" t="s">
        <v>510</v>
      </c>
      <c r="BO742" t="s">
        <v>510</v>
      </c>
      <c r="BP742" t="s">
        <v>510</v>
      </c>
      <c r="BQ742" t="s">
        <v>510</v>
      </c>
    </row>
    <row r="743" spans="1:69" x14ac:dyDescent="0.3">
      <c r="A743" t="s">
        <v>510</v>
      </c>
      <c r="B743" t="s">
        <v>510</v>
      </c>
      <c r="C743" t="s">
        <v>510</v>
      </c>
      <c r="D743" t="s">
        <v>510</v>
      </c>
      <c r="E743" t="s">
        <v>510</v>
      </c>
      <c r="F743" t="s">
        <v>510</v>
      </c>
      <c r="G743" t="s">
        <v>510</v>
      </c>
      <c r="H743" s="455"/>
      <c r="I743" t="s">
        <v>510</v>
      </c>
      <c r="K743" t="s">
        <v>510</v>
      </c>
      <c r="L743" t="s">
        <v>512</v>
      </c>
      <c r="M743" t="s">
        <v>510</v>
      </c>
      <c r="N743" t="s">
        <v>510</v>
      </c>
      <c r="O743" t="s">
        <v>510</v>
      </c>
      <c r="P743" t="s">
        <v>510</v>
      </c>
      <c r="Q743" t="s">
        <v>510</v>
      </c>
      <c r="R743" t="s">
        <v>510</v>
      </c>
      <c r="S743" t="s">
        <v>510</v>
      </c>
      <c r="T743" t="s">
        <v>510</v>
      </c>
      <c r="U743" t="s">
        <v>510</v>
      </c>
      <c r="V743" t="s">
        <v>510</v>
      </c>
      <c r="W743" t="s">
        <v>510</v>
      </c>
      <c r="Y743" t="s">
        <v>510</v>
      </c>
      <c r="AA743" t="s">
        <v>510</v>
      </c>
      <c r="AB743" t="s">
        <v>510</v>
      </c>
      <c r="AC743" t="s">
        <v>510</v>
      </c>
      <c r="AD743" t="s">
        <v>510</v>
      </c>
      <c r="AE743" t="s">
        <v>510</v>
      </c>
      <c r="AH743" t="s">
        <v>510</v>
      </c>
      <c r="AI743" t="s">
        <v>510</v>
      </c>
      <c r="AJ743" t="s">
        <v>510</v>
      </c>
      <c r="AK743" t="s">
        <v>510</v>
      </c>
      <c r="AL743" t="s">
        <v>510</v>
      </c>
      <c r="AM743" t="s">
        <v>510</v>
      </c>
      <c r="AN743" t="s">
        <v>510</v>
      </c>
      <c r="AO743" t="s">
        <v>510</v>
      </c>
      <c r="AP743" t="s">
        <v>510</v>
      </c>
      <c r="AQ743" t="s">
        <v>510</v>
      </c>
      <c r="AR743" t="s">
        <v>510</v>
      </c>
      <c r="AS743" t="s">
        <v>510</v>
      </c>
      <c r="AT743" t="s">
        <v>510</v>
      </c>
      <c r="AU743" t="s">
        <v>510</v>
      </c>
      <c r="AV743" t="s">
        <v>510</v>
      </c>
      <c r="AW743" t="s">
        <v>510</v>
      </c>
      <c r="AY743" t="s">
        <v>510</v>
      </c>
      <c r="AZ743" t="s">
        <v>510</v>
      </c>
      <c r="BB743" t="s">
        <v>510</v>
      </c>
      <c r="BC743" t="s">
        <v>510</v>
      </c>
      <c r="BD743" t="s">
        <v>510</v>
      </c>
      <c r="BE743" t="s">
        <v>510</v>
      </c>
      <c r="BF743" t="s">
        <v>510</v>
      </c>
      <c r="BG743" t="s">
        <v>510</v>
      </c>
      <c r="BH743" t="s">
        <v>510</v>
      </c>
      <c r="BI743" t="s">
        <v>510</v>
      </c>
      <c r="BJ743" t="s">
        <v>510</v>
      </c>
      <c r="BK743" t="s">
        <v>510</v>
      </c>
      <c r="BL743" t="s">
        <v>510</v>
      </c>
      <c r="BM743" t="s">
        <v>510</v>
      </c>
      <c r="BN743" t="s">
        <v>510</v>
      </c>
      <c r="BO743" t="s">
        <v>510</v>
      </c>
      <c r="BP743" t="s">
        <v>510</v>
      </c>
      <c r="BQ743" t="s">
        <v>510</v>
      </c>
    </row>
    <row r="744" spans="1:69" x14ac:dyDescent="0.3">
      <c r="A744" t="s">
        <v>510</v>
      </c>
      <c r="B744" t="s">
        <v>510</v>
      </c>
      <c r="C744" t="s">
        <v>510</v>
      </c>
      <c r="D744" t="s">
        <v>510</v>
      </c>
      <c r="E744" t="s">
        <v>510</v>
      </c>
      <c r="F744" t="s">
        <v>510</v>
      </c>
      <c r="G744" t="s">
        <v>510</v>
      </c>
      <c r="H744" s="455"/>
      <c r="I744" t="s">
        <v>510</v>
      </c>
      <c r="K744" t="s">
        <v>510</v>
      </c>
      <c r="L744" t="s">
        <v>512</v>
      </c>
      <c r="M744" t="s">
        <v>510</v>
      </c>
      <c r="N744" t="s">
        <v>510</v>
      </c>
      <c r="O744" t="s">
        <v>510</v>
      </c>
      <c r="P744" t="s">
        <v>510</v>
      </c>
      <c r="Q744" t="s">
        <v>510</v>
      </c>
      <c r="R744" t="s">
        <v>510</v>
      </c>
      <c r="S744" t="s">
        <v>510</v>
      </c>
      <c r="T744" t="s">
        <v>510</v>
      </c>
      <c r="U744" t="s">
        <v>510</v>
      </c>
      <c r="V744" t="s">
        <v>510</v>
      </c>
      <c r="W744" t="s">
        <v>510</v>
      </c>
      <c r="Y744" t="s">
        <v>510</v>
      </c>
      <c r="AA744" t="s">
        <v>510</v>
      </c>
      <c r="AB744" t="s">
        <v>510</v>
      </c>
      <c r="AC744" t="s">
        <v>510</v>
      </c>
      <c r="AD744" t="s">
        <v>510</v>
      </c>
      <c r="AE744" t="s">
        <v>510</v>
      </c>
      <c r="AH744" t="s">
        <v>510</v>
      </c>
      <c r="AI744" t="s">
        <v>510</v>
      </c>
      <c r="AJ744" t="s">
        <v>510</v>
      </c>
      <c r="AK744" t="s">
        <v>510</v>
      </c>
      <c r="AL744" t="s">
        <v>510</v>
      </c>
      <c r="AM744" t="s">
        <v>510</v>
      </c>
      <c r="AN744" t="s">
        <v>510</v>
      </c>
      <c r="AO744" t="s">
        <v>510</v>
      </c>
      <c r="AP744" t="s">
        <v>510</v>
      </c>
      <c r="AQ744" t="s">
        <v>510</v>
      </c>
      <c r="AR744" t="s">
        <v>510</v>
      </c>
      <c r="AS744" t="s">
        <v>510</v>
      </c>
      <c r="AT744" t="s">
        <v>510</v>
      </c>
      <c r="AU744" t="s">
        <v>510</v>
      </c>
      <c r="AV744" t="s">
        <v>510</v>
      </c>
      <c r="AW744" t="s">
        <v>510</v>
      </c>
      <c r="AY744" t="s">
        <v>510</v>
      </c>
      <c r="AZ744" t="s">
        <v>510</v>
      </c>
      <c r="BB744" t="s">
        <v>510</v>
      </c>
      <c r="BC744" t="s">
        <v>510</v>
      </c>
      <c r="BD744" t="s">
        <v>510</v>
      </c>
      <c r="BE744" t="s">
        <v>510</v>
      </c>
      <c r="BF744" t="s">
        <v>510</v>
      </c>
      <c r="BG744" t="s">
        <v>510</v>
      </c>
      <c r="BH744" t="s">
        <v>510</v>
      </c>
      <c r="BI744" t="s">
        <v>510</v>
      </c>
      <c r="BJ744" t="s">
        <v>510</v>
      </c>
      <c r="BK744" t="s">
        <v>510</v>
      </c>
      <c r="BL744" t="s">
        <v>510</v>
      </c>
      <c r="BM744" t="s">
        <v>510</v>
      </c>
      <c r="BN744" t="s">
        <v>510</v>
      </c>
      <c r="BO744" t="s">
        <v>510</v>
      </c>
      <c r="BP744" t="s">
        <v>510</v>
      </c>
      <c r="BQ744" t="s">
        <v>510</v>
      </c>
    </row>
    <row r="745" spans="1:69" x14ac:dyDescent="0.3">
      <c r="A745" t="s">
        <v>510</v>
      </c>
      <c r="B745" t="s">
        <v>510</v>
      </c>
      <c r="C745" t="s">
        <v>510</v>
      </c>
      <c r="D745" t="s">
        <v>510</v>
      </c>
      <c r="E745" t="s">
        <v>510</v>
      </c>
      <c r="F745" t="s">
        <v>510</v>
      </c>
      <c r="G745" t="s">
        <v>510</v>
      </c>
      <c r="H745" s="455"/>
      <c r="I745" t="s">
        <v>510</v>
      </c>
      <c r="K745" t="s">
        <v>510</v>
      </c>
      <c r="L745" t="s">
        <v>512</v>
      </c>
      <c r="M745" t="s">
        <v>510</v>
      </c>
      <c r="N745" t="s">
        <v>510</v>
      </c>
      <c r="O745" t="s">
        <v>510</v>
      </c>
      <c r="P745" t="s">
        <v>510</v>
      </c>
      <c r="Q745" t="s">
        <v>510</v>
      </c>
      <c r="R745" t="s">
        <v>510</v>
      </c>
      <c r="S745" t="s">
        <v>510</v>
      </c>
      <c r="T745" t="s">
        <v>510</v>
      </c>
      <c r="U745" t="s">
        <v>510</v>
      </c>
      <c r="V745" t="s">
        <v>510</v>
      </c>
      <c r="W745" t="s">
        <v>510</v>
      </c>
      <c r="Y745" t="s">
        <v>510</v>
      </c>
      <c r="AA745" t="s">
        <v>510</v>
      </c>
      <c r="AB745" t="s">
        <v>510</v>
      </c>
      <c r="AC745" t="s">
        <v>510</v>
      </c>
      <c r="AD745" t="s">
        <v>510</v>
      </c>
      <c r="AE745" t="s">
        <v>510</v>
      </c>
      <c r="AH745" t="s">
        <v>510</v>
      </c>
      <c r="AI745" t="s">
        <v>510</v>
      </c>
      <c r="AJ745" t="s">
        <v>510</v>
      </c>
      <c r="AK745" t="s">
        <v>510</v>
      </c>
      <c r="AL745" t="s">
        <v>510</v>
      </c>
      <c r="AM745" t="s">
        <v>510</v>
      </c>
      <c r="AN745" t="s">
        <v>510</v>
      </c>
      <c r="AO745" t="s">
        <v>510</v>
      </c>
      <c r="AP745" t="s">
        <v>510</v>
      </c>
      <c r="AQ745" t="s">
        <v>510</v>
      </c>
      <c r="AR745" t="s">
        <v>510</v>
      </c>
      <c r="AS745" t="s">
        <v>510</v>
      </c>
      <c r="AT745" t="s">
        <v>510</v>
      </c>
      <c r="AU745" t="s">
        <v>510</v>
      </c>
      <c r="AV745" t="s">
        <v>510</v>
      </c>
      <c r="AW745" t="s">
        <v>510</v>
      </c>
      <c r="AY745" t="s">
        <v>510</v>
      </c>
      <c r="AZ745" t="s">
        <v>510</v>
      </c>
      <c r="BB745" t="s">
        <v>510</v>
      </c>
      <c r="BC745" t="s">
        <v>510</v>
      </c>
      <c r="BD745" t="s">
        <v>510</v>
      </c>
      <c r="BE745" t="s">
        <v>510</v>
      </c>
      <c r="BF745" t="s">
        <v>510</v>
      </c>
      <c r="BG745" t="s">
        <v>510</v>
      </c>
      <c r="BH745" t="s">
        <v>510</v>
      </c>
      <c r="BI745" t="s">
        <v>510</v>
      </c>
      <c r="BJ745" t="s">
        <v>510</v>
      </c>
      <c r="BK745" t="s">
        <v>510</v>
      </c>
      <c r="BL745" t="s">
        <v>510</v>
      </c>
      <c r="BM745" t="s">
        <v>510</v>
      </c>
      <c r="BN745" t="s">
        <v>510</v>
      </c>
      <c r="BO745" t="s">
        <v>510</v>
      </c>
      <c r="BP745" t="s">
        <v>510</v>
      </c>
      <c r="BQ745" t="s">
        <v>510</v>
      </c>
    </row>
    <row r="746" spans="1:69" x14ac:dyDescent="0.3">
      <c r="A746" t="s">
        <v>510</v>
      </c>
      <c r="B746" t="s">
        <v>510</v>
      </c>
      <c r="C746" t="s">
        <v>510</v>
      </c>
      <c r="D746" t="s">
        <v>510</v>
      </c>
      <c r="E746" t="s">
        <v>510</v>
      </c>
      <c r="F746" t="s">
        <v>510</v>
      </c>
      <c r="G746" t="s">
        <v>510</v>
      </c>
      <c r="H746" s="455"/>
      <c r="I746" t="s">
        <v>510</v>
      </c>
      <c r="K746" t="s">
        <v>510</v>
      </c>
      <c r="L746" t="s">
        <v>512</v>
      </c>
      <c r="M746" t="s">
        <v>510</v>
      </c>
      <c r="N746" t="s">
        <v>510</v>
      </c>
      <c r="O746" t="s">
        <v>510</v>
      </c>
      <c r="P746" t="s">
        <v>510</v>
      </c>
      <c r="Q746" t="s">
        <v>510</v>
      </c>
      <c r="R746" t="s">
        <v>510</v>
      </c>
      <c r="S746" t="s">
        <v>510</v>
      </c>
      <c r="T746" t="s">
        <v>510</v>
      </c>
      <c r="U746" t="s">
        <v>510</v>
      </c>
      <c r="V746" t="s">
        <v>510</v>
      </c>
      <c r="W746" t="s">
        <v>510</v>
      </c>
      <c r="Y746" t="s">
        <v>510</v>
      </c>
      <c r="AA746" t="s">
        <v>510</v>
      </c>
      <c r="AB746" t="s">
        <v>510</v>
      </c>
      <c r="AC746" t="s">
        <v>510</v>
      </c>
      <c r="AD746" t="s">
        <v>510</v>
      </c>
      <c r="AE746" t="s">
        <v>510</v>
      </c>
      <c r="AH746" t="s">
        <v>510</v>
      </c>
      <c r="AI746" t="s">
        <v>510</v>
      </c>
      <c r="AJ746" t="s">
        <v>510</v>
      </c>
      <c r="AK746" t="s">
        <v>510</v>
      </c>
      <c r="AL746" t="s">
        <v>510</v>
      </c>
      <c r="AM746" t="s">
        <v>510</v>
      </c>
      <c r="AN746" t="s">
        <v>510</v>
      </c>
      <c r="AO746" t="s">
        <v>510</v>
      </c>
      <c r="AP746" t="s">
        <v>510</v>
      </c>
      <c r="AQ746" t="s">
        <v>510</v>
      </c>
      <c r="AR746" t="s">
        <v>510</v>
      </c>
      <c r="AS746" t="s">
        <v>510</v>
      </c>
      <c r="AT746" t="s">
        <v>510</v>
      </c>
      <c r="AU746" t="s">
        <v>510</v>
      </c>
      <c r="AV746" t="s">
        <v>510</v>
      </c>
      <c r="AW746" t="s">
        <v>510</v>
      </c>
      <c r="AY746" t="s">
        <v>510</v>
      </c>
      <c r="AZ746" t="s">
        <v>510</v>
      </c>
      <c r="BB746" t="s">
        <v>510</v>
      </c>
      <c r="BC746" t="s">
        <v>510</v>
      </c>
      <c r="BD746" t="s">
        <v>510</v>
      </c>
      <c r="BE746" t="s">
        <v>510</v>
      </c>
      <c r="BF746" t="s">
        <v>510</v>
      </c>
      <c r="BG746" t="s">
        <v>510</v>
      </c>
      <c r="BH746" t="s">
        <v>510</v>
      </c>
      <c r="BI746" t="s">
        <v>510</v>
      </c>
      <c r="BJ746" t="s">
        <v>510</v>
      </c>
      <c r="BK746" t="s">
        <v>510</v>
      </c>
      <c r="BL746" t="s">
        <v>510</v>
      </c>
      <c r="BM746" t="s">
        <v>510</v>
      </c>
      <c r="BN746" t="s">
        <v>510</v>
      </c>
      <c r="BO746" t="s">
        <v>510</v>
      </c>
      <c r="BP746" t="s">
        <v>510</v>
      </c>
      <c r="BQ746" t="s">
        <v>510</v>
      </c>
    </row>
    <row r="747" spans="1:69" x14ac:dyDescent="0.3">
      <c r="A747" t="s">
        <v>510</v>
      </c>
      <c r="B747" t="s">
        <v>510</v>
      </c>
      <c r="C747" t="s">
        <v>510</v>
      </c>
      <c r="D747" t="s">
        <v>510</v>
      </c>
      <c r="E747" t="s">
        <v>510</v>
      </c>
      <c r="F747" t="s">
        <v>510</v>
      </c>
      <c r="G747" t="s">
        <v>510</v>
      </c>
      <c r="H747" s="455"/>
      <c r="I747" t="s">
        <v>510</v>
      </c>
      <c r="K747" t="s">
        <v>510</v>
      </c>
      <c r="L747" t="s">
        <v>512</v>
      </c>
      <c r="M747" t="s">
        <v>510</v>
      </c>
      <c r="N747" t="s">
        <v>510</v>
      </c>
      <c r="O747" t="s">
        <v>510</v>
      </c>
      <c r="P747" t="s">
        <v>510</v>
      </c>
      <c r="Q747" t="s">
        <v>510</v>
      </c>
      <c r="R747" t="s">
        <v>510</v>
      </c>
      <c r="S747" t="s">
        <v>510</v>
      </c>
      <c r="T747" t="s">
        <v>510</v>
      </c>
      <c r="U747" t="s">
        <v>510</v>
      </c>
      <c r="V747" t="s">
        <v>510</v>
      </c>
      <c r="W747" t="s">
        <v>510</v>
      </c>
      <c r="Y747" t="s">
        <v>510</v>
      </c>
      <c r="AA747" t="s">
        <v>510</v>
      </c>
      <c r="AB747" t="s">
        <v>510</v>
      </c>
      <c r="AC747" t="s">
        <v>510</v>
      </c>
      <c r="AD747" t="s">
        <v>510</v>
      </c>
      <c r="AE747" t="s">
        <v>510</v>
      </c>
      <c r="AH747" t="s">
        <v>510</v>
      </c>
      <c r="AI747" t="s">
        <v>510</v>
      </c>
      <c r="AJ747" t="s">
        <v>510</v>
      </c>
      <c r="AK747" t="s">
        <v>510</v>
      </c>
      <c r="AL747" t="s">
        <v>510</v>
      </c>
      <c r="AM747" t="s">
        <v>510</v>
      </c>
      <c r="AN747" t="s">
        <v>510</v>
      </c>
      <c r="AO747" t="s">
        <v>510</v>
      </c>
      <c r="AP747" t="s">
        <v>510</v>
      </c>
      <c r="AQ747" t="s">
        <v>510</v>
      </c>
      <c r="AR747" t="s">
        <v>510</v>
      </c>
      <c r="AS747" t="s">
        <v>510</v>
      </c>
      <c r="AT747" t="s">
        <v>510</v>
      </c>
      <c r="AU747" t="s">
        <v>510</v>
      </c>
      <c r="AV747" t="s">
        <v>510</v>
      </c>
      <c r="AW747" t="s">
        <v>510</v>
      </c>
      <c r="AY747" t="s">
        <v>510</v>
      </c>
      <c r="AZ747" t="s">
        <v>510</v>
      </c>
      <c r="BB747" t="s">
        <v>510</v>
      </c>
      <c r="BC747" t="s">
        <v>510</v>
      </c>
      <c r="BD747" t="s">
        <v>510</v>
      </c>
      <c r="BE747" t="s">
        <v>510</v>
      </c>
      <c r="BF747" t="s">
        <v>510</v>
      </c>
      <c r="BG747" t="s">
        <v>510</v>
      </c>
      <c r="BH747" t="s">
        <v>510</v>
      </c>
      <c r="BI747" t="s">
        <v>510</v>
      </c>
      <c r="BJ747" t="s">
        <v>510</v>
      </c>
      <c r="BK747" t="s">
        <v>510</v>
      </c>
      <c r="BL747" t="s">
        <v>510</v>
      </c>
      <c r="BM747" t="s">
        <v>510</v>
      </c>
      <c r="BN747" t="s">
        <v>510</v>
      </c>
      <c r="BO747" t="s">
        <v>510</v>
      </c>
      <c r="BP747" t="s">
        <v>510</v>
      </c>
      <c r="BQ747" t="s">
        <v>510</v>
      </c>
    </row>
    <row r="748" spans="1:69" x14ac:dyDescent="0.3">
      <c r="A748" t="s">
        <v>510</v>
      </c>
      <c r="B748" t="s">
        <v>510</v>
      </c>
      <c r="C748" t="s">
        <v>510</v>
      </c>
      <c r="D748" t="s">
        <v>510</v>
      </c>
      <c r="E748" t="s">
        <v>510</v>
      </c>
      <c r="F748" t="s">
        <v>510</v>
      </c>
      <c r="G748" t="s">
        <v>510</v>
      </c>
      <c r="H748" s="455"/>
      <c r="I748" t="s">
        <v>510</v>
      </c>
      <c r="K748" t="s">
        <v>510</v>
      </c>
      <c r="L748" t="s">
        <v>512</v>
      </c>
      <c r="M748" t="s">
        <v>510</v>
      </c>
      <c r="N748" t="s">
        <v>510</v>
      </c>
      <c r="O748" t="s">
        <v>510</v>
      </c>
      <c r="P748" t="s">
        <v>510</v>
      </c>
      <c r="Q748" t="s">
        <v>510</v>
      </c>
      <c r="R748" t="s">
        <v>510</v>
      </c>
      <c r="S748" t="s">
        <v>510</v>
      </c>
      <c r="T748" t="s">
        <v>510</v>
      </c>
      <c r="U748" t="s">
        <v>510</v>
      </c>
      <c r="V748" t="s">
        <v>510</v>
      </c>
      <c r="W748" t="s">
        <v>510</v>
      </c>
      <c r="Y748" t="s">
        <v>510</v>
      </c>
      <c r="AA748" t="s">
        <v>510</v>
      </c>
      <c r="AB748" t="s">
        <v>510</v>
      </c>
      <c r="AC748" t="s">
        <v>510</v>
      </c>
      <c r="AD748" t="s">
        <v>510</v>
      </c>
      <c r="AE748" t="s">
        <v>510</v>
      </c>
      <c r="AH748" t="s">
        <v>510</v>
      </c>
      <c r="AI748" t="s">
        <v>510</v>
      </c>
      <c r="AJ748" t="s">
        <v>510</v>
      </c>
      <c r="AK748" t="s">
        <v>510</v>
      </c>
      <c r="AL748" t="s">
        <v>510</v>
      </c>
      <c r="AM748" t="s">
        <v>510</v>
      </c>
      <c r="AN748" t="s">
        <v>510</v>
      </c>
      <c r="AO748" t="s">
        <v>510</v>
      </c>
      <c r="AP748" t="s">
        <v>510</v>
      </c>
      <c r="AQ748" t="s">
        <v>510</v>
      </c>
      <c r="AR748" t="s">
        <v>510</v>
      </c>
      <c r="AS748" t="s">
        <v>510</v>
      </c>
      <c r="AT748" t="s">
        <v>510</v>
      </c>
      <c r="AU748" t="s">
        <v>510</v>
      </c>
      <c r="AV748" t="s">
        <v>510</v>
      </c>
      <c r="AW748" t="s">
        <v>510</v>
      </c>
      <c r="AY748" t="s">
        <v>510</v>
      </c>
      <c r="AZ748" t="s">
        <v>510</v>
      </c>
      <c r="BB748" t="s">
        <v>510</v>
      </c>
      <c r="BC748" t="s">
        <v>510</v>
      </c>
      <c r="BD748" t="s">
        <v>510</v>
      </c>
      <c r="BE748" t="s">
        <v>510</v>
      </c>
      <c r="BF748" t="s">
        <v>510</v>
      </c>
      <c r="BG748" t="s">
        <v>510</v>
      </c>
      <c r="BH748" t="s">
        <v>510</v>
      </c>
      <c r="BI748" t="s">
        <v>510</v>
      </c>
      <c r="BJ748" t="s">
        <v>510</v>
      </c>
      <c r="BK748" t="s">
        <v>510</v>
      </c>
      <c r="BL748" t="s">
        <v>510</v>
      </c>
      <c r="BM748" t="s">
        <v>510</v>
      </c>
      <c r="BN748" t="s">
        <v>510</v>
      </c>
      <c r="BO748" t="s">
        <v>510</v>
      </c>
      <c r="BP748" t="s">
        <v>510</v>
      </c>
      <c r="BQ748" t="s">
        <v>510</v>
      </c>
    </row>
    <row r="749" spans="1:69" x14ac:dyDescent="0.3">
      <c r="A749" t="s">
        <v>510</v>
      </c>
      <c r="B749" t="s">
        <v>510</v>
      </c>
      <c r="C749" t="s">
        <v>510</v>
      </c>
      <c r="D749" t="s">
        <v>510</v>
      </c>
      <c r="E749" t="s">
        <v>510</v>
      </c>
      <c r="F749" t="s">
        <v>510</v>
      </c>
      <c r="G749" t="s">
        <v>510</v>
      </c>
      <c r="H749" s="455"/>
      <c r="I749" t="s">
        <v>510</v>
      </c>
      <c r="K749" t="s">
        <v>510</v>
      </c>
      <c r="L749" t="s">
        <v>512</v>
      </c>
      <c r="M749" t="s">
        <v>510</v>
      </c>
      <c r="N749" t="s">
        <v>510</v>
      </c>
      <c r="O749" t="s">
        <v>510</v>
      </c>
      <c r="P749" t="s">
        <v>510</v>
      </c>
      <c r="Q749" t="s">
        <v>510</v>
      </c>
      <c r="R749" t="s">
        <v>510</v>
      </c>
      <c r="S749" t="s">
        <v>510</v>
      </c>
      <c r="T749" t="s">
        <v>510</v>
      </c>
      <c r="U749" t="s">
        <v>510</v>
      </c>
      <c r="V749" t="s">
        <v>510</v>
      </c>
      <c r="W749" t="s">
        <v>510</v>
      </c>
      <c r="Y749" t="s">
        <v>510</v>
      </c>
      <c r="AA749" t="s">
        <v>510</v>
      </c>
      <c r="AB749" t="s">
        <v>510</v>
      </c>
      <c r="AC749" t="s">
        <v>510</v>
      </c>
      <c r="AD749" t="s">
        <v>510</v>
      </c>
      <c r="AE749" t="s">
        <v>510</v>
      </c>
      <c r="AH749" t="s">
        <v>510</v>
      </c>
      <c r="AI749" t="s">
        <v>510</v>
      </c>
      <c r="AJ749" t="s">
        <v>510</v>
      </c>
      <c r="AK749" t="s">
        <v>510</v>
      </c>
      <c r="AL749" t="s">
        <v>510</v>
      </c>
      <c r="AM749" t="s">
        <v>510</v>
      </c>
      <c r="AN749" t="s">
        <v>510</v>
      </c>
      <c r="AO749" t="s">
        <v>510</v>
      </c>
      <c r="AP749" t="s">
        <v>510</v>
      </c>
      <c r="AQ749" t="s">
        <v>510</v>
      </c>
      <c r="AR749" t="s">
        <v>510</v>
      </c>
      <c r="AS749" t="s">
        <v>510</v>
      </c>
      <c r="AT749" t="s">
        <v>510</v>
      </c>
      <c r="AU749" t="s">
        <v>510</v>
      </c>
      <c r="AV749" t="s">
        <v>510</v>
      </c>
      <c r="AW749" t="s">
        <v>510</v>
      </c>
      <c r="AY749" t="s">
        <v>510</v>
      </c>
      <c r="AZ749" t="s">
        <v>510</v>
      </c>
      <c r="BB749" t="s">
        <v>510</v>
      </c>
      <c r="BC749" t="s">
        <v>510</v>
      </c>
      <c r="BD749" t="s">
        <v>510</v>
      </c>
      <c r="BE749" t="s">
        <v>510</v>
      </c>
      <c r="BF749" t="s">
        <v>510</v>
      </c>
      <c r="BG749" t="s">
        <v>510</v>
      </c>
      <c r="BH749" t="s">
        <v>510</v>
      </c>
      <c r="BI749" t="s">
        <v>510</v>
      </c>
      <c r="BJ749" t="s">
        <v>510</v>
      </c>
      <c r="BK749" t="s">
        <v>510</v>
      </c>
      <c r="BL749" t="s">
        <v>510</v>
      </c>
      <c r="BM749" t="s">
        <v>510</v>
      </c>
      <c r="BN749" t="s">
        <v>510</v>
      </c>
      <c r="BO749" t="s">
        <v>510</v>
      </c>
      <c r="BP749" t="s">
        <v>510</v>
      </c>
      <c r="BQ749" t="s">
        <v>510</v>
      </c>
    </row>
    <row r="750" spans="1:69" x14ac:dyDescent="0.3">
      <c r="A750" t="s">
        <v>510</v>
      </c>
      <c r="B750" t="s">
        <v>510</v>
      </c>
      <c r="C750" t="s">
        <v>510</v>
      </c>
      <c r="D750" t="s">
        <v>510</v>
      </c>
      <c r="E750" t="s">
        <v>510</v>
      </c>
      <c r="F750" t="s">
        <v>510</v>
      </c>
      <c r="G750" t="s">
        <v>510</v>
      </c>
      <c r="H750" s="455"/>
      <c r="I750" t="s">
        <v>510</v>
      </c>
      <c r="K750" t="s">
        <v>510</v>
      </c>
      <c r="L750" t="s">
        <v>512</v>
      </c>
      <c r="M750" t="s">
        <v>510</v>
      </c>
      <c r="N750" t="s">
        <v>510</v>
      </c>
      <c r="O750" t="s">
        <v>510</v>
      </c>
      <c r="P750" t="s">
        <v>510</v>
      </c>
      <c r="Q750" t="s">
        <v>510</v>
      </c>
      <c r="R750" t="s">
        <v>510</v>
      </c>
      <c r="S750" t="s">
        <v>510</v>
      </c>
      <c r="T750" t="s">
        <v>510</v>
      </c>
      <c r="U750" t="s">
        <v>510</v>
      </c>
      <c r="V750" t="s">
        <v>510</v>
      </c>
      <c r="W750" t="s">
        <v>510</v>
      </c>
      <c r="Y750" t="s">
        <v>510</v>
      </c>
      <c r="AA750" t="s">
        <v>510</v>
      </c>
      <c r="AB750" t="s">
        <v>510</v>
      </c>
      <c r="AC750" t="s">
        <v>510</v>
      </c>
      <c r="AD750" t="s">
        <v>510</v>
      </c>
      <c r="AE750" t="s">
        <v>510</v>
      </c>
      <c r="AH750" t="s">
        <v>510</v>
      </c>
      <c r="AI750" t="s">
        <v>510</v>
      </c>
      <c r="AJ750" t="s">
        <v>510</v>
      </c>
      <c r="AK750" t="s">
        <v>510</v>
      </c>
      <c r="AL750" t="s">
        <v>510</v>
      </c>
      <c r="AM750" t="s">
        <v>510</v>
      </c>
      <c r="AN750" t="s">
        <v>510</v>
      </c>
      <c r="AO750" t="s">
        <v>510</v>
      </c>
      <c r="AP750" t="s">
        <v>510</v>
      </c>
      <c r="AQ750" t="s">
        <v>510</v>
      </c>
      <c r="AR750" t="s">
        <v>510</v>
      </c>
      <c r="AS750" t="s">
        <v>510</v>
      </c>
      <c r="AT750" t="s">
        <v>510</v>
      </c>
      <c r="AU750" t="s">
        <v>510</v>
      </c>
      <c r="AV750" t="s">
        <v>510</v>
      </c>
      <c r="AW750" t="s">
        <v>510</v>
      </c>
      <c r="AY750" t="s">
        <v>510</v>
      </c>
      <c r="AZ750" t="s">
        <v>510</v>
      </c>
      <c r="BB750" t="s">
        <v>510</v>
      </c>
      <c r="BC750" t="s">
        <v>510</v>
      </c>
      <c r="BD750" t="s">
        <v>510</v>
      </c>
      <c r="BE750" t="s">
        <v>510</v>
      </c>
      <c r="BF750" t="s">
        <v>510</v>
      </c>
      <c r="BG750" t="s">
        <v>510</v>
      </c>
      <c r="BH750" t="s">
        <v>510</v>
      </c>
      <c r="BI750" t="s">
        <v>510</v>
      </c>
      <c r="BJ750" t="s">
        <v>510</v>
      </c>
      <c r="BK750" t="s">
        <v>510</v>
      </c>
      <c r="BL750" t="s">
        <v>510</v>
      </c>
      <c r="BM750" t="s">
        <v>510</v>
      </c>
      <c r="BN750" t="s">
        <v>510</v>
      </c>
      <c r="BO750" t="s">
        <v>510</v>
      </c>
      <c r="BP750" t="s">
        <v>510</v>
      </c>
      <c r="BQ750" t="s">
        <v>510</v>
      </c>
    </row>
    <row r="751" spans="1:69" x14ac:dyDescent="0.3">
      <c r="A751" t="s">
        <v>510</v>
      </c>
      <c r="B751" t="s">
        <v>510</v>
      </c>
      <c r="C751" t="s">
        <v>510</v>
      </c>
      <c r="D751" t="s">
        <v>510</v>
      </c>
      <c r="E751" t="s">
        <v>510</v>
      </c>
      <c r="F751" t="s">
        <v>510</v>
      </c>
      <c r="G751" t="s">
        <v>510</v>
      </c>
      <c r="H751" s="455"/>
      <c r="I751" t="s">
        <v>510</v>
      </c>
      <c r="K751" t="s">
        <v>510</v>
      </c>
      <c r="L751" t="s">
        <v>512</v>
      </c>
      <c r="M751" t="s">
        <v>510</v>
      </c>
      <c r="N751" t="s">
        <v>510</v>
      </c>
      <c r="O751" t="s">
        <v>510</v>
      </c>
      <c r="P751" t="s">
        <v>510</v>
      </c>
      <c r="Q751" t="s">
        <v>510</v>
      </c>
      <c r="R751" t="s">
        <v>510</v>
      </c>
      <c r="S751" t="s">
        <v>510</v>
      </c>
      <c r="T751" t="s">
        <v>510</v>
      </c>
      <c r="U751" t="s">
        <v>510</v>
      </c>
      <c r="V751" t="s">
        <v>510</v>
      </c>
      <c r="W751" t="s">
        <v>510</v>
      </c>
      <c r="Y751" t="s">
        <v>510</v>
      </c>
      <c r="AA751" t="s">
        <v>510</v>
      </c>
      <c r="AB751" t="s">
        <v>510</v>
      </c>
      <c r="AC751" t="s">
        <v>510</v>
      </c>
      <c r="AD751" t="s">
        <v>510</v>
      </c>
      <c r="AE751" t="s">
        <v>510</v>
      </c>
      <c r="AH751" t="s">
        <v>510</v>
      </c>
      <c r="AI751" t="s">
        <v>510</v>
      </c>
      <c r="AJ751" t="s">
        <v>510</v>
      </c>
      <c r="AK751" t="s">
        <v>510</v>
      </c>
      <c r="AL751" t="s">
        <v>510</v>
      </c>
      <c r="AM751" t="s">
        <v>510</v>
      </c>
      <c r="AN751" t="s">
        <v>510</v>
      </c>
      <c r="AO751" t="s">
        <v>510</v>
      </c>
      <c r="AP751" t="s">
        <v>510</v>
      </c>
      <c r="AQ751" t="s">
        <v>510</v>
      </c>
      <c r="AR751" t="s">
        <v>510</v>
      </c>
      <c r="AS751" t="s">
        <v>510</v>
      </c>
      <c r="AT751" t="s">
        <v>510</v>
      </c>
      <c r="AU751" t="s">
        <v>510</v>
      </c>
      <c r="AV751" t="s">
        <v>510</v>
      </c>
      <c r="AW751" t="s">
        <v>510</v>
      </c>
      <c r="AY751" t="s">
        <v>510</v>
      </c>
      <c r="AZ751" t="s">
        <v>510</v>
      </c>
      <c r="BB751" t="s">
        <v>510</v>
      </c>
      <c r="BC751" t="s">
        <v>510</v>
      </c>
      <c r="BD751" t="s">
        <v>510</v>
      </c>
      <c r="BE751" t="s">
        <v>510</v>
      </c>
      <c r="BF751" t="s">
        <v>510</v>
      </c>
      <c r="BG751" t="s">
        <v>510</v>
      </c>
      <c r="BH751" t="s">
        <v>510</v>
      </c>
      <c r="BI751" t="s">
        <v>510</v>
      </c>
      <c r="BJ751" t="s">
        <v>510</v>
      </c>
      <c r="BK751" t="s">
        <v>510</v>
      </c>
      <c r="BL751" t="s">
        <v>510</v>
      </c>
      <c r="BM751" t="s">
        <v>510</v>
      </c>
      <c r="BN751" t="s">
        <v>510</v>
      </c>
      <c r="BO751" t="s">
        <v>510</v>
      </c>
      <c r="BP751" t="s">
        <v>510</v>
      </c>
      <c r="BQ751" t="s">
        <v>510</v>
      </c>
    </row>
    <row r="752" spans="1:69" x14ac:dyDescent="0.3">
      <c r="A752" t="s">
        <v>510</v>
      </c>
      <c r="B752" t="s">
        <v>510</v>
      </c>
      <c r="C752" t="s">
        <v>510</v>
      </c>
      <c r="D752" t="s">
        <v>510</v>
      </c>
      <c r="E752" t="s">
        <v>510</v>
      </c>
      <c r="F752" t="s">
        <v>510</v>
      </c>
      <c r="G752" t="s">
        <v>510</v>
      </c>
      <c r="H752" s="455"/>
      <c r="I752" t="s">
        <v>510</v>
      </c>
      <c r="K752" t="s">
        <v>510</v>
      </c>
      <c r="L752" t="s">
        <v>512</v>
      </c>
      <c r="M752" t="s">
        <v>510</v>
      </c>
      <c r="N752" t="s">
        <v>510</v>
      </c>
      <c r="O752" t="s">
        <v>510</v>
      </c>
      <c r="P752" t="s">
        <v>510</v>
      </c>
      <c r="Q752" t="s">
        <v>510</v>
      </c>
      <c r="R752" t="s">
        <v>510</v>
      </c>
      <c r="S752" t="s">
        <v>510</v>
      </c>
      <c r="T752" t="s">
        <v>510</v>
      </c>
      <c r="U752" t="s">
        <v>510</v>
      </c>
      <c r="V752" t="s">
        <v>510</v>
      </c>
      <c r="W752" t="s">
        <v>510</v>
      </c>
      <c r="Y752" t="s">
        <v>510</v>
      </c>
      <c r="AA752" t="s">
        <v>510</v>
      </c>
      <c r="AB752" t="s">
        <v>510</v>
      </c>
      <c r="AC752" t="s">
        <v>510</v>
      </c>
      <c r="AD752" t="s">
        <v>510</v>
      </c>
      <c r="AE752" t="s">
        <v>510</v>
      </c>
      <c r="AH752" t="s">
        <v>510</v>
      </c>
      <c r="AI752" t="s">
        <v>510</v>
      </c>
      <c r="AJ752" t="s">
        <v>510</v>
      </c>
      <c r="AK752" t="s">
        <v>510</v>
      </c>
      <c r="AL752" t="s">
        <v>510</v>
      </c>
      <c r="AM752" t="s">
        <v>510</v>
      </c>
      <c r="AN752" t="s">
        <v>510</v>
      </c>
      <c r="AO752" t="s">
        <v>510</v>
      </c>
      <c r="AP752" t="s">
        <v>510</v>
      </c>
      <c r="AQ752" t="s">
        <v>510</v>
      </c>
      <c r="AR752" t="s">
        <v>510</v>
      </c>
      <c r="AS752" t="s">
        <v>510</v>
      </c>
      <c r="AT752" t="s">
        <v>510</v>
      </c>
      <c r="AU752" t="s">
        <v>510</v>
      </c>
      <c r="AV752" t="s">
        <v>510</v>
      </c>
      <c r="AW752" t="s">
        <v>510</v>
      </c>
      <c r="AY752" t="s">
        <v>510</v>
      </c>
      <c r="AZ752" t="s">
        <v>510</v>
      </c>
      <c r="BB752" t="s">
        <v>510</v>
      </c>
      <c r="BC752" t="s">
        <v>510</v>
      </c>
      <c r="BD752" t="s">
        <v>510</v>
      </c>
      <c r="BE752" t="s">
        <v>510</v>
      </c>
      <c r="BF752" t="s">
        <v>510</v>
      </c>
      <c r="BG752" t="s">
        <v>510</v>
      </c>
      <c r="BH752" t="s">
        <v>510</v>
      </c>
      <c r="BI752" t="s">
        <v>510</v>
      </c>
      <c r="BJ752" t="s">
        <v>510</v>
      </c>
      <c r="BK752" t="s">
        <v>510</v>
      </c>
      <c r="BL752" t="s">
        <v>510</v>
      </c>
      <c r="BM752" t="s">
        <v>510</v>
      </c>
      <c r="BN752" t="s">
        <v>510</v>
      </c>
      <c r="BO752" t="s">
        <v>510</v>
      </c>
      <c r="BP752" t="s">
        <v>510</v>
      </c>
      <c r="BQ752" t="s">
        <v>510</v>
      </c>
    </row>
    <row r="753" spans="1:69" x14ac:dyDescent="0.3">
      <c r="A753" t="s">
        <v>510</v>
      </c>
      <c r="B753" t="s">
        <v>510</v>
      </c>
      <c r="C753" t="s">
        <v>510</v>
      </c>
      <c r="D753" t="s">
        <v>510</v>
      </c>
      <c r="E753" t="s">
        <v>510</v>
      </c>
      <c r="F753" t="s">
        <v>510</v>
      </c>
      <c r="G753" t="s">
        <v>510</v>
      </c>
      <c r="H753" s="455"/>
      <c r="I753" t="s">
        <v>510</v>
      </c>
      <c r="K753" t="s">
        <v>510</v>
      </c>
      <c r="L753" t="s">
        <v>512</v>
      </c>
      <c r="M753" t="s">
        <v>510</v>
      </c>
      <c r="N753" t="s">
        <v>510</v>
      </c>
      <c r="O753" t="s">
        <v>510</v>
      </c>
      <c r="P753" t="s">
        <v>510</v>
      </c>
      <c r="Q753" t="s">
        <v>510</v>
      </c>
      <c r="R753" t="s">
        <v>510</v>
      </c>
      <c r="S753" t="s">
        <v>510</v>
      </c>
      <c r="T753" t="s">
        <v>510</v>
      </c>
      <c r="U753" t="s">
        <v>510</v>
      </c>
      <c r="V753" t="s">
        <v>510</v>
      </c>
      <c r="W753" t="s">
        <v>510</v>
      </c>
      <c r="Y753" t="s">
        <v>510</v>
      </c>
      <c r="AA753" t="s">
        <v>510</v>
      </c>
      <c r="AB753" t="s">
        <v>510</v>
      </c>
      <c r="AC753" t="s">
        <v>510</v>
      </c>
      <c r="AD753" t="s">
        <v>510</v>
      </c>
      <c r="AE753" t="s">
        <v>510</v>
      </c>
      <c r="AH753" t="s">
        <v>510</v>
      </c>
      <c r="AI753" t="s">
        <v>510</v>
      </c>
      <c r="AJ753" t="s">
        <v>510</v>
      </c>
      <c r="AK753" t="s">
        <v>510</v>
      </c>
      <c r="AL753" t="s">
        <v>510</v>
      </c>
      <c r="AM753" t="s">
        <v>510</v>
      </c>
      <c r="AN753" t="s">
        <v>510</v>
      </c>
      <c r="AO753" t="s">
        <v>510</v>
      </c>
      <c r="AP753" t="s">
        <v>510</v>
      </c>
      <c r="AQ753" t="s">
        <v>510</v>
      </c>
      <c r="AR753" t="s">
        <v>510</v>
      </c>
      <c r="AS753" t="s">
        <v>510</v>
      </c>
      <c r="AT753" t="s">
        <v>510</v>
      </c>
      <c r="AU753" t="s">
        <v>510</v>
      </c>
      <c r="AV753" t="s">
        <v>510</v>
      </c>
      <c r="AW753" t="s">
        <v>510</v>
      </c>
      <c r="AY753" t="s">
        <v>510</v>
      </c>
      <c r="AZ753" t="s">
        <v>510</v>
      </c>
      <c r="BB753" t="s">
        <v>510</v>
      </c>
      <c r="BC753" t="s">
        <v>510</v>
      </c>
      <c r="BD753" t="s">
        <v>510</v>
      </c>
      <c r="BE753" t="s">
        <v>510</v>
      </c>
      <c r="BF753" t="s">
        <v>510</v>
      </c>
      <c r="BG753" t="s">
        <v>510</v>
      </c>
      <c r="BH753" t="s">
        <v>510</v>
      </c>
      <c r="BI753" t="s">
        <v>510</v>
      </c>
      <c r="BJ753" t="s">
        <v>510</v>
      </c>
      <c r="BK753" t="s">
        <v>510</v>
      </c>
      <c r="BL753" t="s">
        <v>510</v>
      </c>
      <c r="BM753" t="s">
        <v>510</v>
      </c>
      <c r="BN753" t="s">
        <v>510</v>
      </c>
      <c r="BO753" t="s">
        <v>510</v>
      </c>
      <c r="BP753" t="s">
        <v>510</v>
      </c>
      <c r="BQ753" t="s">
        <v>510</v>
      </c>
    </row>
    <row r="754" spans="1:69" x14ac:dyDescent="0.3">
      <c r="A754" t="s">
        <v>510</v>
      </c>
      <c r="B754" t="s">
        <v>510</v>
      </c>
      <c r="C754" t="s">
        <v>510</v>
      </c>
      <c r="D754" t="s">
        <v>510</v>
      </c>
      <c r="E754" t="s">
        <v>510</v>
      </c>
      <c r="F754" t="s">
        <v>510</v>
      </c>
      <c r="G754" t="s">
        <v>510</v>
      </c>
      <c r="H754" s="455"/>
      <c r="I754" t="s">
        <v>510</v>
      </c>
      <c r="K754" t="s">
        <v>510</v>
      </c>
      <c r="L754" t="s">
        <v>512</v>
      </c>
      <c r="M754" t="s">
        <v>510</v>
      </c>
      <c r="N754" t="s">
        <v>510</v>
      </c>
      <c r="O754" t="s">
        <v>510</v>
      </c>
      <c r="P754" t="s">
        <v>510</v>
      </c>
      <c r="Q754" t="s">
        <v>510</v>
      </c>
      <c r="R754" t="s">
        <v>510</v>
      </c>
      <c r="S754" t="s">
        <v>510</v>
      </c>
      <c r="T754" t="s">
        <v>510</v>
      </c>
      <c r="U754" t="s">
        <v>510</v>
      </c>
      <c r="V754" t="s">
        <v>510</v>
      </c>
      <c r="W754" t="s">
        <v>510</v>
      </c>
      <c r="Y754" t="s">
        <v>510</v>
      </c>
      <c r="AA754" t="s">
        <v>510</v>
      </c>
      <c r="AB754" t="s">
        <v>510</v>
      </c>
      <c r="AC754" t="s">
        <v>510</v>
      </c>
      <c r="AD754" t="s">
        <v>510</v>
      </c>
      <c r="AE754" t="s">
        <v>510</v>
      </c>
      <c r="AH754" t="s">
        <v>510</v>
      </c>
      <c r="AI754" t="s">
        <v>510</v>
      </c>
      <c r="AJ754" t="s">
        <v>510</v>
      </c>
      <c r="AK754" t="s">
        <v>510</v>
      </c>
      <c r="AL754" t="s">
        <v>510</v>
      </c>
      <c r="AM754" t="s">
        <v>510</v>
      </c>
      <c r="AN754" t="s">
        <v>510</v>
      </c>
      <c r="AO754" t="s">
        <v>510</v>
      </c>
      <c r="AP754" t="s">
        <v>510</v>
      </c>
      <c r="AQ754" t="s">
        <v>510</v>
      </c>
      <c r="AR754" t="s">
        <v>510</v>
      </c>
      <c r="AS754" t="s">
        <v>510</v>
      </c>
      <c r="AT754" t="s">
        <v>510</v>
      </c>
      <c r="AU754" t="s">
        <v>510</v>
      </c>
      <c r="AV754" t="s">
        <v>510</v>
      </c>
      <c r="AW754" t="s">
        <v>510</v>
      </c>
      <c r="AY754" t="s">
        <v>510</v>
      </c>
      <c r="AZ754" t="s">
        <v>510</v>
      </c>
      <c r="BB754" t="s">
        <v>510</v>
      </c>
      <c r="BC754" t="s">
        <v>510</v>
      </c>
      <c r="BD754" t="s">
        <v>510</v>
      </c>
      <c r="BE754" t="s">
        <v>510</v>
      </c>
      <c r="BF754" t="s">
        <v>510</v>
      </c>
      <c r="BG754" t="s">
        <v>510</v>
      </c>
      <c r="BH754" t="s">
        <v>510</v>
      </c>
      <c r="BI754" t="s">
        <v>510</v>
      </c>
      <c r="BJ754" t="s">
        <v>510</v>
      </c>
      <c r="BK754" t="s">
        <v>510</v>
      </c>
      <c r="BL754" t="s">
        <v>510</v>
      </c>
      <c r="BM754" t="s">
        <v>510</v>
      </c>
      <c r="BN754" t="s">
        <v>510</v>
      </c>
      <c r="BO754" t="s">
        <v>510</v>
      </c>
      <c r="BP754" t="s">
        <v>510</v>
      </c>
      <c r="BQ754" t="s">
        <v>510</v>
      </c>
    </row>
    <row r="755" spans="1:69" x14ac:dyDescent="0.3">
      <c r="A755" t="s">
        <v>510</v>
      </c>
      <c r="B755" t="s">
        <v>510</v>
      </c>
      <c r="C755" t="s">
        <v>510</v>
      </c>
      <c r="D755" t="s">
        <v>510</v>
      </c>
      <c r="E755" t="s">
        <v>510</v>
      </c>
      <c r="F755" t="s">
        <v>510</v>
      </c>
      <c r="G755" t="s">
        <v>510</v>
      </c>
      <c r="H755" s="455"/>
      <c r="I755" t="s">
        <v>510</v>
      </c>
      <c r="K755" t="s">
        <v>510</v>
      </c>
      <c r="L755" t="s">
        <v>512</v>
      </c>
      <c r="M755" t="s">
        <v>510</v>
      </c>
      <c r="N755" t="s">
        <v>510</v>
      </c>
      <c r="O755" t="s">
        <v>510</v>
      </c>
      <c r="P755" t="s">
        <v>510</v>
      </c>
      <c r="Q755" t="s">
        <v>510</v>
      </c>
      <c r="R755" t="s">
        <v>510</v>
      </c>
      <c r="S755" t="s">
        <v>510</v>
      </c>
      <c r="T755" t="s">
        <v>510</v>
      </c>
      <c r="U755" t="s">
        <v>510</v>
      </c>
      <c r="V755" t="s">
        <v>510</v>
      </c>
      <c r="W755" t="s">
        <v>510</v>
      </c>
      <c r="Y755" t="s">
        <v>510</v>
      </c>
      <c r="AA755" t="s">
        <v>510</v>
      </c>
      <c r="AB755" t="s">
        <v>510</v>
      </c>
      <c r="AC755" t="s">
        <v>510</v>
      </c>
      <c r="AD755" t="s">
        <v>510</v>
      </c>
      <c r="AE755" t="s">
        <v>510</v>
      </c>
      <c r="AH755" t="s">
        <v>510</v>
      </c>
      <c r="AI755" t="s">
        <v>510</v>
      </c>
      <c r="AJ755" t="s">
        <v>510</v>
      </c>
      <c r="AK755" t="s">
        <v>510</v>
      </c>
      <c r="AL755" t="s">
        <v>510</v>
      </c>
      <c r="AM755" t="s">
        <v>510</v>
      </c>
      <c r="AN755" t="s">
        <v>510</v>
      </c>
      <c r="AO755" t="s">
        <v>510</v>
      </c>
      <c r="AP755" t="s">
        <v>510</v>
      </c>
      <c r="AQ755" t="s">
        <v>510</v>
      </c>
      <c r="AR755" t="s">
        <v>510</v>
      </c>
      <c r="AS755" t="s">
        <v>510</v>
      </c>
      <c r="AT755" t="s">
        <v>510</v>
      </c>
      <c r="AU755" t="s">
        <v>510</v>
      </c>
      <c r="AV755" t="s">
        <v>510</v>
      </c>
      <c r="AW755" t="s">
        <v>510</v>
      </c>
      <c r="AY755" t="s">
        <v>510</v>
      </c>
      <c r="AZ755" t="s">
        <v>510</v>
      </c>
      <c r="BB755" t="s">
        <v>510</v>
      </c>
      <c r="BC755" t="s">
        <v>510</v>
      </c>
      <c r="BD755" t="s">
        <v>510</v>
      </c>
      <c r="BE755" t="s">
        <v>510</v>
      </c>
      <c r="BF755" t="s">
        <v>510</v>
      </c>
      <c r="BG755" t="s">
        <v>510</v>
      </c>
      <c r="BH755" t="s">
        <v>510</v>
      </c>
      <c r="BI755" t="s">
        <v>510</v>
      </c>
      <c r="BJ755" t="s">
        <v>510</v>
      </c>
      <c r="BK755" t="s">
        <v>510</v>
      </c>
      <c r="BL755" t="s">
        <v>510</v>
      </c>
      <c r="BM755" t="s">
        <v>510</v>
      </c>
      <c r="BN755" t="s">
        <v>510</v>
      </c>
      <c r="BO755" t="s">
        <v>510</v>
      </c>
      <c r="BP755" t="s">
        <v>510</v>
      </c>
      <c r="BQ755" t="s">
        <v>510</v>
      </c>
    </row>
    <row r="756" spans="1:69" x14ac:dyDescent="0.3">
      <c r="A756" t="s">
        <v>510</v>
      </c>
      <c r="B756" t="s">
        <v>510</v>
      </c>
      <c r="C756" t="s">
        <v>510</v>
      </c>
      <c r="D756" t="s">
        <v>510</v>
      </c>
      <c r="E756" t="s">
        <v>510</v>
      </c>
      <c r="F756" t="s">
        <v>510</v>
      </c>
      <c r="G756" t="s">
        <v>510</v>
      </c>
      <c r="H756" s="455"/>
      <c r="I756" t="s">
        <v>510</v>
      </c>
      <c r="K756" t="s">
        <v>510</v>
      </c>
      <c r="L756" t="s">
        <v>512</v>
      </c>
      <c r="M756" t="s">
        <v>510</v>
      </c>
      <c r="N756" t="s">
        <v>510</v>
      </c>
      <c r="O756" t="s">
        <v>510</v>
      </c>
      <c r="P756" t="s">
        <v>510</v>
      </c>
      <c r="Q756" t="s">
        <v>510</v>
      </c>
      <c r="R756" t="s">
        <v>510</v>
      </c>
      <c r="S756" t="s">
        <v>510</v>
      </c>
      <c r="T756" t="s">
        <v>510</v>
      </c>
      <c r="U756" t="s">
        <v>510</v>
      </c>
      <c r="V756" t="s">
        <v>510</v>
      </c>
      <c r="W756" t="s">
        <v>510</v>
      </c>
      <c r="Y756" t="s">
        <v>510</v>
      </c>
      <c r="AA756" t="s">
        <v>510</v>
      </c>
      <c r="AB756" t="s">
        <v>510</v>
      </c>
      <c r="AC756" t="s">
        <v>510</v>
      </c>
      <c r="AD756" t="s">
        <v>510</v>
      </c>
      <c r="AE756" t="s">
        <v>510</v>
      </c>
      <c r="AH756" t="s">
        <v>510</v>
      </c>
      <c r="AI756" t="s">
        <v>510</v>
      </c>
      <c r="AJ756" t="s">
        <v>510</v>
      </c>
      <c r="AK756" t="s">
        <v>510</v>
      </c>
      <c r="AL756" t="s">
        <v>510</v>
      </c>
      <c r="AM756" t="s">
        <v>510</v>
      </c>
      <c r="AN756" t="s">
        <v>510</v>
      </c>
      <c r="AO756" t="s">
        <v>510</v>
      </c>
      <c r="AP756" t="s">
        <v>510</v>
      </c>
      <c r="AQ756" t="s">
        <v>510</v>
      </c>
      <c r="AR756" t="s">
        <v>510</v>
      </c>
      <c r="AS756" t="s">
        <v>510</v>
      </c>
      <c r="AT756" t="s">
        <v>510</v>
      </c>
      <c r="AU756" t="s">
        <v>510</v>
      </c>
      <c r="AV756" t="s">
        <v>510</v>
      </c>
      <c r="AW756" t="s">
        <v>510</v>
      </c>
      <c r="AY756" t="s">
        <v>510</v>
      </c>
      <c r="AZ756" t="s">
        <v>510</v>
      </c>
      <c r="BB756" t="s">
        <v>510</v>
      </c>
      <c r="BC756" t="s">
        <v>510</v>
      </c>
      <c r="BD756" t="s">
        <v>510</v>
      </c>
      <c r="BE756" t="s">
        <v>510</v>
      </c>
      <c r="BF756" t="s">
        <v>510</v>
      </c>
      <c r="BG756" t="s">
        <v>510</v>
      </c>
      <c r="BH756" t="s">
        <v>510</v>
      </c>
      <c r="BI756" t="s">
        <v>510</v>
      </c>
      <c r="BJ756" t="s">
        <v>510</v>
      </c>
      <c r="BK756" t="s">
        <v>510</v>
      </c>
      <c r="BL756" t="s">
        <v>510</v>
      </c>
      <c r="BM756" t="s">
        <v>510</v>
      </c>
      <c r="BN756" t="s">
        <v>510</v>
      </c>
      <c r="BO756" t="s">
        <v>510</v>
      </c>
      <c r="BP756" t="s">
        <v>510</v>
      </c>
      <c r="BQ756" t="s">
        <v>510</v>
      </c>
    </row>
    <row r="757" spans="1:69" x14ac:dyDescent="0.3">
      <c r="A757" t="s">
        <v>510</v>
      </c>
      <c r="B757" t="s">
        <v>510</v>
      </c>
      <c r="C757" t="s">
        <v>510</v>
      </c>
      <c r="D757" t="s">
        <v>510</v>
      </c>
      <c r="E757" t="s">
        <v>510</v>
      </c>
      <c r="F757" t="s">
        <v>510</v>
      </c>
      <c r="G757" t="s">
        <v>510</v>
      </c>
      <c r="H757" s="455"/>
      <c r="I757" t="s">
        <v>510</v>
      </c>
      <c r="K757" t="s">
        <v>510</v>
      </c>
      <c r="L757" t="s">
        <v>512</v>
      </c>
      <c r="M757" t="s">
        <v>510</v>
      </c>
      <c r="N757" t="s">
        <v>510</v>
      </c>
      <c r="O757" t="s">
        <v>510</v>
      </c>
      <c r="P757" t="s">
        <v>510</v>
      </c>
      <c r="Q757" t="s">
        <v>510</v>
      </c>
      <c r="R757" t="s">
        <v>510</v>
      </c>
      <c r="S757" t="s">
        <v>510</v>
      </c>
      <c r="T757" t="s">
        <v>510</v>
      </c>
      <c r="U757" t="s">
        <v>510</v>
      </c>
      <c r="V757" t="s">
        <v>510</v>
      </c>
      <c r="W757" t="s">
        <v>510</v>
      </c>
      <c r="Y757" t="s">
        <v>510</v>
      </c>
      <c r="AA757" t="s">
        <v>510</v>
      </c>
      <c r="AB757" t="s">
        <v>510</v>
      </c>
      <c r="AC757" t="s">
        <v>510</v>
      </c>
      <c r="AD757" t="s">
        <v>510</v>
      </c>
      <c r="AE757" t="s">
        <v>510</v>
      </c>
      <c r="AH757" t="s">
        <v>510</v>
      </c>
      <c r="AI757" t="s">
        <v>510</v>
      </c>
      <c r="AJ757" t="s">
        <v>510</v>
      </c>
      <c r="AK757" t="s">
        <v>510</v>
      </c>
      <c r="AL757" t="s">
        <v>510</v>
      </c>
      <c r="AM757" t="s">
        <v>510</v>
      </c>
      <c r="AN757" t="s">
        <v>510</v>
      </c>
      <c r="AO757" t="s">
        <v>510</v>
      </c>
      <c r="AP757" t="s">
        <v>510</v>
      </c>
      <c r="AQ757" t="s">
        <v>510</v>
      </c>
      <c r="AR757" t="s">
        <v>510</v>
      </c>
      <c r="AS757" t="s">
        <v>510</v>
      </c>
      <c r="AT757" t="s">
        <v>510</v>
      </c>
      <c r="AU757" t="s">
        <v>510</v>
      </c>
      <c r="AV757" t="s">
        <v>510</v>
      </c>
      <c r="AW757" t="s">
        <v>510</v>
      </c>
      <c r="AY757" t="s">
        <v>510</v>
      </c>
      <c r="AZ757" t="s">
        <v>510</v>
      </c>
      <c r="BB757" t="s">
        <v>510</v>
      </c>
      <c r="BC757" t="s">
        <v>510</v>
      </c>
      <c r="BD757" t="s">
        <v>510</v>
      </c>
      <c r="BE757" t="s">
        <v>510</v>
      </c>
      <c r="BF757" t="s">
        <v>510</v>
      </c>
      <c r="BG757" t="s">
        <v>510</v>
      </c>
      <c r="BH757" t="s">
        <v>510</v>
      </c>
      <c r="BI757" t="s">
        <v>510</v>
      </c>
      <c r="BJ757" t="s">
        <v>510</v>
      </c>
      <c r="BK757" t="s">
        <v>510</v>
      </c>
      <c r="BL757" t="s">
        <v>510</v>
      </c>
      <c r="BM757" t="s">
        <v>510</v>
      </c>
      <c r="BN757" t="s">
        <v>510</v>
      </c>
      <c r="BO757" t="s">
        <v>510</v>
      </c>
      <c r="BP757" t="s">
        <v>510</v>
      </c>
      <c r="BQ757" t="s">
        <v>510</v>
      </c>
    </row>
    <row r="758" spans="1:69" x14ac:dyDescent="0.3">
      <c r="A758" t="s">
        <v>510</v>
      </c>
      <c r="B758" t="s">
        <v>510</v>
      </c>
      <c r="C758" t="s">
        <v>510</v>
      </c>
      <c r="D758" t="s">
        <v>510</v>
      </c>
      <c r="E758" t="s">
        <v>510</v>
      </c>
      <c r="F758" t="s">
        <v>510</v>
      </c>
      <c r="G758" t="s">
        <v>510</v>
      </c>
      <c r="H758" s="455"/>
      <c r="I758" t="s">
        <v>510</v>
      </c>
      <c r="K758" t="s">
        <v>510</v>
      </c>
      <c r="L758" t="s">
        <v>512</v>
      </c>
      <c r="M758" t="s">
        <v>510</v>
      </c>
      <c r="N758" t="s">
        <v>510</v>
      </c>
      <c r="O758" t="s">
        <v>510</v>
      </c>
      <c r="P758" t="s">
        <v>510</v>
      </c>
      <c r="Q758" t="s">
        <v>510</v>
      </c>
      <c r="R758" t="s">
        <v>510</v>
      </c>
      <c r="S758" t="s">
        <v>510</v>
      </c>
      <c r="T758" t="s">
        <v>510</v>
      </c>
      <c r="U758" t="s">
        <v>510</v>
      </c>
      <c r="V758" t="s">
        <v>510</v>
      </c>
      <c r="W758" t="s">
        <v>510</v>
      </c>
      <c r="Y758" t="s">
        <v>510</v>
      </c>
      <c r="AA758" t="s">
        <v>510</v>
      </c>
      <c r="AB758" t="s">
        <v>510</v>
      </c>
      <c r="AC758" t="s">
        <v>510</v>
      </c>
      <c r="AD758" t="s">
        <v>510</v>
      </c>
      <c r="AE758" t="s">
        <v>510</v>
      </c>
      <c r="AH758" t="s">
        <v>510</v>
      </c>
      <c r="AI758" t="s">
        <v>510</v>
      </c>
      <c r="AJ758" t="s">
        <v>510</v>
      </c>
      <c r="AK758" t="s">
        <v>510</v>
      </c>
      <c r="AL758" t="s">
        <v>510</v>
      </c>
      <c r="AM758" t="s">
        <v>510</v>
      </c>
      <c r="AN758" t="s">
        <v>510</v>
      </c>
      <c r="AO758" t="s">
        <v>510</v>
      </c>
      <c r="AP758" t="s">
        <v>510</v>
      </c>
      <c r="AQ758" t="s">
        <v>510</v>
      </c>
      <c r="AR758" t="s">
        <v>510</v>
      </c>
      <c r="AS758" t="s">
        <v>510</v>
      </c>
      <c r="AT758" t="s">
        <v>510</v>
      </c>
      <c r="AU758" t="s">
        <v>510</v>
      </c>
      <c r="AV758" t="s">
        <v>510</v>
      </c>
      <c r="AW758" t="s">
        <v>510</v>
      </c>
      <c r="AY758" t="s">
        <v>510</v>
      </c>
      <c r="AZ758" t="s">
        <v>510</v>
      </c>
      <c r="BB758" t="s">
        <v>510</v>
      </c>
      <c r="BC758" t="s">
        <v>510</v>
      </c>
      <c r="BD758" t="s">
        <v>510</v>
      </c>
      <c r="BE758" t="s">
        <v>510</v>
      </c>
      <c r="BF758" t="s">
        <v>510</v>
      </c>
      <c r="BG758" t="s">
        <v>510</v>
      </c>
      <c r="BH758" t="s">
        <v>510</v>
      </c>
      <c r="BI758" t="s">
        <v>510</v>
      </c>
      <c r="BJ758" t="s">
        <v>510</v>
      </c>
      <c r="BK758" t="s">
        <v>510</v>
      </c>
      <c r="BL758" t="s">
        <v>510</v>
      </c>
      <c r="BM758" t="s">
        <v>510</v>
      </c>
      <c r="BN758" t="s">
        <v>510</v>
      </c>
      <c r="BO758" t="s">
        <v>510</v>
      </c>
      <c r="BP758" t="s">
        <v>510</v>
      </c>
      <c r="BQ758" t="s">
        <v>510</v>
      </c>
    </row>
    <row r="759" spans="1:69" x14ac:dyDescent="0.3">
      <c r="A759" t="s">
        <v>510</v>
      </c>
      <c r="B759" t="s">
        <v>510</v>
      </c>
      <c r="C759" t="s">
        <v>510</v>
      </c>
      <c r="D759" t="s">
        <v>510</v>
      </c>
      <c r="E759" t="s">
        <v>510</v>
      </c>
      <c r="F759" t="s">
        <v>510</v>
      </c>
      <c r="G759" t="s">
        <v>510</v>
      </c>
      <c r="H759" s="455"/>
      <c r="I759" t="s">
        <v>510</v>
      </c>
      <c r="K759" t="s">
        <v>510</v>
      </c>
      <c r="L759" t="s">
        <v>512</v>
      </c>
      <c r="M759" t="s">
        <v>510</v>
      </c>
      <c r="N759" t="s">
        <v>510</v>
      </c>
      <c r="O759" t="s">
        <v>510</v>
      </c>
      <c r="P759" t="s">
        <v>510</v>
      </c>
      <c r="Q759" t="s">
        <v>510</v>
      </c>
      <c r="R759" t="s">
        <v>510</v>
      </c>
      <c r="S759" t="s">
        <v>510</v>
      </c>
      <c r="T759" t="s">
        <v>510</v>
      </c>
      <c r="U759" t="s">
        <v>510</v>
      </c>
      <c r="V759" t="s">
        <v>510</v>
      </c>
      <c r="W759" t="s">
        <v>510</v>
      </c>
      <c r="Y759" t="s">
        <v>510</v>
      </c>
      <c r="AA759" t="s">
        <v>510</v>
      </c>
      <c r="AB759" t="s">
        <v>510</v>
      </c>
      <c r="AC759" t="s">
        <v>510</v>
      </c>
      <c r="AD759" t="s">
        <v>510</v>
      </c>
      <c r="AE759" t="s">
        <v>510</v>
      </c>
      <c r="AH759" t="s">
        <v>510</v>
      </c>
      <c r="AI759" t="s">
        <v>510</v>
      </c>
      <c r="AJ759" t="s">
        <v>510</v>
      </c>
      <c r="AK759" t="s">
        <v>510</v>
      </c>
      <c r="AL759" t="s">
        <v>510</v>
      </c>
      <c r="AM759" t="s">
        <v>510</v>
      </c>
      <c r="AN759" t="s">
        <v>510</v>
      </c>
      <c r="AO759" t="s">
        <v>510</v>
      </c>
      <c r="AP759" t="s">
        <v>510</v>
      </c>
      <c r="AQ759" t="s">
        <v>510</v>
      </c>
      <c r="AR759" t="s">
        <v>510</v>
      </c>
      <c r="AS759" t="s">
        <v>510</v>
      </c>
      <c r="AT759" t="s">
        <v>510</v>
      </c>
      <c r="AU759" t="s">
        <v>510</v>
      </c>
      <c r="AV759" t="s">
        <v>510</v>
      </c>
      <c r="AW759" t="s">
        <v>510</v>
      </c>
      <c r="AY759" t="s">
        <v>510</v>
      </c>
      <c r="AZ759" t="s">
        <v>510</v>
      </c>
      <c r="BB759" t="s">
        <v>510</v>
      </c>
      <c r="BC759" t="s">
        <v>510</v>
      </c>
      <c r="BD759" t="s">
        <v>510</v>
      </c>
      <c r="BE759" t="s">
        <v>510</v>
      </c>
      <c r="BF759" t="s">
        <v>510</v>
      </c>
      <c r="BG759" t="s">
        <v>510</v>
      </c>
      <c r="BH759" t="s">
        <v>510</v>
      </c>
      <c r="BI759" t="s">
        <v>510</v>
      </c>
      <c r="BJ759" t="s">
        <v>510</v>
      </c>
      <c r="BK759" t="s">
        <v>510</v>
      </c>
      <c r="BL759" t="s">
        <v>510</v>
      </c>
      <c r="BM759" t="s">
        <v>510</v>
      </c>
      <c r="BN759" t="s">
        <v>510</v>
      </c>
      <c r="BO759" t="s">
        <v>510</v>
      </c>
      <c r="BP759" t="s">
        <v>510</v>
      </c>
      <c r="BQ759" t="s">
        <v>510</v>
      </c>
    </row>
    <row r="760" spans="1:69" x14ac:dyDescent="0.3">
      <c r="A760" t="s">
        <v>510</v>
      </c>
      <c r="B760" t="s">
        <v>510</v>
      </c>
      <c r="C760" t="s">
        <v>510</v>
      </c>
      <c r="D760" t="s">
        <v>510</v>
      </c>
      <c r="E760" t="s">
        <v>510</v>
      </c>
      <c r="F760" t="s">
        <v>510</v>
      </c>
      <c r="G760" t="s">
        <v>510</v>
      </c>
      <c r="H760" s="455"/>
      <c r="I760" t="s">
        <v>510</v>
      </c>
      <c r="K760" t="s">
        <v>510</v>
      </c>
      <c r="L760" t="s">
        <v>512</v>
      </c>
      <c r="M760" t="s">
        <v>510</v>
      </c>
      <c r="N760" t="s">
        <v>510</v>
      </c>
      <c r="O760" t="s">
        <v>510</v>
      </c>
      <c r="P760" t="s">
        <v>510</v>
      </c>
      <c r="Q760" t="s">
        <v>510</v>
      </c>
      <c r="R760" t="s">
        <v>510</v>
      </c>
      <c r="S760" t="s">
        <v>510</v>
      </c>
      <c r="T760" t="s">
        <v>510</v>
      </c>
      <c r="U760" t="s">
        <v>510</v>
      </c>
      <c r="V760" t="s">
        <v>510</v>
      </c>
      <c r="W760" t="s">
        <v>510</v>
      </c>
      <c r="Y760" t="s">
        <v>510</v>
      </c>
      <c r="AA760" t="s">
        <v>510</v>
      </c>
      <c r="AB760" t="s">
        <v>510</v>
      </c>
      <c r="AC760" t="s">
        <v>510</v>
      </c>
      <c r="AD760" t="s">
        <v>510</v>
      </c>
      <c r="AE760" t="s">
        <v>510</v>
      </c>
      <c r="AH760" t="s">
        <v>510</v>
      </c>
      <c r="AI760" t="s">
        <v>510</v>
      </c>
      <c r="AJ760" t="s">
        <v>510</v>
      </c>
      <c r="AK760" t="s">
        <v>510</v>
      </c>
      <c r="AL760" t="s">
        <v>510</v>
      </c>
      <c r="AM760" t="s">
        <v>510</v>
      </c>
      <c r="AN760" t="s">
        <v>510</v>
      </c>
      <c r="AO760" t="s">
        <v>510</v>
      </c>
      <c r="AP760" t="s">
        <v>510</v>
      </c>
      <c r="AQ760" t="s">
        <v>510</v>
      </c>
      <c r="AR760" t="s">
        <v>510</v>
      </c>
      <c r="AS760" t="s">
        <v>510</v>
      </c>
      <c r="AT760" t="s">
        <v>510</v>
      </c>
      <c r="AU760" t="s">
        <v>510</v>
      </c>
      <c r="AV760" t="s">
        <v>510</v>
      </c>
      <c r="AW760" t="s">
        <v>510</v>
      </c>
      <c r="AY760" t="s">
        <v>510</v>
      </c>
      <c r="AZ760" t="s">
        <v>510</v>
      </c>
      <c r="BB760" t="s">
        <v>510</v>
      </c>
      <c r="BC760" t="s">
        <v>510</v>
      </c>
      <c r="BD760" t="s">
        <v>510</v>
      </c>
      <c r="BE760" t="s">
        <v>510</v>
      </c>
      <c r="BF760" t="s">
        <v>510</v>
      </c>
      <c r="BG760" t="s">
        <v>510</v>
      </c>
      <c r="BH760" t="s">
        <v>510</v>
      </c>
      <c r="BI760" t="s">
        <v>510</v>
      </c>
      <c r="BJ760" t="s">
        <v>510</v>
      </c>
      <c r="BK760" t="s">
        <v>510</v>
      </c>
      <c r="BL760" t="s">
        <v>510</v>
      </c>
      <c r="BM760" t="s">
        <v>510</v>
      </c>
      <c r="BN760" t="s">
        <v>510</v>
      </c>
      <c r="BO760" t="s">
        <v>510</v>
      </c>
      <c r="BP760" t="s">
        <v>510</v>
      </c>
      <c r="BQ760" t="s">
        <v>510</v>
      </c>
    </row>
    <row r="761" spans="1:69" x14ac:dyDescent="0.3">
      <c r="A761" t="s">
        <v>510</v>
      </c>
      <c r="B761" t="s">
        <v>510</v>
      </c>
      <c r="C761" t="s">
        <v>510</v>
      </c>
      <c r="D761" t="s">
        <v>510</v>
      </c>
      <c r="E761" t="s">
        <v>510</v>
      </c>
      <c r="F761" t="s">
        <v>510</v>
      </c>
      <c r="G761" t="s">
        <v>510</v>
      </c>
      <c r="H761" s="455"/>
      <c r="I761" t="s">
        <v>510</v>
      </c>
      <c r="K761" t="s">
        <v>510</v>
      </c>
      <c r="L761" t="s">
        <v>512</v>
      </c>
      <c r="M761" t="s">
        <v>510</v>
      </c>
      <c r="N761" t="s">
        <v>510</v>
      </c>
      <c r="O761" t="s">
        <v>510</v>
      </c>
      <c r="P761" t="s">
        <v>510</v>
      </c>
      <c r="Q761" t="s">
        <v>510</v>
      </c>
      <c r="R761" t="s">
        <v>510</v>
      </c>
      <c r="S761" t="s">
        <v>510</v>
      </c>
      <c r="T761" t="s">
        <v>510</v>
      </c>
      <c r="U761" t="s">
        <v>510</v>
      </c>
      <c r="V761" t="s">
        <v>510</v>
      </c>
      <c r="W761" t="s">
        <v>510</v>
      </c>
      <c r="Y761" t="s">
        <v>510</v>
      </c>
      <c r="AA761" t="s">
        <v>510</v>
      </c>
      <c r="AB761" t="s">
        <v>510</v>
      </c>
      <c r="AC761" t="s">
        <v>510</v>
      </c>
      <c r="AD761" t="s">
        <v>510</v>
      </c>
      <c r="AE761" t="s">
        <v>510</v>
      </c>
      <c r="AH761" t="s">
        <v>510</v>
      </c>
      <c r="AI761" t="s">
        <v>510</v>
      </c>
      <c r="AJ761" t="s">
        <v>510</v>
      </c>
      <c r="AK761" t="s">
        <v>510</v>
      </c>
      <c r="AL761" t="s">
        <v>510</v>
      </c>
      <c r="AM761" t="s">
        <v>510</v>
      </c>
      <c r="AN761" t="s">
        <v>510</v>
      </c>
      <c r="AO761" t="s">
        <v>510</v>
      </c>
      <c r="AP761" t="s">
        <v>510</v>
      </c>
      <c r="AQ761" t="s">
        <v>510</v>
      </c>
      <c r="AR761" t="s">
        <v>510</v>
      </c>
      <c r="AS761" t="s">
        <v>510</v>
      </c>
      <c r="AT761" t="s">
        <v>510</v>
      </c>
      <c r="AU761" t="s">
        <v>510</v>
      </c>
      <c r="AV761" t="s">
        <v>510</v>
      </c>
      <c r="AW761" t="s">
        <v>510</v>
      </c>
      <c r="AY761" t="s">
        <v>510</v>
      </c>
      <c r="AZ761" t="s">
        <v>510</v>
      </c>
      <c r="BB761" t="s">
        <v>510</v>
      </c>
      <c r="BC761" t="s">
        <v>510</v>
      </c>
      <c r="BD761" t="s">
        <v>510</v>
      </c>
      <c r="BE761" t="s">
        <v>510</v>
      </c>
      <c r="BF761" t="s">
        <v>510</v>
      </c>
      <c r="BG761" t="s">
        <v>510</v>
      </c>
      <c r="BH761" t="s">
        <v>510</v>
      </c>
      <c r="BI761" t="s">
        <v>510</v>
      </c>
      <c r="BJ761" t="s">
        <v>510</v>
      </c>
      <c r="BK761" t="s">
        <v>510</v>
      </c>
      <c r="BL761" t="s">
        <v>510</v>
      </c>
      <c r="BM761" t="s">
        <v>510</v>
      </c>
      <c r="BN761" t="s">
        <v>510</v>
      </c>
      <c r="BO761" t="s">
        <v>510</v>
      </c>
      <c r="BP761" t="s">
        <v>510</v>
      </c>
      <c r="BQ761" t="s">
        <v>510</v>
      </c>
    </row>
    <row r="762" spans="1:69" x14ac:dyDescent="0.3">
      <c r="A762" t="s">
        <v>510</v>
      </c>
      <c r="B762" t="s">
        <v>510</v>
      </c>
      <c r="C762" t="s">
        <v>510</v>
      </c>
      <c r="D762" t="s">
        <v>510</v>
      </c>
      <c r="E762" t="s">
        <v>510</v>
      </c>
      <c r="F762" t="s">
        <v>510</v>
      </c>
      <c r="G762" t="s">
        <v>510</v>
      </c>
      <c r="H762" s="455"/>
      <c r="I762" t="s">
        <v>510</v>
      </c>
      <c r="K762" t="s">
        <v>510</v>
      </c>
      <c r="L762" t="s">
        <v>512</v>
      </c>
      <c r="M762" t="s">
        <v>510</v>
      </c>
      <c r="N762" t="s">
        <v>510</v>
      </c>
      <c r="O762" t="s">
        <v>510</v>
      </c>
      <c r="P762" t="s">
        <v>510</v>
      </c>
      <c r="Q762" t="s">
        <v>510</v>
      </c>
      <c r="R762" t="s">
        <v>510</v>
      </c>
      <c r="S762" t="s">
        <v>510</v>
      </c>
      <c r="T762" t="s">
        <v>510</v>
      </c>
      <c r="U762" t="s">
        <v>510</v>
      </c>
      <c r="V762" t="s">
        <v>510</v>
      </c>
      <c r="W762" t="s">
        <v>510</v>
      </c>
      <c r="Y762" t="s">
        <v>510</v>
      </c>
      <c r="AA762" t="s">
        <v>510</v>
      </c>
      <c r="AB762" t="s">
        <v>510</v>
      </c>
      <c r="AC762" t="s">
        <v>510</v>
      </c>
      <c r="AD762" t="s">
        <v>510</v>
      </c>
      <c r="AE762" t="s">
        <v>510</v>
      </c>
      <c r="AH762" t="s">
        <v>510</v>
      </c>
      <c r="AI762" t="s">
        <v>510</v>
      </c>
      <c r="AJ762" t="s">
        <v>510</v>
      </c>
      <c r="AK762" t="s">
        <v>510</v>
      </c>
      <c r="AL762" t="s">
        <v>510</v>
      </c>
      <c r="AM762" t="s">
        <v>510</v>
      </c>
      <c r="AN762" t="s">
        <v>510</v>
      </c>
      <c r="AO762" t="s">
        <v>510</v>
      </c>
      <c r="AP762" t="s">
        <v>510</v>
      </c>
      <c r="AQ762" t="s">
        <v>510</v>
      </c>
      <c r="AR762" t="s">
        <v>510</v>
      </c>
      <c r="AS762" t="s">
        <v>510</v>
      </c>
      <c r="AT762" t="s">
        <v>510</v>
      </c>
      <c r="AU762" t="s">
        <v>510</v>
      </c>
      <c r="AV762" t="s">
        <v>510</v>
      </c>
      <c r="AW762" t="s">
        <v>510</v>
      </c>
      <c r="AY762" t="s">
        <v>510</v>
      </c>
      <c r="AZ762" t="s">
        <v>510</v>
      </c>
      <c r="BB762" t="s">
        <v>510</v>
      </c>
      <c r="BC762" t="s">
        <v>510</v>
      </c>
      <c r="BD762" t="s">
        <v>510</v>
      </c>
      <c r="BE762" t="s">
        <v>510</v>
      </c>
      <c r="BF762" t="s">
        <v>510</v>
      </c>
      <c r="BG762" t="s">
        <v>510</v>
      </c>
      <c r="BH762" t="s">
        <v>510</v>
      </c>
      <c r="BI762" t="s">
        <v>510</v>
      </c>
      <c r="BJ762" t="s">
        <v>510</v>
      </c>
      <c r="BK762" t="s">
        <v>510</v>
      </c>
      <c r="BL762" t="s">
        <v>510</v>
      </c>
      <c r="BM762" t="s">
        <v>510</v>
      </c>
      <c r="BN762" t="s">
        <v>510</v>
      </c>
      <c r="BO762" t="s">
        <v>510</v>
      </c>
      <c r="BP762" t="s">
        <v>510</v>
      </c>
      <c r="BQ762" t="s">
        <v>510</v>
      </c>
    </row>
    <row r="763" spans="1:69" x14ac:dyDescent="0.3">
      <c r="A763" t="s">
        <v>510</v>
      </c>
      <c r="B763" t="s">
        <v>510</v>
      </c>
      <c r="C763" t="s">
        <v>510</v>
      </c>
      <c r="D763" t="s">
        <v>510</v>
      </c>
      <c r="E763" t="s">
        <v>510</v>
      </c>
      <c r="F763" t="s">
        <v>510</v>
      </c>
      <c r="G763" t="s">
        <v>510</v>
      </c>
      <c r="H763" s="455"/>
      <c r="I763" t="s">
        <v>510</v>
      </c>
      <c r="K763" t="s">
        <v>510</v>
      </c>
      <c r="L763" t="s">
        <v>512</v>
      </c>
      <c r="M763" t="s">
        <v>510</v>
      </c>
      <c r="N763" t="s">
        <v>510</v>
      </c>
      <c r="O763" t="s">
        <v>510</v>
      </c>
      <c r="P763" t="s">
        <v>510</v>
      </c>
      <c r="Q763" t="s">
        <v>510</v>
      </c>
      <c r="R763" t="s">
        <v>510</v>
      </c>
      <c r="S763" t="s">
        <v>510</v>
      </c>
      <c r="T763" t="s">
        <v>510</v>
      </c>
      <c r="U763" t="s">
        <v>510</v>
      </c>
      <c r="V763" t="s">
        <v>510</v>
      </c>
      <c r="W763" t="s">
        <v>510</v>
      </c>
      <c r="Y763" t="s">
        <v>510</v>
      </c>
      <c r="AA763" t="s">
        <v>510</v>
      </c>
      <c r="AB763" t="s">
        <v>510</v>
      </c>
      <c r="AC763" t="s">
        <v>510</v>
      </c>
      <c r="AD763" t="s">
        <v>510</v>
      </c>
      <c r="AE763" t="s">
        <v>510</v>
      </c>
      <c r="AH763" t="s">
        <v>510</v>
      </c>
      <c r="AI763" t="s">
        <v>510</v>
      </c>
      <c r="AJ763" t="s">
        <v>510</v>
      </c>
      <c r="AK763" t="s">
        <v>510</v>
      </c>
      <c r="AL763" t="s">
        <v>510</v>
      </c>
      <c r="AM763" t="s">
        <v>510</v>
      </c>
      <c r="AN763" t="s">
        <v>510</v>
      </c>
      <c r="AO763" t="s">
        <v>510</v>
      </c>
      <c r="AP763" t="s">
        <v>510</v>
      </c>
      <c r="AQ763" t="s">
        <v>510</v>
      </c>
      <c r="AR763" t="s">
        <v>510</v>
      </c>
      <c r="AS763" t="s">
        <v>510</v>
      </c>
      <c r="AT763" t="s">
        <v>510</v>
      </c>
      <c r="AU763" t="s">
        <v>510</v>
      </c>
      <c r="AV763" t="s">
        <v>510</v>
      </c>
      <c r="AW763" t="s">
        <v>510</v>
      </c>
      <c r="AY763" t="s">
        <v>510</v>
      </c>
      <c r="AZ763" t="s">
        <v>510</v>
      </c>
      <c r="BB763" t="s">
        <v>510</v>
      </c>
      <c r="BC763" t="s">
        <v>510</v>
      </c>
      <c r="BD763" t="s">
        <v>510</v>
      </c>
      <c r="BE763" t="s">
        <v>510</v>
      </c>
      <c r="BF763" t="s">
        <v>510</v>
      </c>
      <c r="BG763" t="s">
        <v>510</v>
      </c>
      <c r="BH763" t="s">
        <v>510</v>
      </c>
      <c r="BI763" t="s">
        <v>510</v>
      </c>
      <c r="BJ763" t="s">
        <v>510</v>
      </c>
      <c r="BK763" t="s">
        <v>510</v>
      </c>
      <c r="BL763" t="s">
        <v>510</v>
      </c>
      <c r="BM763" t="s">
        <v>510</v>
      </c>
      <c r="BN763" t="s">
        <v>510</v>
      </c>
      <c r="BO763" t="s">
        <v>510</v>
      </c>
      <c r="BP763" t="s">
        <v>510</v>
      </c>
      <c r="BQ763" t="s">
        <v>510</v>
      </c>
    </row>
    <row r="764" spans="1:69" x14ac:dyDescent="0.3">
      <c r="A764" t="s">
        <v>510</v>
      </c>
      <c r="B764" t="s">
        <v>510</v>
      </c>
      <c r="C764" t="s">
        <v>510</v>
      </c>
      <c r="D764" t="s">
        <v>510</v>
      </c>
      <c r="E764" t="s">
        <v>510</v>
      </c>
      <c r="F764" t="s">
        <v>510</v>
      </c>
      <c r="G764" t="s">
        <v>510</v>
      </c>
      <c r="H764" s="455"/>
      <c r="I764" t="s">
        <v>510</v>
      </c>
      <c r="K764" t="s">
        <v>510</v>
      </c>
      <c r="L764" t="s">
        <v>512</v>
      </c>
      <c r="M764" t="s">
        <v>510</v>
      </c>
      <c r="N764" t="s">
        <v>510</v>
      </c>
      <c r="O764" t="s">
        <v>510</v>
      </c>
      <c r="P764" t="s">
        <v>510</v>
      </c>
      <c r="Q764" t="s">
        <v>510</v>
      </c>
      <c r="R764" t="s">
        <v>510</v>
      </c>
      <c r="S764" t="s">
        <v>510</v>
      </c>
      <c r="T764" t="s">
        <v>510</v>
      </c>
      <c r="U764" t="s">
        <v>510</v>
      </c>
      <c r="V764" t="s">
        <v>510</v>
      </c>
      <c r="W764" t="s">
        <v>510</v>
      </c>
      <c r="Y764" t="s">
        <v>510</v>
      </c>
      <c r="AA764" t="s">
        <v>510</v>
      </c>
      <c r="AB764" t="s">
        <v>510</v>
      </c>
      <c r="AC764" t="s">
        <v>510</v>
      </c>
      <c r="AD764" t="s">
        <v>510</v>
      </c>
      <c r="AE764" t="s">
        <v>510</v>
      </c>
      <c r="AH764" t="s">
        <v>510</v>
      </c>
      <c r="AI764" t="s">
        <v>510</v>
      </c>
      <c r="AJ764" t="s">
        <v>510</v>
      </c>
      <c r="AK764" t="s">
        <v>510</v>
      </c>
      <c r="AL764" t="s">
        <v>510</v>
      </c>
      <c r="AM764" t="s">
        <v>510</v>
      </c>
      <c r="AN764" t="s">
        <v>510</v>
      </c>
      <c r="AO764" t="s">
        <v>510</v>
      </c>
      <c r="AP764" t="s">
        <v>510</v>
      </c>
      <c r="AQ764" t="s">
        <v>510</v>
      </c>
      <c r="AR764" t="s">
        <v>510</v>
      </c>
      <c r="AS764" t="s">
        <v>510</v>
      </c>
      <c r="AT764" t="s">
        <v>510</v>
      </c>
      <c r="AU764" t="s">
        <v>510</v>
      </c>
      <c r="AV764" t="s">
        <v>510</v>
      </c>
      <c r="AW764" t="s">
        <v>510</v>
      </c>
      <c r="AY764" t="s">
        <v>510</v>
      </c>
      <c r="AZ764" t="s">
        <v>510</v>
      </c>
      <c r="BB764" t="s">
        <v>510</v>
      </c>
      <c r="BC764" t="s">
        <v>510</v>
      </c>
      <c r="BD764" t="s">
        <v>510</v>
      </c>
      <c r="BE764" t="s">
        <v>510</v>
      </c>
      <c r="BF764" t="s">
        <v>510</v>
      </c>
      <c r="BG764" t="s">
        <v>510</v>
      </c>
      <c r="BH764" t="s">
        <v>510</v>
      </c>
      <c r="BI764" t="s">
        <v>510</v>
      </c>
      <c r="BJ764" t="s">
        <v>510</v>
      </c>
      <c r="BK764" t="s">
        <v>510</v>
      </c>
      <c r="BL764" t="s">
        <v>510</v>
      </c>
      <c r="BM764" t="s">
        <v>510</v>
      </c>
      <c r="BN764" t="s">
        <v>510</v>
      </c>
      <c r="BO764" t="s">
        <v>510</v>
      </c>
      <c r="BP764" t="s">
        <v>510</v>
      </c>
      <c r="BQ764" t="s">
        <v>510</v>
      </c>
    </row>
    <row r="765" spans="1:69" x14ac:dyDescent="0.3">
      <c r="A765" t="s">
        <v>510</v>
      </c>
      <c r="B765" t="s">
        <v>510</v>
      </c>
      <c r="C765" t="s">
        <v>510</v>
      </c>
      <c r="D765" t="s">
        <v>510</v>
      </c>
      <c r="E765" t="s">
        <v>510</v>
      </c>
      <c r="F765" t="s">
        <v>510</v>
      </c>
      <c r="G765" t="s">
        <v>510</v>
      </c>
      <c r="H765" s="455"/>
      <c r="I765" t="s">
        <v>510</v>
      </c>
      <c r="K765" t="s">
        <v>510</v>
      </c>
      <c r="L765" t="s">
        <v>512</v>
      </c>
      <c r="M765" t="s">
        <v>510</v>
      </c>
      <c r="N765" t="s">
        <v>510</v>
      </c>
      <c r="O765" t="s">
        <v>510</v>
      </c>
      <c r="P765" t="s">
        <v>510</v>
      </c>
      <c r="Q765" t="s">
        <v>510</v>
      </c>
      <c r="R765" t="s">
        <v>510</v>
      </c>
      <c r="S765" t="s">
        <v>510</v>
      </c>
      <c r="T765" t="s">
        <v>510</v>
      </c>
      <c r="U765" t="s">
        <v>510</v>
      </c>
      <c r="V765" t="s">
        <v>510</v>
      </c>
      <c r="W765" t="s">
        <v>510</v>
      </c>
      <c r="Y765" t="s">
        <v>510</v>
      </c>
      <c r="AA765" t="s">
        <v>510</v>
      </c>
      <c r="AB765" t="s">
        <v>510</v>
      </c>
      <c r="AC765" t="s">
        <v>510</v>
      </c>
      <c r="AD765" t="s">
        <v>510</v>
      </c>
      <c r="AE765" t="s">
        <v>510</v>
      </c>
      <c r="AH765" t="s">
        <v>510</v>
      </c>
      <c r="AI765" t="s">
        <v>510</v>
      </c>
      <c r="AJ765" t="s">
        <v>510</v>
      </c>
      <c r="AK765" t="s">
        <v>510</v>
      </c>
      <c r="AL765" t="s">
        <v>510</v>
      </c>
      <c r="AM765" t="s">
        <v>510</v>
      </c>
      <c r="AN765" t="s">
        <v>510</v>
      </c>
      <c r="AO765" t="s">
        <v>510</v>
      </c>
      <c r="AP765" t="s">
        <v>510</v>
      </c>
      <c r="AQ765" t="s">
        <v>510</v>
      </c>
      <c r="AR765" t="s">
        <v>510</v>
      </c>
      <c r="AS765" t="s">
        <v>510</v>
      </c>
      <c r="AT765" t="s">
        <v>510</v>
      </c>
      <c r="AU765" t="s">
        <v>510</v>
      </c>
      <c r="AV765" t="s">
        <v>510</v>
      </c>
      <c r="AW765" t="s">
        <v>510</v>
      </c>
      <c r="AY765" t="s">
        <v>510</v>
      </c>
      <c r="AZ765" t="s">
        <v>510</v>
      </c>
      <c r="BB765" t="s">
        <v>510</v>
      </c>
      <c r="BC765" t="s">
        <v>510</v>
      </c>
      <c r="BD765" t="s">
        <v>510</v>
      </c>
      <c r="BE765" t="s">
        <v>510</v>
      </c>
      <c r="BF765" t="s">
        <v>510</v>
      </c>
      <c r="BG765" t="s">
        <v>510</v>
      </c>
      <c r="BH765" t="s">
        <v>510</v>
      </c>
      <c r="BI765" t="s">
        <v>510</v>
      </c>
      <c r="BJ765" t="s">
        <v>510</v>
      </c>
      <c r="BK765" t="s">
        <v>510</v>
      </c>
      <c r="BL765" t="s">
        <v>510</v>
      </c>
      <c r="BM765" t="s">
        <v>510</v>
      </c>
      <c r="BN765" t="s">
        <v>510</v>
      </c>
      <c r="BO765" t="s">
        <v>510</v>
      </c>
      <c r="BP765" t="s">
        <v>510</v>
      </c>
      <c r="BQ765" t="s">
        <v>510</v>
      </c>
    </row>
    <row r="766" spans="1:69" x14ac:dyDescent="0.3">
      <c r="A766" t="s">
        <v>510</v>
      </c>
      <c r="B766" t="s">
        <v>510</v>
      </c>
      <c r="C766" t="s">
        <v>510</v>
      </c>
      <c r="D766" t="s">
        <v>510</v>
      </c>
      <c r="E766" t="s">
        <v>510</v>
      </c>
      <c r="F766" t="s">
        <v>510</v>
      </c>
      <c r="G766" t="s">
        <v>510</v>
      </c>
      <c r="H766" s="455"/>
      <c r="I766" t="s">
        <v>510</v>
      </c>
      <c r="K766" t="s">
        <v>510</v>
      </c>
      <c r="L766" t="s">
        <v>512</v>
      </c>
      <c r="M766" t="s">
        <v>510</v>
      </c>
      <c r="N766" t="s">
        <v>510</v>
      </c>
      <c r="O766" t="s">
        <v>510</v>
      </c>
      <c r="P766" t="s">
        <v>510</v>
      </c>
      <c r="Q766" t="s">
        <v>510</v>
      </c>
      <c r="R766" t="s">
        <v>510</v>
      </c>
      <c r="S766" t="s">
        <v>510</v>
      </c>
      <c r="T766" t="s">
        <v>510</v>
      </c>
      <c r="U766" t="s">
        <v>510</v>
      </c>
      <c r="V766" t="s">
        <v>510</v>
      </c>
      <c r="W766" t="s">
        <v>510</v>
      </c>
      <c r="Y766" t="s">
        <v>510</v>
      </c>
      <c r="AA766" t="s">
        <v>510</v>
      </c>
      <c r="AB766" t="s">
        <v>510</v>
      </c>
      <c r="AC766" t="s">
        <v>510</v>
      </c>
      <c r="AD766" t="s">
        <v>510</v>
      </c>
      <c r="AE766" t="s">
        <v>510</v>
      </c>
      <c r="AH766" t="s">
        <v>510</v>
      </c>
      <c r="AI766" t="s">
        <v>510</v>
      </c>
      <c r="AJ766" t="s">
        <v>510</v>
      </c>
      <c r="AK766" t="s">
        <v>510</v>
      </c>
      <c r="AL766" t="s">
        <v>510</v>
      </c>
      <c r="AM766" t="s">
        <v>510</v>
      </c>
      <c r="AN766" t="s">
        <v>510</v>
      </c>
      <c r="AO766" t="s">
        <v>510</v>
      </c>
      <c r="AP766" t="s">
        <v>510</v>
      </c>
      <c r="AQ766" t="s">
        <v>510</v>
      </c>
      <c r="AR766" t="s">
        <v>510</v>
      </c>
      <c r="AS766" t="s">
        <v>510</v>
      </c>
      <c r="AT766" t="s">
        <v>510</v>
      </c>
      <c r="AU766" t="s">
        <v>510</v>
      </c>
      <c r="AV766" t="s">
        <v>510</v>
      </c>
      <c r="AW766" t="s">
        <v>510</v>
      </c>
      <c r="AY766" t="s">
        <v>510</v>
      </c>
      <c r="AZ766" t="s">
        <v>510</v>
      </c>
      <c r="BB766" t="s">
        <v>510</v>
      </c>
      <c r="BC766" t="s">
        <v>510</v>
      </c>
      <c r="BD766" t="s">
        <v>510</v>
      </c>
      <c r="BE766" t="s">
        <v>510</v>
      </c>
      <c r="BF766" t="s">
        <v>510</v>
      </c>
      <c r="BG766" t="s">
        <v>510</v>
      </c>
      <c r="BH766" t="s">
        <v>510</v>
      </c>
      <c r="BI766" t="s">
        <v>510</v>
      </c>
      <c r="BJ766" t="s">
        <v>510</v>
      </c>
      <c r="BK766" t="s">
        <v>510</v>
      </c>
      <c r="BL766" t="s">
        <v>510</v>
      </c>
      <c r="BM766" t="s">
        <v>510</v>
      </c>
      <c r="BN766" t="s">
        <v>510</v>
      </c>
      <c r="BO766" t="s">
        <v>510</v>
      </c>
      <c r="BP766" t="s">
        <v>510</v>
      </c>
      <c r="BQ766" t="s">
        <v>510</v>
      </c>
    </row>
    <row r="767" spans="1:69" x14ac:dyDescent="0.3">
      <c r="A767" t="s">
        <v>510</v>
      </c>
      <c r="B767" t="s">
        <v>510</v>
      </c>
      <c r="C767" t="s">
        <v>510</v>
      </c>
      <c r="D767" t="s">
        <v>510</v>
      </c>
      <c r="E767" t="s">
        <v>510</v>
      </c>
      <c r="F767" t="s">
        <v>510</v>
      </c>
      <c r="G767" t="s">
        <v>510</v>
      </c>
      <c r="H767" s="455"/>
      <c r="I767" t="s">
        <v>510</v>
      </c>
      <c r="K767" t="s">
        <v>510</v>
      </c>
      <c r="L767" t="s">
        <v>512</v>
      </c>
      <c r="M767" t="s">
        <v>510</v>
      </c>
      <c r="N767" t="s">
        <v>510</v>
      </c>
      <c r="O767" t="s">
        <v>510</v>
      </c>
      <c r="P767" t="s">
        <v>510</v>
      </c>
      <c r="Q767" t="s">
        <v>510</v>
      </c>
      <c r="R767" t="s">
        <v>510</v>
      </c>
      <c r="S767" t="s">
        <v>510</v>
      </c>
      <c r="T767" t="s">
        <v>510</v>
      </c>
      <c r="U767" t="s">
        <v>510</v>
      </c>
      <c r="V767" t="s">
        <v>510</v>
      </c>
      <c r="W767" t="s">
        <v>510</v>
      </c>
      <c r="Y767" t="s">
        <v>510</v>
      </c>
      <c r="AA767" t="s">
        <v>510</v>
      </c>
      <c r="AB767" t="s">
        <v>510</v>
      </c>
      <c r="AC767" t="s">
        <v>510</v>
      </c>
      <c r="AD767" t="s">
        <v>510</v>
      </c>
      <c r="AE767" t="s">
        <v>510</v>
      </c>
      <c r="AH767" t="s">
        <v>510</v>
      </c>
      <c r="AI767" t="s">
        <v>510</v>
      </c>
      <c r="AJ767" t="s">
        <v>510</v>
      </c>
      <c r="AK767" t="s">
        <v>510</v>
      </c>
      <c r="AL767" t="s">
        <v>510</v>
      </c>
      <c r="AM767" t="s">
        <v>510</v>
      </c>
      <c r="AN767" t="s">
        <v>510</v>
      </c>
      <c r="AO767" t="s">
        <v>510</v>
      </c>
      <c r="AP767" t="s">
        <v>510</v>
      </c>
      <c r="AQ767" t="s">
        <v>510</v>
      </c>
      <c r="AR767" t="s">
        <v>510</v>
      </c>
      <c r="AS767" t="s">
        <v>510</v>
      </c>
      <c r="AT767" t="s">
        <v>510</v>
      </c>
      <c r="AU767" t="s">
        <v>510</v>
      </c>
      <c r="AV767" t="s">
        <v>510</v>
      </c>
      <c r="AW767" t="s">
        <v>510</v>
      </c>
      <c r="AY767" t="s">
        <v>510</v>
      </c>
      <c r="AZ767" t="s">
        <v>510</v>
      </c>
      <c r="BB767" t="s">
        <v>510</v>
      </c>
      <c r="BC767" t="s">
        <v>510</v>
      </c>
      <c r="BD767" t="s">
        <v>510</v>
      </c>
      <c r="BE767" t="s">
        <v>510</v>
      </c>
      <c r="BF767" t="s">
        <v>510</v>
      </c>
      <c r="BG767" t="s">
        <v>510</v>
      </c>
      <c r="BH767" t="s">
        <v>510</v>
      </c>
      <c r="BI767" t="s">
        <v>510</v>
      </c>
      <c r="BJ767" t="s">
        <v>510</v>
      </c>
      <c r="BK767" t="s">
        <v>510</v>
      </c>
      <c r="BL767" t="s">
        <v>510</v>
      </c>
      <c r="BM767" t="s">
        <v>510</v>
      </c>
      <c r="BN767" t="s">
        <v>510</v>
      </c>
      <c r="BO767" t="s">
        <v>510</v>
      </c>
      <c r="BP767" t="s">
        <v>510</v>
      </c>
      <c r="BQ767" t="s">
        <v>510</v>
      </c>
    </row>
    <row r="768" spans="1:69" x14ac:dyDescent="0.3">
      <c r="A768" t="s">
        <v>510</v>
      </c>
      <c r="B768" t="s">
        <v>510</v>
      </c>
      <c r="C768" t="s">
        <v>510</v>
      </c>
      <c r="D768" t="s">
        <v>510</v>
      </c>
      <c r="E768" t="s">
        <v>510</v>
      </c>
      <c r="F768" t="s">
        <v>510</v>
      </c>
      <c r="G768" t="s">
        <v>510</v>
      </c>
      <c r="H768" s="455"/>
      <c r="I768" t="s">
        <v>510</v>
      </c>
      <c r="K768" t="s">
        <v>510</v>
      </c>
      <c r="L768" t="s">
        <v>512</v>
      </c>
      <c r="M768" t="s">
        <v>510</v>
      </c>
      <c r="N768" t="s">
        <v>510</v>
      </c>
      <c r="O768" t="s">
        <v>510</v>
      </c>
      <c r="P768" t="s">
        <v>510</v>
      </c>
      <c r="Q768" t="s">
        <v>510</v>
      </c>
      <c r="R768" t="s">
        <v>510</v>
      </c>
      <c r="S768" t="s">
        <v>510</v>
      </c>
      <c r="T768" t="s">
        <v>510</v>
      </c>
      <c r="U768" t="s">
        <v>510</v>
      </c>
      <c r="V768" t="s">
        <v>510</v>
      </c>
      <c r="W768" t="s">
        <v>510</v>
      </c>
      <c r="Y768" t="s">
        <v>510</v>
      </c>
      <c r="AA768" t="s">
        <v>510</v>
      </c>
      <c r="AB768" t="s">
        <v>510</v>
      </c>
      <c r="AC768" t="s">
        <v>510</v>
      </c>
      <c r="AD768" t="s">
        <v>510</v>
      </c>
      <c r="AE768" t="s">
        <v>510</v>
      </c>
      <c r="AH768" t="s">
        <v>510</v>
      </c>
      <c r="AI768" t="s">
        <v>510</v>
      </c>
      <c r="AJ768" t="s">
        <v>510</v>
      </c>
      <c r="AK768" t="s">
        <v>510</v>
      </c>
      <c r="AL768" t="s">
        <v>510</v>
      </c>
      <c r="AM768" t="s">
        <v>510</v>
      </c>
      <c r="AN768" t="s">
        <v>510</v>
      </c>
      <c r="AO768" t="s">
        <v>510</v>
      </c>
      <c r="AP768" t="s">
        <v>510</v>
      </c>
      <c r="AQ768" t="s">
        <v>510</v>
      </c>
      <c r="AR768" t="s">
        <v>510</v>
      </c>
      <c r="AS768" t="s">
        <v>510</v>
      </c>
      <c r="AT768" t="s">
        <v>510</v>
      </c>
      <c r="AU768" t="s">
        <v>510</v>
      </c>
      <c r="AV768" t="s">
        <v>510</v>
      </c>
      <c r="AW768" t="s">
        <v>510</v>
      </c>
      <c r="AY768" t="s">
        <v>510</v>
      </c>
      <c r="AZ768" t="s">
        <v>510</v>
      </c>
      <c r="BB768" t="s">
        <v>510</v>
      </c>
      <c r="BC768" t="s">
        <v>510</v>
      </c>
      <c r="BD768" t="s">
        <v>510</v>
      </c>
      <c r="BE768" t="s">
        <v>510</v>
      </c>
      <c r="BF768" t="s">
        <v>510</v>
      </c>
      <c r="BG768" t="s">
        <v>510</v>
      </c>
      <c r="BH768" t="s">
        <v>510</v>
      </c>
      <c r="BI768" t="s">
        <v>510</v>
      </c>
      <c r="BJ768" t="s">
        <v>510</v>
      </c>
      <c r="BK768" t="s">
        <v>510</v>
      </c>
      <c r="BL768" t="s">
        <v>510</v>
      </c>
      <c r="BM768" t="s">
        <v>510</v>
      </c>
      <c r="BN768" t="s">
        <v>510</v>
      </c>
      <c r="BO768" t="s">
        <v>510</v>
      </c>
      <c r="BP768" t="s">
        <v>510</v>
      </c>
      <c r="BQ768" t="s">
        <v>510</v>
      </c>
    </row>
    <row r="769" spans="1:69" x14ac:dyDescent="0.3">
      <c r="A769" t="s">
        <v>510</v>
      </c>
      <c r="B769" t="s">
        <v>510</v>
      </c>
      <c r="C769" t="s">
        <v>510</v>
      </c>
      <c r="D769" t="s">
        <v>510</v>
      </c>
      <c r="E769" t="s">
        <v>510</v>
      </c>
      <c r="F769" t="s">
        <v>510</v>
      </c>
      <c r="G769" t="s">
        <v>510</v>
      </c>
      <c r="H769" s="455"/>
      <c r="I769" t="s">
        <v>510</v>
      </c>
      <c r="K769" t="s">
        <v>510</v>
      </c>
      <c r="L769" t="s">
        <v>512</v>
      </c>
      <c r="M769" t="s">
        <v>510</v>
      </c>
      <c r="N769" t="s">
        <v>510</v>
      </c>
      <c r="O769" t="s">
        <v>510</v>
      </c>
      <c r="P769" t="s">
        <v>510</v>
      </c>
      <c r="Q769" t="s">
        <v>510</v>
      </c>
      <c r="R769" t="s">
        <v>510</v>
      </c>
      <c r="S769" t="s">
        <v>510</v>
      </c>
      <c r="T769" t="s">
        <v>510</v>
      </c>
      <c r="U769" t="s">
        <v>510</v>
      </c>
      <c r="V769" t="s">
        <v>510</v>
      </c>
      <c r="W769" t="s">
        <v>510</v>
      </c>
      <c r="Y769" t="s">
        <v>510</v>
      </c>
      <c r="AA769" t="s">
        <v>510</v>
      </c>
      <c r="AB769" t="s">
        <v>510</v>
      </c>
      <c r="AC769" t="s">
        <v>510</v>
      </c>
      <c r="AD769" t="s">
        <v>510</v>
      </c>
      <c r="AE769" t="s">
        <v>510</v>
      </c>
      <c r="AH769" t="s">
        <v>510</v>
      </c>
      <c r="AI769" t="s">
        <v>510</v>
      </c>
      <c r="AJ769" t="s">
        <v>510</v>
      </c>
      <c r="AK769" t="s">
        <v>510</v>
      </c>
      <c r="AL769" t="s">
        <v>510</v>
      </c>
      <c r="AM769" t="s">
        <v>510</v>
      </c>
      <c r="AN769" t="s">
        <v>510</v>
      </c>
      <c r="AO769" t="s">
        <v>510</v>
      </c>
      <c r="AP769" t="s">
        <v>510</v>
      </c>
      <c r="AQ769" t="s">
        <v>510</v>
      </c>
      <c r="AR769" t="s">
        <v>510</v>
      </c>
      <c r="AS769" t="s">
        <v>510</v>
      </c>
      <c r="AT769" t="s">
        <v>510</v>
      </c>
      <c r="AU769" t="s">
        <v>510</v>
      </c>
      <c r="AV769" t="s">
        <v>510</v>
      </c>
      <c r="AW769" t="s">
        <v>510</v>
      </c>
      <c r="AY769" t="s">
        <v>510</v>
      </c>
      <c r="AZ769" t="s">
        <v>510</v>
      </c>
      <c r="BB769" t="s">
        <v>510</v>
      </c>
      <c r="BC769" t="s">
        <v>510</v>
      </c>
      <c r="BD769" t="s">
        <v>510</v>
      </c>
      <c r="BE769" t="s">
        <v>510</v>
      </c>
      <c r="BF769" t="s">
        <v>510</v>
      </c>
      <c r="BG769" t="s">
        <v>510</v>
      </c>
      <c r="BH769" t="s">
        <v>510</v>
      </c>
      <c r="BI769" t="s">
        <v>510</v>
      </c>
      <c r="BJ769" t="s">
        <v>510</v>
      </c>
      <c r="BK769" t="s">
        <v>510</v>
      </c>
      <c r="BL769" t="s">
        <v>510</v>
      </c>
      <c r="BM769" t="s">
        <v>510</v>
      </c>
      <c r="BN769" t="s">
        <v>510</v>
      </c>
      <c r="BO769" t="s">
        <v>510</v>
      </c>
      <c r="BP769" t="s">
        <v>510</v>
      </c>
      <c r="BQ769" t="s">
        <v>510</v>
      </c>
    </row>
    <row r="770" spans="1:69" x14ac:dyDescent="0.3">
      <c r="A770" t="s">
        <v>510</v>
      </c>
      <c r="B770" t="s">
        <v>510</v>
      </c>
      <c r="C770" t="s">
        <v>510</v>
      </c>
      <c r="D770" t="s">
        <v>510</v>
      </c>
      <c r="E770" t="s">
        <v>510</v>
      </c>
      <c r="F770" t="s">
        <v>510</v>
      </c>
      <c r="G770" t="s">
        <v>510</v>
      </c>
      <c r="H770" s="455"/>
      <c r="I770" t="s">
        <v>510</v>
      </c>
      <c r="K770" t="s">
        <v>510</v>
      </c>
      <c r="L770" t="s">
        <v>512</v>
      </c>
      <c r="M770" t="s">
        <v>510</v>
      </c>
      <c r="N770" t="s">
        <v>510</v>
      </c>
      <c r="O770" t="s">
        <v>510</v>
      </c>
      <c r="P770" t="s">
        <v>510</v>
      </c>
      <c r="Q770" t="s">
        <v>510</v>
      </c>
      <c r="R770" t="s">
        <v>510</v>
      </c>
      <c r="S770" t="s">
        <v>510</v>
      </c>
      <c r="T770" t="s">
        <v>510</v>
      </c>
      <c r="U770" t="s">
        <v>510</v>
      </c>
      <c r="V770" t="s">
        <v>510</v>
      </c>
      <c r="W770" t="s">
        <v>510</v>
      </c>
      <c r="Y770" t="s">
        <v>510</v>
      </c>
      <c r="AA770" t="s">
        <v>510</v>
      </c>
      <c r="AB770" t="s">
        <v>510</v>
      </c>
      <c r="AC770" t="s">
        <v>510</v>
      </c>
      <c r="AD770" t="s">
        <v>510</v>
      </c>
      <c r="AE770" t="s">
        <v>510</v>
      </c>
      <c r="AH770" t="s">
        <v>510</v>
      </c>
      <c r="AI770" t="s">
        <v>510</v>
      </c>
      <c r="AJ770" t="s">
        <v>510</v>
      </c>
      <c r="AK770" t="s">
        <v>510</v>
      </c>
      <c r="AL770" t="s">
        <v>510</v>
      </c>
      <c r="AM770" t="s">
        <v>510</v>
      </c>
      <c r="AN770" t="s">
        <v>510</v>
      </c>
      <c r="AO770" t="s">
        <v>510</v>
      </c>
      <c r="AP770" t="s">
        <v>510</v>
      </c>
      <c r="AQ770" t="s">
        <v>510</v>
      </c>
      <c r="AR770" t="s">
        <v>510</v>
      </c>
      <c r="AS770" t="s">
        <v>510</v>
      </c>
      <c r="AT770" t="s">
        <v>510</v>
      </c>
      <c r="AU770" t="s">
        <v>510</v>
      </c>
      <c r="AV770" t="s">
        <v>510</v>
      </c>
      <c r="AW770" t="s">
        <v>510</v>
      </c>
      <c r="AY770" t="s">
        <v>510</v>
      </c>
      <c r="AZ770" t="s">
        <v>510</v>
      </c>
      <c r="BB770" t="s">
        <v>510</v>
      </c>
      <c r="BC770" t="s">
        <v>510</v>
      </c>
      <c r="BD770" t="s">
        <v>510</v>
      </c>
      <c r="BE770" t="s">
        <v>510</v>
      </c>
      <c r="BF770" t="s">
        <v>510</v>
      </c>
      <c r="BG770" t="s">
        <v>510</v>
      </c>
      <c r="BH770" t="s">
        <v>510</v>
      </c>
      <c r="BI770" t="s">
        <v>510</v>
      </c>
      <c r="BJ770" t="s">
        <v>510</v>
      </c>
      <c r="BK770" t="s">
        <v>510</v>
      </c>
      <c r="BL770" t="s">
        <v>510</v>
      </c>
      <c r="BM770" t="s">
        <v>510</v>
      </c>
      <c r="BN770" t="s">
        <v>510</v>
      </c>
      <c r="BO770" t="s">
        <v>510</v>
      </c>
      <c r="BP770" t="s">
        <v>510</v>
      </c>
      <c r="BQ770" t="s">
        <v>510</v>
      </c>
    </row>
    <row r="771" spans="1:69" x14ac:dyDescent="0.3">
      <c r="A771" t="s">
        <v>510</v>
      </c>
      <c r="B771" t="s">
        <v>510</v>
      </c>
      <c r="C771" t="s">
        <v>510</v>
      </c>
      <c r="D771" t="s">
        <v>510</v>
      </c>
      <c r="E771" t="s">
        <v>510</v>
      </c>
      <c r="F771" t="s">
        <v>510</v>
      </c>
      <c r="G771" t="s">
        <v>510</v>
      </c>
      <c r="H771" s="455"/>
      <c r="I771" t="s">
        <v>510</v>
      </c>
      <c r="K771" t="s">
        <v>510</v>
      </c>
      <c r="L771" t="s">
        <v>512</v>
      </c>
      <c r="M771" t="s">
        <v>510</v>
      </c>
      <c r="N771" t="s">
        <v>510</v>
      </c>
      <c r="O771" t="s">
        <v>510</v>
      </c>
      <c r="P771" t="s">
        <v>510</v>
      </c>
      <c r="Q771" t="s">
        <v>510</v>
      </c>
      <c r="R771" t="s">
        <v>510</v>
      </c>
      <c r="S771" t="s">
        <v>510</v>
      </c>
      <c r="T771" t="s">
        <v>510</v>
      </c>
      <c r="U771" t="s">
        <v>510</v>
      </c>
      <c r="V771" t="s">
        <v>510</v>
      </c>
      <c r="W771" t="s">
        <v>510</v>
      </c>
      <c r="Y771" t="s">
        <v>510</v>
      </c>
      <c r="AA771" t="s">
        <v>510</v>
      </c>
      <c r="AB771" t="s">
        <v>510</v>
      </c>
      <c r="AC771" t="s">
        <v>510</v>
      </c>
      <c r="AD771" t="s">
        <v>510</v>
      </c>
      <c r="AE771" t="s">
        <v>510</v>
      </c>
      <c r="AH771" t="s">
        <v>510</v>
      </c>
      <c r="AI771" t="s">
        <v>510</v>
      </c>
      <c r="AJ771" t="s">
        <v>510</v>
      </c>
      <c r="AK771" t="s">
        <v>510</v>
      </c>
      <c r="AL771" t="s">
        <v>510</v>
      </c>
      <c r="AM771" t="s">
        <v>510</v>
      </c>
      <c r="AN771" t="s">
        <v>510</v>
      </c>
      <c r="AO771" t="s">
        <v>510</v>
      </c>
      <c r="AP771" t="s">
        <v>510</v>
      </c>
      <c r="AQ771" t="s">
        <v>510</v>
      </c>
      <c r="AR771" t="s">
        <v>510</v>
      </c>
      <c r="AS771" t="s">
        <v>510</v>
      </c>
      <c r="AT771" t="s">
        <v>510</v>
      </c>
      <c r="AU771" t="s">
        <v>510</v>
      </c>
      <c r="AV771" t="s">
        <v>510</v>
      </c>
      <c r="AW771" t="s">
        <v>510</v>
      </c>
      <c r="AY771" t="s">
        <v>510</v>
      </c>
      <c r="AZ771" t="s">
        <v>510</v>
      </c>
      <c r="BB771" t="s">
        <v>510</v>
      </c>
      <c r="BC771" t="s">
        <v>510</v>
      </c>
      <c r="BD771" t="s">
        <v>510</v>
      </c>
      <c r="BE771" t="s">
        <v>510</v>
      </c>
      <c r="BF771" t="s">
        <v>510</v>
      </c>
      <c r="BG771" t="s">
        <v>510</v>
      </c>
      <c r="BH771" t="s">
        <v>510</v>
      </c>
      <c r="BI771" t="s">
        <v>510</v>
      </c>
      <c r="BJ771" t="s">
        <v>510</v>
      </c>
      <c r="BK771" t="s">
        <v>510</v>
      </c>
      <c r="BL771" t="s">
        <v>510</v>
      </c>
      <c r="BM771" t="s">
        <v>510</v>
      </c>
      <c r="BN771" t="s">
        <v>510</v>
      </c>
      <c r="BO771" t="s">
        <v>510</v>
      </c>
      <c r="BP771" t="s">
        <v>510</v>
      </c>
      <c r="BQ771" t="s">
        <v>510</v>
      </c>
    </row>
    <row r="772" spans="1:69" x14ac:dyDescent="0.3">
      <c r="A772" t="s">
        <v>510</v>
      </c>
      <c r="B772" t="s">
        <v>510</v>
      </c>
      <c r="C772" t="s">
        <v>510</v>
      </c>
      <c r="D772" t="s">
        <v>510</v>
      </c>
      <c r="E772" t="s">
        <v>510</v>
      </c>
      <c r="F772" t="s">
        <v>510</v>
      </c>
      <c r="G772" t="s">
        <v>510</v>
      </c>
      <c r="H772" s="455"/>
      <c r="I772" t="s">
        <v>510</v>
      </c>
      <c r="K772" t="s">
        <v>510</v>
      </c>
      <c r="L772" t="s">
        <v>512</v>
      </c>
      <c r="M772" t="s">
        <v>510</v>
      </c>
      <c r="N772" t="s">
        <v>510</v>
      </c>
      <c r="O772" t="s">
        <v>510</v>
      </c>
      <c r="P772" t="s">
        <v>510</v>
      </c>
      <c r="Q772" t="s">
        <v>510</v>
      </c>
      <c r="R772" t="s">
        <v>510</v>
      </c>
      <c r="S772" t="s">
        <v>510</v>
      </c>
      <c r="T772" t="s">
        <v>510</v>
      </c>
      <c r="U772" t="s">
        <v>510</v>
      </c>
      <c r="V772" t="s">
        <v>510</v>
      </c>
      <c r="W772" t="s">
        <v>510</v>
      </c>
      <c r="Y772" t="s">
        <v>510</v>
      </c>
      <c r="AA772" t="s">
        <v>510</v>
      </c>
      <c r="AB772" t="s">
        <v>510</v>
      </c>
      <c r="AC772" t="s">
        <v>510</v>
      </c>
      <c r="AD772" t="s">
        <v>510</v>
      </c>
      <c r="AE772" t="s">
        <v>510</v>
      </c>
      <c r="AH772" t="s">
        <v>510</v>
      </c>
      <c r="AI772" t="s">
        <v>510</v>
      </c>
      <c r="AJ772" t="s">
        <v>510</v>
      </c>
      <c r="AK772" t="s">
        <v>510</v>
      </c>
      <c r="AL772" t="s">
        <v>510</v>
      </c>
      <c r="AM772" t="s">
        <v>510</v>
      </c>
      <c r="AN772" t="s">
        <v>510</v>
      </c>
      <c r="AO772" t="s">
        <v>510</v>
      </c>
      <c r="AP772" t="s">
        <v>510</v>
      </c>
      <c r="AQ772" t="s">
        <v>510</v>
      </c>
      <c r="AR772" t="s">
        <v>510</v>
      </c>
      <c r="AS772" t="s">
        <v>510</v>
      </c>
      <c r="AT772" t="s">
        <v>510</v>
      </c>
      <c r="AU772" t="s">
        <v>510</v>
      </c>
      <c r="AV772" t="s">
        <v>510</v>
      </c>
      <c r="AW772" t="s">
        <v>510</v>
      </c>
      <c r="AY772" t="s">
        <v>510</v>
      </c>
      <c r="AZ772" t="s">
        <v>510</v>
      </c>
      <c r="BB772" t="s">
        <v>510</v>
      </c>
      <c r="BC772" t="s">
        <v>510</v>
      </c>
      <c r="BD772" t="s">
        <v>510</v>
      </c>
      <c r="BE772" t="s">
        <v>510</v>
      </c>
      <c r="BF772" t="s">
        <v>510</v>
      </c>
      <c r="BG772" t="s">
        <v>510</v>
      </c>
      <c r="BH772" t="s">
        <v>510</v>
      </c>
      <c r="BI772" t="s">
        <v>510</v>
      </c>
      <c r="BJ772" t="s">
        <v>510</v>
      </c>
      <c r="BK772" t="s">
        <v>510</v>
      </c>
      <c r="BL772" t="s">
        <v>510</v>
      </c>
      <c r="BM772" t="s">
        <v>510</v>
      </c>
      <c r="BN772" t="s">
        <v>510</v>
      </c>
      <c r="BO772" t="s">
        <v>510</v>
      </c>
      <c r="BP772" t="s">
        <v>510</v>
      </c>
      <c r="BQ772" t="s">
        <v>510</v>
      </c>
    </row>
    <row r="773" spans="1:69" x14ac:dyDescent="0.3">
      <c r="A773" t="s">
        <v>510</v>
      </c>
      <c r="B773" t="s">
        <v>510</v>
      </c>
      <c r="C773" t="s">
        <v>510</v>
      </c>
      <c r="D773" t="s">
        <v>510</v>
      </c>
      <c r="E773" t="s">
        <v>510</v>
      </c>
      <c r="F773" t="s">
        <v>510</v>
      </c>
      <c r="G773" t="s">
        <v>510</v>
      </c>
      <c r="H773" s="455"/>
      <c r="I773" t="s">
        <v>510</v>
      </c>
      <c r="K773" t="s">
        <v>510</v>
      </c>
      <c r="L773" t="s">
        <v>512</v>
      </c>
      <c r="M773" t="s">
        <v>510</v>
      </c>
      <c r="N773" t="s">
        <v>510</v>
      </c>
      <c r="O773" t="s">
        <v>510</v>
      </c>
      <c r="P773" t="s">
        <v>510</v>
      </c>
      <c r="Q773" t="s">
        <v>510</v>
      </c>
      <c r="R773" t="s">
        <v>510</v>
      </c>
      <c r="S773" t="s">
        <v>510</v>
      </c>
      <c r="T773" t="s">
        <v>510</v>
      </c>
      <c r="U773" t="s">
        <v>510</v>
      </c>
      <c r="V773" t="s">
        <v>510</v>
      </c>
      <c r="W773" t="s">
        <v>510</v>
      </c>
      <c r="Y773" t="s">
        <v>510</v>
      </c>
      <c r="AA773" t="s">
        <v>510</v>
      </c>
      <c r="AB773" t="s">
        <v>510</v>
      </c>
      <c r="AC773" t="s">
        <v>510</v>
      </c>
      <c r="AD773" t="s">
        <v>510</v>
      </c>
      <c r="AE773" t="s">
        <v>510</v>
      </c>
      <c r="AH773" t="s">
        <v>510</v>
      </c>
      <c r="AI773" t="s">
        <v>510</v>
      </c>
      <c r="AJ773" t="s">
        <v>510</v>
      </c>
      <c r="AK773" t="s">
        <v>510</v>
      </c>
      <c r="AL773" t="s">
        <v>510</v>
      </c>
      <c r="AM773" t="s">
        <v>510</v>
      </c>
      <c r="AN773" t="s">
        <v>510</v>
      </c>
      <c r="AO773" t="s">
        <v>510</v>
      </c>
      <c r="AP773" t="s">
        <v>510</v>
      </c>
      <c r="AQ773" t="s">
        <v>510</v>
      </c>
      <c r="AR773" t="s">
        <v>510</v>
      </c>
      <c r="AS773" t="s">
        <v>510</v>
      </c>
      <c r="AT773" t="s">
        <v>510</v>
      </c>
      <c r="AU773" t="s">
        <v>510</v>
      </c>
      <c r="AV773" t="s">
        <v>510</v>
      </c>
      <c r="AW773" t="s">
        <v>510</v>
      </c>
      <c r="AY773" t="s">
        <v>510</v>
      </c>
      <c r="AZ773" t="s">
        <v>510</v>
      </c>
      <c r="BB773" t="s">
        <v>510</v>
      </c>
      <c r="BC773" t="s">
        <v>510</v>
      </c>
      <c r="BD773" t="s">
        <v>510</v>
      </c>
      <c r="BE773" t="s">
        <v>510</v>
      </c>
      <c r="BF773" t="s">
        <v>510</v>
      </c>
      <c r="BG773" t="s">
        <v>510</v>
      </c>
      <c r="BH773" t="s">
        <v>510</v>
      </c>
      <c r="BI773" t="s">
        <v>510</v>
      </c>
      <c r="BJ773" t="s">
        <v>510</v>
      </c>
      <c r="BK773" t="s">
        <v>510</v>
      </c>
      <c r="BL773" t="s">
        <v>510</v>
      </c>
      <c r="BM773" t="s">
        <v>510</v>
      </c>
      <c r="BN773" t="s">
        <v>510</v>
      </c>
      <c r="BO773" t="s">
        <v>510</v>
      </c>
      <c r="BP773" t="s">
        <v>510</v>
      </c>
      <c r="BQ773" t="s">
        <v>510</v>
      </c>
    </row>
    <row r="774" spans="1:69" x14ac:dyDescent="0.3">
      <c r="A774" t="s">
        <v>510</v>
      </c>
      <c r="B774" t="s">
        <v>510</v>
      </c>
      <c r="C774" t="s">
        <v>510</v>
      </c>
      <c r="D774" t="s">
        <v>510</v>
      </c>
      <c r="E774" t="s">
        <v>510</v>
      </c>
      <c r="F774" t="s">
        <v>510</v>
      </c>
      <c r="G774" t="s">
        <v>510</v>
      </c>
      <c r="H774" s="455"/>
      <c r="I774" t="s">
        <v>510</v>
      </c>
      <c r="K774" t="s">
        <v>510</v>
      </c>
      <c r="L774" t="s">
        <v>512</v>
      </c>
      <c r="M774" t="s">
        <v>510</v>
      </c>
      <c r="N774" t="s">
        <v>510</v>
      </c>
      <c r="O774" t="s">
        <v>510</v>
      </c>
      <c r="P774" t="s">
        <v>510</v>
      </c>
      <c r="Q774" t="s">
        <v>510</v>
      </c>
      <c r="R774" t="s">
        <v>510</v>
      </c>
      <c r="S774" t="s">
        <v>510</v>
      </c>
      <c r="T774" t="s">
        <v>510</v>
      </c>
      <c r="U774" t="s">
        <v>510</v>
      </c>
      <c r="V774" t="s">
        <v>510</v>
      </c>
      <c r="W774" t="s">
        <v>510</v>
      </c>
      <c r="Y774" t="s">
        <v>510</v>
      </c>
      <c r="AA774" t="s">
        <v>510</v>
      </c>
      <c r="AB774" t="s">
        <v>510</v>
      </c>
      <c r="AC774" t="s">
        <v>510</v>
      </c>
      <c r="AD774" t="s">
        <v>510</v>
      </c>
      <c r="AE774" t="s">
        <v>510</v>
      </c>
      <c r="AH774" t="s">
        <v>510</v>
      </c>
      <c r="AI774" t="s">
        <v>510</v>
      </c>
      <c r="AJ774" t="s">
        <v>510</v>
      </c>
      <c r="AK774" t="s">
        <v>510</v>
      </c>
      <c r="AL774" t="s">
        <v>510</v>
      </c>
      <c r="AM774" t="s">
        <v>510</v>
      </c>
      <c r="AN774" t="s">
        <v>510</v>
      </c>
      <c r="AO774" t="s">
        <v>510</v>
      </c>
      <c r="AP774" t="s">
        <v>510</v>
      </c>
      <c r="AQ774" t="s">
        <v>510</v>
      </c>
      <c r="AR774" t="s">
        <v>510</v>
      </c>
      <c r="AS774" t="s">
        <v>510</v>
      </c>
      <c r="AT774" t="s">
        <v>510</v>
      </c>
      <c r="AU774" t="s">
        <v>510</v>
      </c>
      <c r="AV774" t="s">
        <v>510</v>
      </c>
      <c r="AW774" t="s">
        <v>510</v>
      </c>
      <c r="AY774" t="s">
        <v>510</v>
      </c>
      <c r="AZ774" t="s">
        <v>510</v>
      </c>
      <c r="BB774" t="s">
        <v>510</v>
      </c>
      <c r="BC774" t="s">
        <v>510</v>
      </c>
      <c r="BD774" t="s">
        <v>510</v>
      </c>
      <c r="BE774" t="s">
        <v>510</v>
      </c>
      <c r="BF774" t="s">
        <v>510</v>
      </c>
      <c r="BG774" t="s">
        <v>510</v>
      </c>
      <c r="BH774" t="s">
        <v>510</v>
      </c>
      <c r="BI774" t="s">
        <v>510</v>
      </c>
      <c r="BJ774" t="s">
        <v>510</v>
      </c>
      <c r="BK774" t="s">
        <v>510</v>
      </c>
      <c r="BL774" t="s">
        <v>510</v>
      </c>
      <c r="BM774" t="s">
        <v>510</v>
      </c>
      <c r="BN774" t="s">
        <v>510</v>
      </c>
      <c r="BO774" t="s">
        <v>510</v>
      </c>
      <c r="BP774" t="s">
        <v>510</v>
      </c>
      <c r="BQ774" t="s">
        <v>510</v>
      </c>
    </row>
    <row r="775" spans="1:69" x14ac:dyDescent="0.3">
      <c r="A775" t="s">
        <v>510</v>
      </c>
      <c r="B775" t="s">
        <v>510</v>
      </c>
      <c r="C775" t="s">
        <v>510</v>
      </c>
      <c r="D775" t="s">
        <v>510</v>
      </c>
      <c r="E775" t="s">
        <v>510</v>
      </c>
      <c r="F775" t="s">
        <v>510</v>
      </c>
      <c r="G775" t="s">
        <v>510</v>
      </c>
      <c r="H775" s="455"/>
      <c r="I775" t="s">
        <v>510</v>
      </c>
      <c r="K775" t="s">
        <v>510</v>
      </c>
      <c r="L775" t="s">
        <v>512</v>
      </c>
      <c r="M775" t="s">
        <v>510</v>
      </c>
      <c r="N775" t="s">
        <v>510</v>
      </c>
      <c r="O775" t="s">
        <v>510</v>
      </c>
      <c r="P775" t="s">
        <v>510</v>
      </c>
      <c r="Q775" t="s">
        <v>510</v>
      </c>
      <c r="R775" t="s">
        <v>510</v>
      </c>
      <c r="S775" t="s">
        <v>510</v>
      </c>
      <c r="T775" t="s">
        <v>510</v>
      </c>
      <c r="U775" t="s">
        <v>510</v>
      </c>
      <c r="V775" t="s">
        <v>510</v>
      </c>
      <c r="W775" t="s">
        <v>510</v>
      </c>
      <c r="Y775" t="s">
        <v>510</v>
      </c>
      <c r="AA775" t="s">
        <v>510</v>
      </c>
      <c r="AB775" t="s">
        <v>510</v>
      </c>
      <c r="AC775" t="s">
        <v>510</v>
      </c>
      <c r="AD775" t="s">
        <v>510</v>
      </c>
      <c r="AE775" t="s">
        <v>510</v>
      </c>
      <c r="AH775" t="s">
        <v>510</v>
      </c>
      <c r="AI775" t="s">
        <v>510</v>
      </c>
      <c r="AJ775" t="s">
        <v>510</v>
      </c>
      <c r="AK775" t="s">
        <v>510</v>
      </c>
      <c r="AL775" t="s">
        <v>510</v>
      </c>
      <c r="AM775" t="s">
        <v>510</v>
      </c>
      <c r="AN775" t="s">
        <v>510</v>
      </c>
      <c r="AO775" t="s">
        <v>510</v>
      </c>
      <c r="AP775" t="s">
        <v>510</v>
      </c>
      <c r="AQ775" t="s">
        <v>510</v>
      </c>
      <c r="AR775" t="s">
        <v>510</v>
      </c>
      <c r="AS775" t="s">
        <v>510</v>
      </c>
      <c r="AT775" t="s">
        <v>510</v>
      </c>
      <c r="AU775" t="s">
        <v>510</v>
      </c>
      <c r="AV775" t="s">
        <v>510</v>
      </c>
      <c r="AW775" t="s">
        <v>510</v>
      </c>
      <c r="AY775" t="s">
        <v>510</v>
      </c>
      <c r="AZ775" t="s">
        <v>510</v>
      </c>
      <c r="BB775" t="s">
        <v>510</v>
      </c>
      <c r="BC775" t="s">
        <v>510</v>
      </c>
      <c r="BD775" t="s">
        <v>510</v>
      </c>
      <c r="BE775" t="s">
        <v>510</v>
      </c>
      <c r="BF775" t="s">
        <v>510</v>
      </c>
      <c r="BG775" t="s">
        <v>510</v>
      </c>
      <c r="BH775" t="s">
        <v>510</v>
      </c>
      <c r="BI775" t="s">
        <v>510</v>
      </c>
      <c r="BJ775" t="s">
        <v>510</v>
      </c>
      <c r="BK775" t="s">
        <v>510</v>
      </c>
      <c r="BL775" t="s">
        <v>510</v>
      </c>
      <c r="BM775" t="s">
        <v>510</v>
      </c>
      <c r="BN775" t="s">
        <v>510</v>
      </c>
      <c r="BO775" t="s">
        <v>510</v>
      </c>
      <c r="BP775" t="s">
        <v>510</v>
      </c>
      <c r="BQ775" t="s">
        <v>510</v>
      </c>
    </row>
    <row r="776" spans="1:69" x14ac:dyDescent="0.3">
      <c r="A776" t="s">
        <v>510</v>
      </c>
      <c r="B776" t="s">
        <v>510</v>
      </c>
      <c r="C776" t="s">
        <v>510</v>
      </c>
      <c r="D776" t="s">
        <v>510</v>
      </c>
      <c r="E776" t="s">
        <v>510</v>
      </c>
      <c r="F776" t="s">
        <v>510</v>
      </c>
      <c r="G776" t="s">
        <v>510</v>
      </c>
      <c r="H776" s="455"/>
      <c r="I776" t="s">
        <v>510</v>
      </c>
      <c r="K776" t="s">
        <v>510</v>
      </c>
      <c r="L776" t="s">
        <v>512</v>
      </c>
      <c r="M776" t="s">
        <v>510</v>
      </c>
      <c r="N776" t="s">
        <v>510</v>
      </c>
      <c r="O776" t="s">
        <v>510</v>
      </c>
      <c r="P776" t="s">
        <v>510</v>
      </c>
      <c r="Q776" t="s">
        <v>510</v>
      </c>
      <c r="R776" t="s">
        <v>510</v>
      </c>
      <c r="S776" t="s">
        <v>510</v>
      </c>
      <c r="T776" t="s">
        <v>510</v>
      </c>
      <c r="U776" t="s">
        <v>510</v>
      </c>
      <c r="V776" t="s">
        <v>510</v>
      </c>
      <c r="W776" t="s">
        <v>510</v>
      </c>
      <c r="Y776" t="s">
        <v>510</v>
      </c>
      <c r="AA776" t="s">
        <v>510</v>
      </c>
      <c r="AB776" t="s">
        <v>510</v>
      </c>
      <c r="AC776" t="s">
        <v>510</v>
      </c>
      <c r="AD776" t="s">
        <v>510</v>
      </c>
      <c r="AE776" t="s">
        <v>510</v>
      </c>
      <c r="AH776" t="s">
        <v>510</v>
      </c>
      <c r="AI776" t="s">
        <v>510</v>
      </c>
      <c r="AJ776" t="s">
        <v>510</v>
      </c>
      <c r="AK776" t="s">
        <v>510</v>
      </c>
      <c r="AL776" t="s">
        <v>510</v>
      </c>
      <c r="AM776" t="s">
        <v>510</v>
      </c>
      <c r="AN776" t="s">
        <v>510</v>
      </c>
      <c r="AO776" t="s">
        <v>510</v>
      </c>
      <c r="AP776" t="s">
        <v>510</v>
      </c>
      <c r="AQ776" t="s">
        <v>510</v>
      </c>
      <c r="AR776" t="s">
        <v>510</v>
      </c>
      <c r="AS776" t="s">
        <v>510</v>
      </c>
      <c r="AT776" t="s">
        <v>510</v>
      </c>
      <c r="AU776" t="s">
        <v>510</v>
      </c>
      <c r="AV776" t="s">
        <v>510</v>
      </c>
      <c r="AW776" t="s">
        <v>510</v>
      </c>
      <c r="AY776" t="s">
        <v>510</v>
      </c>
      <c r="AZ776" t="s">
        <v>510</v>
      </c>
      <c r="BB776" t="s">
        <v>510</v>
      </c>
      <c r="BC776" t="s">
        <v>510</v>
      </c>
      <c r="BD776" t="s">
        <v>510</v>
      </c>
      <c r="BE776" t="s">
        <v>510</v>
      </c>
      <c r="BF776" t="s">
        <v>510</v>
      </c>
      <c r="BG776" t="s">
        <v>510</v>
      </c>
      <c r="BH776" t="s">
        <v>510</v>
      </c>
      <c r="BI776" t="s">
        <v>510</v>
      </c>
      <c r="BJ776" t="s">
        <v>510</v>
      </c>
      <c r="BK776" t="s">
        <v>510</v>
      </c>
      <c r="BL776" t="s">
        <v>510</v>
      </c>
      <c r="BM776" t="s">
        <v>510</v>
      </c>
      <c r="BN776" t="s">
        <v>510</v>
      </c>
      <c r="BO776" t="s">
        <v>510</v>
      </c>
      <c r="BP776" t="s">
        <v>510</v>
      </c>
      <c r="BQ776" t="s">
        <v>510</v>
      </c>
    </row>
    <row r="777" spans="1:69" x14ac:dyDescent="0.3">
      <c r="A777" t="s">
        <v>510</v>
      </c>
      <c r="B777" t="s">
        <v>510</v>
      </c>
      <c r="C777" t="s">
        <v>510</v>
      </c>
      <c r="D777" t="s">
        <v>510</v>
      </c>
      <c r="E777" t="s">
        <v>510</v>
      </c>
      <c r="F777" t="s">
        <v>510</v>
      </c>
      <c r="G777" t="s">
        <v>510</v>
      </c>
      <c r="H777" s="455"/>
      <c r="I777" t="s">
        <v>510</v>
      </c>
      <c r="K777" t="s">
        <v>510</v>
      </c>
      <c r="L777" t="s">
        <v>512</v>
      </c>
      <c r="M777" t="s">
        <v>510</v>
      </c>
      <c r="N777" t="s">
        <v>510</v>
      </c>
      <c r="O777" t="s">
        <v>510</v>
      </c>
      <c r="P777" t="s">
        <v>510</v>
      </c>
      <c r="Q777" t="s">
        <v>510</v>
      </c>
      <c r="R777" t="s">
        <v>510</v>
      </c>
      <c r="S777" t="s">
        <v>510</v>
      </c>
      <c r="T777" t="s">
        <v>510</v>
      </c>
      <c r="U777" t="s">
        <v>510</v>
      </c>
      <c r="V777" t="s">
        <v>510</v>
      </c>
      <c r="W777" t="s">
        <v>510</v>
      </c>
      <c r="Y777" t="s">
        <v>510</v>
      </c>
      <c r="AA777" t="s">
        <v>510</v>
      </c>
      <c r="AB777" t="s">
        <v>510</v>
      </c>
      <c r="AC777" t="s">
        <v>510</v>
      </c>
      <c r="AD777" t="s">
        <v>510</v>
      </c>
      <c r="AE777" t="s">
        <v>510</v>
      </c>
      <c r="AH777" t="s">
        <v>510</v>
      </c>
      <c r="AI777" t="s">
        <v>510</v>
      </c>
      <c r="AJ777" t="s">
        <v>510</v>
      </c>
      <c r="AK777" t="s">
        <v>510</v>
      </c>
      <c r="AL777" t="s">
        <v>510</v>
      </c>
      <c r="AM777" t="s">
        <v>510</v>
      </c>
      <c r="AN777" t="s">
        <v>510</v>
      </c>
      <c r="AO777" t="s">
        <v>510</v>
      </c>
      <c r="AP777" t="s">
        <v>510</v>
      </c>
      <c r="AQ777" t="s">
        <v>510</v>
      </c>
      <c r="AR777" t="s">
        <v>510</v>
      </c>
      <c r="AS777" t="s">
        <v>510</v>
      </c>
      <c r="AT777" t="s">
        <v>510</v>
      </c>
      <c r="AU777" t="s">
        <v>510</v>
      </c>
      <c r="AV777" t="s">
        <v>510</v>
      </c>
      <c r="AW777" t="s">
        <v>510</v>
      </c>
      <c r="AY777" t="s">
        <v>510</v>
      </c>
      <c r="AZ777" t="s">
        <v>510</v>
      </c>
      <c r="BB777" t="s">
        <v>510</v>
      </c>
      <c r="BC777" t="s">
        <v>510</v>
      </c>
      <c r="BD777" t="s">
        <v>510</v>
      </c>
      <c r="BE777" t="s">
        <v>510</v>
      </c>
      <c r="BF777" t="s">
        <v>510</v>
      </c>
      <c r="BG777" t="s">
        <v>510</v>
      </c>
      <c r="BH777" t="s">
        <v>510</v>
      </c>
      <c r="BI777" t="s">
        <v>510</v>
      </c>
      <c r="BJ777" t="s">
        <v>510</v>
      </c>
      <c r="BK777" t="s">
        <v>510</v>
      </c>
      <c r="BL777" t="s">
        <v>510</v>
      </c>
      <c r="BM777" t="s">
        <v>510</v>
      </c>
      <c r="BN777" t="s">
        <v>510</v>
      </c>
      <c r="BO777" t="s">
        <v>510</v>
      </c>
      <c r="BP777" t="s">
        <v>510</v>
      </c>
      <c r="BQ777" t="s">
        <v>510</v>
      </c>
    </row>
    <row r="778" spans="1:69" x14ac:dyDescent="0.3">
      <c r="A778" t="s">
        <v>510</v>
      </c>
      <c r="B778" t="s">
        <v>510</v>
      </c>
      <c r="C778" t="s">
        <v>510</v>
      </c>
      <c r="D778" t="s">
        <v>510</v>
      </c>
      <c r="E778" t="s">
        <v>510</v>
      </c>
      <c r="F778" t="s">
        <v>510</v>
      </c>
      <c r="G778" t="s">
        <v>510</v>
      </c>
      <c r="H778" s="455"/>
      <c r="I778" t="s">
        <v>510</v>
      </c>
      <c r="K778" t="s">
        <v>510</v>
      </c>
      <c r="L778" t="s">
        <v>512</v>
      </c>
      <c r="M778" t="s">
        <v>510</v>
      </c>
      <c r="N778" t="s">
        <v>510</v>
      </c>
      <c r="O778" t="s">
        <v>510</v>
      </c>
      <c r="P778" t="s">
        <v>510</v>
      </c>
      <c r="Q778" t="s">
        <v>510</v>
      </c>
      <c r="R778" t="s">
        <v>510</v>
      </c>
      <c r="S778" t="s">
        <v>510</v>
      </c>
      <c r="T778" t="s">
        <v>510</v>
      </c>
      <c r="U778" t="s">
        <v>510</v>
      </c>
      <c r="V778" t="s">
        <v>510</v>
      </c>
      <c r="W778" t="s">
        <v>510</v>
      </c>
      <c r="Y778" t="s">
        <v>510</v>
      </c>
      <c r="AA778" t="s">
        <v>510</v>
      </c>
      <c r="AB778" t="s">
        <v>510</v>
      </c>
      <c r="AC778" t="s">
        <v>510</v>
      </c>
      <c r="AD778" t="s">
        <v>510</v>
      </c>
      <c r="AE778" t="s">
        <v>510</v>
      </c>
      <c r="AH778" t="s">
        <v>510</v>
      </c>
      <c r="AI778" t="s">
        <v>510</v>
      </c>
      <c r="AJ778" t="s">
        <v>510</v>
      </c>
      <c r="AK778" t="s">
        <v>510</v>
      </c>
      <c r="AL778" t="s">
        <v>510</v>
      </c>
      <c r="AM778" t="s">
        <v>510</v>
      </c>
      <c r="AN778" t="s">
        <v>510</v>
      </c>
      <c r="AO778" t="s">
        <v>510</v>
      </c>
      <c r="AP778" t="s">
        <v>510</v>
      </c>
      <c r="AQ778" t="s">
        <v>510</v>
      </c>
      <c r="AR778" t="s">
        <v>510</v>
      </c>
      <c r="AS778" t="s">
        <v>510</v>
      </c>
      <c r="AT778" t="s">
        <v>510</v>
      </c>
      <c r="AU778" t="s">
        <v>510</v>
      </c>
      <c r="AV778" t="s">
        <v>510</v>
      </c>
      <c r="AW778" t="s">
        <v>510</v>
      </c>
      <c r="AY778" t="s">
        <v>510</v>
      </c>
      <c r="AZ778" t="s">
        <v>510</v>
      </c>
      <c r="BB778" t="s">
        <v>510</v>
      </c>
      <c r="BC778" t="s">
        <v>510</v>
      </c>
      <c r="BD778" t="s">
        <v>510</v>
      </c>
      <c r="BE778" t="s">
        <v>510</v>
      </c>
      <c r="BF778" t="s">
        <v>510</v>
      </c>
      <c r="BG778" t="s">
        <v>510</v>
      </c>
      <c r="BH778" t="s">
        <v>510</v>
      </c>
      <c r="BI778" t="s">
        <v>510</v>
      </c>
      <c r="BJ778" t="s">
        <v>510</v>
      </c>
      <c r="BK778" t="s">
        <v>510</v>
      </c>
      <c r="BL778" t="s">
        <v>510</v>
      </c>
      <c r="BM778" t="s">
        <v>510</v>
      </c>
      <c r="BN778" t="s">
        <v>510</v>
      </c>
      <c r="BO778" t="s">
        <v>510</v>
      </c>
      <c r="BP778" t="s">
        <v>510</v>
      </c>
      <c r="BQ778" t="s">
        <v>510</v>
      </c>
    </row>
    <row r="779" spans="1:69" x14ac:dyDescent="0.3">
      <c r="A779" t="s">
        <v>510</v>
      </c>
      <c r="B779" t="s">
        <v>510</v>
      </c>
      <c r="C779" t="s">
        <v>510</v>
      </c>
      <c r="D779" t="s">
        <v>510</v>
      </c>
      <c r="E779" t="s">
        <v>510</v>
      </c>
      <c r="F779" t="s">
        <v>510</v>
      </c>
      <c r="G779" t="s">
        <v>510</v>
      </c>
      <c r="H779" s="455"/>
      <c r="I779" t="s">
        <v>510</v>
      </c>
      <c r="K779" t="s">
        <v>510</v>
      </c>
      <c r="L779" t="s">
        <v>512</v>
      </c>
      <c r="M779" t="s">
        <v>510</v>
      </c>
      <c r="N779" t="s">
        <v>510</v>
      </c>
      <c r="O779" t="s">
        <v>510</v>
      </c>
      <c r="P779" t="s">
        <v>510</v>
      </c>
      <c r="Q779" t="s">
        <v>510</v>
      </c>
      <c r="R779" t="s">
        <v>510</v>
      </c>
      <c r="S779" t="s">
        <v>510</v>
      </c>
      <c r="T779" t="s">
        <v>510</v>
      </c>
      <c r="U779" t="s">
        <v>510</v>
      </c>
      <c r="V779" t="s">
        <v>510</v>
      </c>
      <c r="W779" t="s">
        <v>510</v>
      </c>
      <c r="Y779" t="s">
        <v>510</v>
      </c>
      <c r="AA779" t="s">
        <v>510</v>
      </c>
      <c r="AB779" t="s">
        <v>510</v>
      </c>
      <c r="AC779" t="s">
        <v>510</v>
      </c>
      <c r="AD779" t="s">
        <v>510</v>
      </c>
      <c r="AE779" t="s">
        <v>510</v>
      </c>
      <c r="AH779" t="s">
        <v>510</v>
      </c>
      <c r="AI779" t="s">
        <v>510</v>
      </c>
      <c r="AJ779" t="s">
        <v>510</v>
      </c>
      <c r="AK779" t="s">
        <v>510</v>
      </c>
      <c r="AL779" t="s">
        <v>510</v>
      </c>
      <c r="AM779" t="s">
        <v>510</v>
      </c>
      <c r="AN779" t="s">
        <v>510</v>
      </c>
      <c r="AO779" t="s">
        <v>510</v>
      </c>
      <c r="AP779" t="s">
        <v>510</v>
      </c>
      <c r="AQ779" t="s">
        <v>510</v>
      </c>
      <c r="AR779" t="s">
        <v>510</v>
      </c>
      <c r="AS779" t="s">
        <v>510</v>
      </c>
      <c r="AT779" t="s">
        <v>510</v>
      </c>
      <c r="AU779" t="s">
        <v>510</v>
      </c>
      <c r="AV779" t="s">
        <v>510</v>
      </c>
      <c r="AW779" t="s">
        <v>510</v>
      </c>
      <c r="AY779" t="s">
        <v>510</v>
      </c>
      <c r="AZ779" t="s">
        <v>510</v>
      </c>
      <c r="BB779" t="s">
        <v>510</v>
      </c>
      <c r="BC779" t="s">
        <v>510</v>
      </c>
      <c r="BD779" t="s">
        <v>510</v>
      </c>
      <c r="BE779" t="s">
        <v>510</v>
      </c>
      <c r="BF779" t="s">
        <v>510</v>
      </c>
      <c r="BG779" t="s">
        <v>510</v>
      </c>
      <c r="BH779" t="s">
        <v>510</v>
      </c>
      <c r="BI779" t="s">
        <v>510</v>
      </c>
      <c r="BJ779" t="s">
        <v>510</v>
      </c>
      <c r="BK779" t="s">
        <v>510</v>
      </c>
      <c r="BL779" t="s">
        <v>510</v>
      </c>
      <c r="BM779" t="s">
        <v>510</v>
      </c>
      <c r="BN779" t="s">
        <v>510</v>
      </c>
      <c r="BO779" t="s">
        <v>510</v>
      </c>
      <c r="BP779" t="s">
        <v>510</v>
      </c>
      <c r="BQ779" t="s">
        <v>510</v>
      </c>
    </row>
    <row r="780" spans="1:69" x14ac:dyDescent="0.3">
      <c r="A780" t="s">
        <v>510</v>
      </c>
      <c r="B780" t="s">
        <v>510</v>
      </c>
      <c r="C780" t="s">
        <v>510</v>
      </c>
      <c r="D780" t="s">
        <v>510</v>
      </c>
      <c r="E780" t="s">
        <v>510</v>
      </c>
      <c r="F780" t="s">
        <v>510</v>
      </c>
      <c r="G780" t="s">
        <v>510</v>
      </c>
      <c r="H780" s="455"/>
      <c r="I780" t="s">
        <v>510</v>
      </c>
      <c r="K780" t="s">
        <v>510</v>
      </c>
      <c r="L780" t="s">
        <v>512</v>
      </c>
      <c r="M780" t="s">
        <v>510</v>
      </c>
      <c r="N780" t="s">
        <v>510</v>
      </c>
      <c r="O780" t="s">
        <v>510</v>
      </c>
      <c r="P780" t="s">
        <v>510</v>
      </c>
      <c r="Q780" t="s">
        <v>510</v>
      </c>
      <c r="R780" t="s">
        <v>510</v>
      </c>
      <c r="S780" t="s">
        <v>510</v>
      </c>
      <c r="T780" t="s">
        <v>510</v>
      </c>
      <c r="U780" t="s">
        <v>510</v>
      </c>
      <c r="V780" t="s">
        <v>510</v>
      </c>
      <c r="W780" t="s">
        <v>510</v>
      </c>
      <c r="Y780" t="s">
        <v>510</v>
      </c>
      <c r="AA780" t="s">
        <v>510</v>
      </c>
      <c r="AB780" t="s">
        <v>510</v>
      </c>
      <c r="AC780" t="s">
        <v>510</v>
      </c>
      <c r="AD780" t="s">
        <v>510</v>
      </c>
      <c r="AE780" t="s">
        <v>510</v>
      </c>
      <c r="AH780" t="s">
        <v>510</v>
      </c>
      <c r="AI780" t="s">
        <v>510</v>
      </c>
      <c r="AJ780" t="s">
        <v>510</v>
      </c>
      <c r="AK780" t="s">
        <v>510</v>
      </c>
      <c r="AL780" t="s">
        <v>510</v>
      </c>
      <c r="AM780" t="s">
        <v>510</v>
      </c>
      <c r="AN780" t="s">
        <v>510</v>
      </c>
      <c r="AO780" t="s">
        <v>510</v>
      </c>
      <c r="AP780" t="s">
        <v>510</v>
      </c>
      <c r="AQ780" t="s">
        <v>510</v>
      </c>
      <c r="AR780" t="s">
        <v>510</v>
      </c>
      <c r="AS780" t="s">
        <v>510</v>
      </c>
      <c r="AT780" t="s">
        <v>510</v>
      </c>
      <c r="AU780" t="s">
        <v>510</v>
      </c>
      <c r="AV780" t="s">
        <v>510</v>
      </c>
      <c r="AW780" t="s">
        <v>510</v>
      </c>
      <c r="AY780" t="s">
        <v>510</v>
      </c>
      <c r="AZ780" t="s">
        <v>510</v>
      </c>
      <c r="BB780" t="s">
        <v>510</v>
      </c>
      <c r="BC780" t="s">
        <v>510</v>
      </c>
      <c r="BD780" t="s">
        <v>510</v>
      </c>
      <c r="BE780" t="s">
        <v>510</v>
      </c>
      <c r="BF780" t="s">
        <v>510</v>
      </c>
      <c r="BG780" t="s">
        <v>510</v>
      </c>
      <c r="BH780" t="s">
        <v>510</v>
      </c>
      <c r="BI780" t="s">
        <v>510</v>
      </c>
      <c r="BJ780" t="s">
        <v>510</v>
      </c>
      <c r="BK780" t="s">
        <v>510</v>
      </c>
      <c r="BL780" t="s">
        <v>510</v>
      </c>
      <c r="BM780" t="s">
        <v>510</v>
      </c>
      <c r="BN780" t="s">
        <v>510</v>
      </c>
      <c r="BO780" t="s">
        <v>510</v>
      </c>
      <c r="BP780" t="s">
        <v>510</v>
      </c>
      <c r="BQ780" t="s">
        <v>510</v>
      </c>
    </row>
    <row r="781" spans="1:69" x14ac:dyDescent="0.3">
      <c r="A781" t="s">
        <v>510</v>
      </c>
      <c r="B781" t="s">
        <v>510</v>
      </c>
      <c r="C781" t="s">
        <v>510</v>
      </c>
      <c r="D781" t="s">
        <v>510</v>
      </c>
      <c r="E781" t="s">
        <v>510</v>
      </c>
      <c r="F781" t="s">
        <v>510</v>
      </c>
      <c r="G781" t="s">
        <v>510</v>
      </c>
      <c r="H781" s="455"/>
      <c r="I781" t="s">
        <v>510</v>
      </c>
      <c r="K781" t="s">
        <v>510</v>
      </c>
      <c r="L781" t="s">
        <v>512</v>
      </c>
      <c r="M781" t="s">
        <v>510</v>
      </c>
      <c r="N781" t="s">
        <v>510</v>
      </c>
      <c r="O781" t="s">
        <v>510</v>
      </c>
      <c r="P781" t="s">
        <v>510</v>
      </c>
      <c r="Q781" t="s">
        <v>510</v>
      </c>
      <c r="R781" t="s">
        <v>510</v>
      </c>
      <c r="S781" t="s">
        <v>510</v>
      </c>
      <c r="T781" t="s">
        <v>510</v>
      </c>
      <c r="U781" t="s">
        <v>510</v>
      </c>
      <c r="V781" t="s">
        <v>510</v>
      </c>
      <c r="W781" t="s">
        <v>510</v>
      </c>
      <c r="Y781" t="s">
        <v>510</v>
      </c>
      <c r="AA781" t="s">
        <v>510</v>
      </c>
      <c r="AB781" t="s">
        <v>510</v>
      </c>
      <c r="AC781" t="s">
        <v>510</v>
      </c>
      <c r="AD781" t="s">
        <v>510</v>
      </c>
      <c r="AE781" t="s">
        <v>510</v>
      </c>
      <c r="AH781" t="s">
        <v>510</v>
      </c>
      <c r="AI781" t="s">
        <v>510</v>
      </c>
      <c r="AJ781" t="s">
        <v>510</v>
      </c>
      <c r="AK781" t="s">
        <v>510</v>
      </c>
      <c r="AL781" t="s">
        <v>510</v>
      </c>
      <c r="AM781" t="s">
        <v>510</v>
      </c>
      <c r="AN781" t="s">
        <v>510</v>
      </c>
      <c r="AO781" t="s">
        <v>510</v>
      </c>
      <c r="AP781" t="s">
        <v>510</v>
      </c>
      <c r="AQ781" t="s">
        <v>510</v>
      </c>
      <c r="AR781" t="s">
        <v>510</v>
      </c>
      <c r="AS781" t="s">
        <v>510</v>
      </c>
      <c r="AT781" t="s">
        <v>510</v>
      </c>
      <c r="AU781" t="s">
        <v>510</v>
      </c>
      <c r="AV781" t="s">
        <v>510</v>
      </c>
      <c r="AW781" t="s">
        <v>510</v>
      </c>
      <c r="AY781" t="s">
        <v>510</v>
      </c>
      <c r="AZ781" t="s">
        <v>510</v>
      </c>
      <c r="BB781" t="s">
        <v>510</v>
      </c>
      <c r="BC781" t="s">
        <v>510</v>
      </c>
      <c r="BD781" t="s">
        <v>510</v>
      </c>
      <c r="BE781" t="s">
        <v>510</v>
      </c>
      <c r="BF781" t="s">
        <v>510</v>
      </c>
      <c r="BG781" t="s">
        <v>510</v>
      </c>
      <c r="BH781" t="s">
        <v>510</v>
      </c>
      <c r="BI781" t="s">
        <v>510</v>
      </c>
      <c r="BJ781" t="s">
        <v>510</v>
      </c>
      <c r="BK781" t="s">
        <v>510</v>
      </c>
      <c r="BL781" t="s">
        <v>510</v>
      </c>
      <c r="BM781" t="s">
        <v>510</v>
      </c>
      <c r="BN781" t="s">
        <v>510</v>
      </c>
      <c r="BO781" t="s">
        <v>510</v>
      </c>
      <c r="BP781" t="s">
        <v>510</v>
      </c>
      <c r="BQ781" t="s">
        <v>510</v>
      </c>
    </row>
    <row r="782" spans="1:69" x14ac:dyDescent="0.3">
      <c r="A782" t="s">
        <v>510</v>
      </c>
      <c r="B782" t="s">
        <v>510</v>
      </c>
      <c r="C782" t="s">
        <v>510</v>
      </c>
      <c r="D782" t="s">
        <v>510</v>
      </c>
      <c r="E782" t="s">
        <v>510</v>
      </c>
      <c r="F782" t="s">
        <v>510</v>
      </c>
      <c r="G782" t="s">
        <v>510</v>
      </c>
      <c r="H782" s="455"/>
      <c r="I782" t="s">
        <v>510</v>
      </c>
      <c r="K782" t="s">
        <v>510</v>
      </c>
      <c r="L782" t="s">
        <v>512</v>
      </c>
      <c r="M782" t="s">
        <v>510</v>
      </c>
      <c r="N782" t="s">
        <v>510</v>
      </c>
      <c r="O782" t="s">
        <v>510</v>
      </c>
      <c r="P782" t="s">
        <v>510</v>
      </c>
      <c r="Q782" t="s">
        <v>510</v>
      </c>
      <c r="R782" t="s">
        <v>510</v>
      </c>
      <c r="S782" t="s">
        <v>510</v>
      </c>
      <c r="T782" t="s">
        <v>510</v>
      </c>
      <c r="U782" t="s">
        <v>510</v>
      </c>
      <c r="V782" t="s">
        <v>510</v>
      </c>
      <c r="W782" t="s">
        <v>510</v>
      </c>
      <c r="Y782" t="s">
        <v>510</v>
      </c>
      <c r="AA782" t="s">
        <v>510</v>
      </c>
      <c r="AB782" t="s">
        <v>510</v>
      </c>
      <c r="AC782" t="s">
        <v>510</v>
      </c>
      <c r="AD782" t="s">
        <v>510</v>
      </c>
      <c r="AE782" t="s">
        <v>510</v>
      </c>
      <c r="AH782" t="s">
        <v>510</v>
      </c>
      <c r="AI782" t="s">
        <v>510</v>
      </c>
      <c r="AJ782" t="s">
        <v>510</v>
      </c>
      <c r="AK782" t="s">
        <v>510</v>
      </c>
      <c r="AL782" t="s">
        <v>510</v>
      </c>
      <c r="AM782" t="s">
        <v>510</v>
      </c>
      <c r="AN782" t="s">
        <v>510</v>
      </c>
      <c r="AO782" t="s">
        <v>510</v>
      </c>
      <c r="AP782" t="s">
        <v>510</v>
      </c>
      <c r="AQ782" t="s">
        <v>510</v>
      </c>
      <c r="AR782" t="s">
        <v>510</v>
      </c>
      <c r="AS782" t="s">
        <v>510</v>
      </c>
      <c r="AT782" t="s">
        <v>510</v>
      </c>
      <c r="AU782" t="s">
        <v>510</v>
      </c>
      <c r="AV782" t="s">
        <v>510</v>
      </c>
      <c r="AW782" t="s">
        <v>510</v>
      </c>
      <c r="AY782" t="s">
        <v>510</v>
      </c>
      <c r="AZ782" t="s">
        <v>510</v>
      </c>
      <c r="BB782" t="s">
        <v>510</v>
      </c>
      <c r="BC782" t="s">
        <v>510</v>
      </c>
      <c r="BD782" t="s">
        <v>510</v>
      </c>
      <c r="BE782" t="s">
        <v>510</v>
      </c>
      <c r="BF782" t="s">
        <v>510</v>
      </c>
      <c r="BG782" t="s">
        <v>510</v>
      </c>
      <c r="BH782" t="s">
        <v>510</v>
      </c>
      <c r="BI782" t="s">
        <v>510</v>
      </c>
      <c r="BJ782" t="s">
        <v>510</v>
      </c>
      <c r="BK782" t="s">
        <v>510</v>
      </c>
      <c r="BL782" t="s">
        <v>510</v>
      </c>
      <c r="BM782" t="s">
        <v>510</v>
      </c>
      <c r="BN782" t="s">
        <v>510</v>
      </c>
      <c r="BO782" t="s">
        <v>510</v>
      </c>
      <c r="BP782" t="s">
        <v>510</v>
      </c>
      <c r="BQ782" t="s">
        <v>510</v>
      </c>
    </row>
    <row r="783" spans="1:69" x14ac:dyDescent="0.3">
      <c r="A783" t="s">
        <v>510</v>
      </c>
      <c r="B783" t="s">
        <v>510</v>
      </c>
      <c r="C783" t="s">
        <v>510</v>
      </c>
      <c r="D783" t="s">
        <v>510</v>
      </c>
      <c r="E783" t="s">
        <v>510</v>
      </c>
      <c r="F783" t="s">
        <v>510</v>
      </c>
      <c r="G783" t="s">
        <v>510</v>
      </c>
      <c r="H783" s="455"/>
      <c r="I783" t="s">
        <v>510</v>
      </c>
      <c r="K783" t="s">
        <v>510</v>
      </c>
      <c r="L783" t="s">
        <v>512</v>
      </c>
      <c r="M783" t="s">
        <v>510</v>
      </c>
      <c r="N783" t="s">
        <v>510</v>
      </c>
      <c r="O783" t="s">
        <v>510</v>
      </c>
      <c r="P783" t="s">
        <v>510</v>
      </c>
      <c r="Q783" t="s">
        <v>510</v>
      </c>
      <c r="R783" t="s">
        <v>510</v>
      </c>
      <c r="S783" t="s">
        <v>510</v>
      </c>
      <c r="T783" t="s">
        <v>510</v>
      </c>
      <c r="U783" t="s">
        <v>510</v>
      </c>
      <c r="V783" t="s">
        <v>510</v>
      </c>
      <c r="W783" t="s">
        <v>510</v>
      </c>
      <c r="Y783" t="s">
        <v>510</v>
      </c>
      <c r="AA783" t="s">
        <v>510</v>
      </c>
      <c r="AB783" t="s">
        <v>510</v>
      </c>
      <c r="AC783" t="s">
        <v>510</v>
      </c>
      <c r="AD783" t="s">
        <v>510</v>
      </c>
      <c r="AE783" t="s">
        <v>510</v>
      </c>
      <c r="AH783" t="s">
        <v>510</v>
      </c>
      <c r="AI783" t="s">
        <v>510</v>
      </c>
      <c r="AJ783" t="s">
        <v>510</v>
      </c>
      <c r="AK783" t="s">
        <v>510</v>
      </c>
      <c r="AL783" t="s">
        <v>510</v>
      </c>
      <c r="AM783" t="s">
        <v>510</v>
      </c>
      <c r="AN783" t="s">
        <v>510</v>
      </c>
      <c r="AO783" t="s">
        <v>510</v>
      </c>
      <c r="AP783" t="s">
        <v>510</v>
      </c>
      <c r="AQ783" t="s">
        <v>510</v>
      </c>
      <c r="AR783" t="s">
        <v>510</v>
      </c>
      <c r="AS783" t="s">
        <v>510</v>
      </c>
      <c r="AT783" t="s">
        <v>510</v>
      </c>
      <c r="AU783" t="s">
        <v>510</v>
      </c>
      <c r="AV783" t="s">
        <v>510</v>
      </c>
      <c r="AW783" t="s">
        <v>510</v>
      </c>
      <c r="AY783" t="s">
        <v>510</v>
      </c>
      <c r="AZ783" t="s">
        <v>510</v>
      </c>
      <c r="BB783" t="s">
        <v>510</v>
      </c>
      <c r="BC783" t="s">
        <v>510</v>
      </c>
      <c r="BD783" t="s">
        <v>510</v>
      </c>
      <c r="BE783" t="s">
        <v>510</v>
      </c>
      <c r="BF783" t="s">
        <v>510</v>
      </c>
      <c r="BG783" t="s">
        <v>510</v>
      </c>
      <c r="BH783" t="s">
        <v>510</v>
      </c>
      <c r="BI783" t="s">
        <v>510</v>
      </c>
      <c r="BJ783" t="s">
        <v>510</v>
      </c>
      <c r="BK783" t="s">
        <v>510</v>
      </c>
      <c r="BL783" t="s">
        <v>510</v>
      </c>
      <c r="BM783" t="s">
        <v>510</v>
      </c>
      <c r="BN783" t="s">
        <v>510</v>
      </c>
      <c r="BO783" t="s">
        <v>510</v>
      </c>
      <c r="BP783" t="s">
        <v>510</v>
      </c>
      <c r="BQ783" t="s">
        <v>510</v>
      </c>
    </row>
    <row r="784" spans="1:69" x14ac:dyDescent="0.3">
      <c r="A784" t="s">
        <v>510</v>
      </c>
      <c r="B784" t="s">
        <v>510</v>
      </c>
      <c r="C784" t="s">
        <v>510</v>
      </c>
      <c r="D784" t="s">
        <v>510</v>
      </c>
      <c r="E784" t="s">
        <v>510</v>
      </c>
      <c r="F784" t="s">
        <v>510</v>
      </c>
      <c r="G784" t="s">
        <v>510</v>
      </c>
      <c r="H784" s="455"/>
      <c r="I784" t="s">
        <v>510</v>
      </c>
      <c r="K784" t="s">
        <v>510</v>
      </c>
      <c r="L784" t="s">
        <v>512</v>
      </c>
      <c r="M784" t="s">
        <v>510</v>
      </c>
      <c r="N784" t="s">
        <v>510</v>
      </c>
      <c r="O784" t="s">
        <v>510</v>
      </c>
      <c r="P784" t="s">
        <v>510</v>
      </c>
      <c r="Q784" t="s">
        <v>510</v>
      </c>
      <c r="R784" t="s">
        <v>510</v>
      </c>
      <c r="S784" t="s">
        <v>510</v>
      </c>
      <c r="T784" t="s">
        <v>510</v>
      </c>
      <c r="U784" t="s">
        <v>510</v>
      </c>
      <c r="V784" t="s">
        <v>510</v>
      </c>
      <c r="W784" t="s">
        <v>510</v>
      </c>
      <c r="Y784" t="s">
        <v>510</v>
      </c>
      <c r="AA784" t="s">
        <v>510</v>
      </c>
      <c r="AB784" t="s">
        <v>510</v>
      </c>
      <c r="AC784" t="s">
        <v>510</v>
      </c>
      <c r="AD784" t="s">
        <v>510</v>
      </c>
      <c r="AE784" t="s">
        <v>510</v>
      </c>
      <c r="AH784" t="s">
        <v>510</v>
      </c>
      <c r="AI784" t="s">
        <v>510</v>
      </c>
      <c r="AJ784" t="s">
        <v>510</v>
      </c>
      <c r="AK784" t="s">
        <v>510</v>
      </c>
      <c r="AL784" t="s">
        <v>510</v>
      </c>
      <c r="AM784" t="s">
        <v>510</v>
      </c>
      <c r="AN784" t="s">
        <v>510</v>
      </c>
      <c r="AO784" t="s">
        <v>510</v>
      </c>
      <c r="AP784" t="s">
        <v>510</v>
      </c>
      <c r="AQ784" t="s">
        <v>510</v>
      </c>
      <c r="AR784" t="s">
        <v>510</v>
      </c>
      <c r="AS784" t="s">
        <v>510</v>
      </c>
      <c r="AT784" t="s">
        <v>510</v>
      </c>
      <c r="AU784" t="s">
        <v>510</v>
      </c>
      <c r="AV784" t="s">
        <v>510</v>
      </c>
      <c r="AW784" t="s">
        <v>510</v>
      </c>
      <c r="AY784" t="s">
        <v>510</v>
      </c>
      <c r="AZ784" t="s">
        <v>510</v>
      </c>
      <c r="BB784" t="s">
        <v>510</v>
      </c>
      <c r="BC784" t="s">
        <v>510</v>
      </c>
      <c r="BD784" t="s">
        <v>510</v>
      </c>
      <c r="BE784" t="s">
        <v>510</v>
      </c>
      <c r="BF784" t="s">
        <v>510</v>
      </c>
      <c r="BG784" t="s">
        <v>510</v>
      </c>
      <c r="BH784" t="s">
        <v>510</v>
      </c>
      <c r="BI784" t="s">
        <v>510</v>
      </c>
      <c r="BJ784" t="s">
        <v>510</v>
      </c>
      <c r="BK784" t="s">
        <v>510</v>
      </c>
      <c r="BL784" t="s">
        <v>510</v>
      </c>
      <c r="BM784" t="s">
        <v>510</v>
      </c>
      <c r="BN784" t="s">
        <v>510</v>
      </c>
      <c r="BO784" t="s">
        <v>510</v>
      </c>
      <c r="BP784" t="s">
        <v>510</v>
      </c>
      <c r="BQ784" t="s">
        <v>510</v>
      </c>
    </row>
    <row r="785" spans="1:69" x14ac:dyDescent="0.3">
      <c r="A785" t="s">
        <v>510</v>
      </c>
      <c r="B785" t="s">
        <v>510</v>
      </c>
      <c r="C785" t="s">
        <v>510</v>
      </c>
      <c r="D785" t="s">
        <v>510</v>
      </c>
      <c r="E785" t="s">
        <v>510</v>
      </c>
      <c r="F785" t="s">
        <v>510</v>
      </c>
      <c r="G785" t="s">
        <v>510</v>
      </c>
      <c r="H785" s="455"/>
      <c r="I785" t="s">
        <v>510</v>
      </c>
      <c r="K785" t="s">
        <v>510</v>
      </c>
      <c r="L785" t="s">
        <v>512</v>
      </c>
      <c r="M785" t="s">
        <v>510</v>
      </c>
      <c r="N785" t="s">
        <v>510</v>
      </c>
      <c r="O785" t="s">
        <v>510</v>
      </c>
      <c r="P785" t="s">
        <v>510</v>
      </c>
      <c r="Q785" t="s">
        <v>510</v>
      </c>
      <c r="R785" t="s">
        <v>510</v>
      </c>
      <c r="S785" t="s">
        <v>510</v>
      </c>
      <c r="T785" t="s">
        <v>510</v>
      </c>
      <c r="U785" t="s">
        <v>510</v>
      </c>
      <c r="V785" t="s">
        <v>510</v>
      </c>
      <c r="W785" t="s">
        <v>510</v>
      </c>
      <c r="Y785" t="s">
        <v>510</v>
      </c>
      <c r="AA785" t="s">
        <v>510</v>
      </c>
      <c r="AB785" t="s">
        <v>510</v>
      </c>
      <c r="AC785" t="s">
        <v>510</v>
      </c>
      <c r="AD785" t="s">
        <v>510</v>
      </c>
      <c r="AE785" t="s">
        <v>510</v>
      </c>
      <c r="AH785" t="s">
        <v>510</v>
      </c>
      <c r="AI785" t="s">
        <v>510</v>
      </c>
      <c r="AJ785" t="s">
        <v>510</v>
      </c>
      <c r="AK785" t="s">
        <v>510</v>
      </c>
      <c r="AL785" t="s">
        <v>510</v>
      </c>
      <c r="AM785" t="s">
        <v>510</v>
      </c>
      <c r="AN785" t="s">
        <v>510</v>
      </c>
      <c r="AO785" t="s">
        <v>510</v>
      </c>
      <c r="AP785" t="s">
        <v>510</v>
      </c>
      <c r="AQ785" t="s">
        <v>510</v>
      </c>
      <c r="AR785" t="s">
        <v>510</v>
      </c>
      <c r="AS785" t="s">
        <v>510</v>
      </c>
      <c r="AT785" t="s">
        <v>510</v>
      </c>
      <c r="AU785" t="s">
        <v>510</v>
      </c>
      <c r="AV785" t="s">
        <v>510</v>
      </c>
      <c r="AW785" t="s">
        <v>510</v>
      </c>
      <c r="AY785" t="s">
        <v>510</v>
      </c>
      <c r="AZ785" t="s">
        <v>510</v>
      </c>
      <c r="BB785" t="s">
        <v>510</v>
      </c>
      <c r="BC785" t="s">
        <v>510</v>
      </c>
      <c r="BD785" t="s">
        <v>510</v>
      </c>
      <c r="BE785" t="s">
        <v>510</v>
      </c>
      <c r="BF785" t="s">
        <v>510</v>
      </c>
      <c r="BG785" t="s">
        <v>510</v>
      </c>
      <c r="BH785" t="s">
        <v>510</v>
      </c>
      <c r="BI785" t="s">
        <v>510</v>
      </c>
      <c r="BJ785" t="s">
        <v>510</v>
      </c>
      <c r="BK785" t="s">
        <v>510</v>
      </c>
      <c r="BL785" t="s">
        <v>510</v>
      </c>
      <c r="BM785" t="s">
        <v>510</v>
      </c>
      <c r="BN785" t="s">
        <v>510</v>
      </c>
      <c r="BO785" t="s">
        <v>510</v>
      </c>
      <c r="BP785" t="s">
        <v>510</v>
      </c>
      <c r="BQ785" t="s">
        <v>510</v>
      </c>
    </row>
    <row r="786" spans="1:69" x14ac:dyDescent="0.3">
      <c r="A786" t="s">
        <v>510</v>
      </c>
      <c r="B786" t="s">
        <v>510</v>
      </c>
      <c r="C786" t="s">
        <v>510</v>
      </c>
      <c r="D786" t="s">
        <v>510</v>
      </c>
      <c r="E786" t="s">
        <v>510</v>
      </c>
      <c r="F786" t="s">
        <v>510</v>
      </c>
      <c r="G786" t="s">
        <v>510</v>
      </c>
      <c r="H786" s="455"/>
      <c r="I786" t="s">
        <v>510</v>
      </c>
      <c r="K786" t="s">
        <v>510</v>
      </c>
      <c r="L786" t="s">
        <v>512</v>
      </c>
      <c r="M786" t="s">
        <v>510</v>
      </c>
      <c r="N786" t="s">
        <v>510</v>
      </c>
      <c r="O786" t="s">
        <v>510</v>
      </c>
      <c r="P786" t="s">
        <v>510</v>
      </c>
      <c r="Q786" t="s">
        <v>510</v>
      </c>
      <c r="R786" t="s">
        <v>510</v>
      </c>
      <c r="S786" t="s">
        <v>510</v>
      </c>
      <c r="T786" t="s">
        <v>510</v>
      </c>
      <c r="U786" t="s">
        <v>510</v>
      </c>
      <c r="V786" t="s">
        <v>510</v>
      </c>
      <c r="W786" t="s">
        <v>510</v>
      </c>
      <c r="Y786" t="s">
        <v>510</v>
      </c>
      <c r="AA786" t="s">
        <v>510</v>
      </c>
      <c r="AB786" t="s">
        <v>510</v>
      </c>
      <c r="AC786" t="s">
        <v>510</v>
      </c>
      <c r="AD786" t="s">
        <v>510</v>
      </c>
      <c r="AE786" t="s">
        <v>510</v>
      </c>
      <c r="AH786" t="s">
        <v>510</v>
      </c>
      <c r="AI786" t="s">
        <v>510</v>
      </c>
      <c r="AJ786" t="s">
        <v>510</v>
      </c>
      <c r="AK786" t="s">
        <v>510</v>
      </c>
      <c r="AL786" t="s">
        <v>510</v>
      </c>
      <c r="AM786" t="s">
        <v>510</v>
      </c>
      <c r="AN786" t="s">
        <v>510</v>
      </c>
      <c r="AO786" t="s">
        <v>510</v>
      </c>
      <c r="AP786" t="s">
        <v>510</v>
      </c>
      <c r="AQ786" t="s">
        <v>510</v>
      </c>
      <c r="AR786" t="s">
        <v>510</v>
      </c>
      <c r="AS786" t="s">
        <v>510</v>
      </c>
      <c r="AT786" t="s">
        <v>510</v>
      </c>
      <c r="AU786" t="s">
        <v>510</v>
      </c>
      <c r="AV786" t="s">
        <v>510</v>
      </c>
      <c r="AW786" t="s">
        <v>510</v>
      </c>
      <c r="AY786" t="s">
        <v>510</v>
      </c>
      <c r="AZ786" t="s">
        <v>510</v>
      </c>
      <c r="BB786" t="s">
        <v>510</v>
      </c>
      <c r="BC786" t="s">
        <v>510</v>
      </c>
      <c r="BD786" t="s">
        <v>510</v>
      </c>
      <c r="BE786" t="s">
        <v>510</v>
      </c>
      <c r="BF786" t="s">
        <v>510</v>
      </c>
      <c r="BG786" t="s">
        <v>510</v>
      </c>
      <c r="BH786" t="s">
        <v>510</v>
      </c>
      <c r="BI786" t="s">
        <v>510</v>
      </c>
      <c r="BJ786" t="s">
        <v>510</v>
      </c>
      <c r="BK786" t="s">
        <v>510</v>
      </c>
      <c r="BL786" t="s">
        <v>510</v>
      </c>
      <c r="BM786" t="s">
        <v>510</v>
      </c>
      <c r="BN786" t="s">
        <v>510</v>
      </c>
      <c r="BO786" t="s">
        <v>510</v>
      </c>
      <c r="BP786" t="s">
        <v>510</v>
      </c>
      <c r="BQ786" t="s">
        <v>510</v>
      </c>
    </row>
    <row r="787" spans="1:69" x14ac:dyDescent="0.3">
      <c r="A787" t="s">
        <v>510</v>
      </c>
      <c r="B787" t="s">
        <v>510</v>
      </c>
      <c r="C787" t="s">
        <v>510</v>
      </c>
      <c r="D787" t="s">
        <v>510</v>
      </c>
      <c r="E787" t="s">
        <v>510</v>
      </c>
      <c r="F787" t="s">
        <v>510</v>
      </c>
      <c r="G787" t="s">
        <v>510</v>
      </c>
      <c r="H787" s="455"/>
      <c r="I787" t="s">
        <v>510</v>
      </c>
      <c r="K787" t="s">
        <v>510</v>
      </c>
      <c r="L787" t="s">
        <v>512</v>
      </c>
      <c r="M787" t="s">
        <v>510</v>
      </c>
      <c r="N787" t="s">
        <v>510</v>
      </c>
      <c r="O787" t="s">
        <v>510</v>
      </c>
      <c r="P787" t="s">
        <v>510</v>
      </c>
      <c r="Q787" t="s">
        <v>510</v>
      </c>
      <c r="R787" t="s">
        <v>510</v>
      </c>
      <c r="S787" t="s">
        <v>510</v>
      </c>
      <c r="T787" t="s">
        <v>510</v>
      </c>
      <c r="U787" t="s">
        <v>510</v>
      </c>
      <c r="V787" t="s">
        <v>510</v>
      </c>
      <c r="W787" t="s">
        <v>510</v>
      </c>
      <c r="Y787" t="s">
        <v>510</v>
      </c>
      <c r="AA787" t="s">
        <v>510</v>
      </c>
      <c r="AB787" t="s">
        <v>510</v>
      </c>
      <c r="AC787" t="s">
        <v>510</v>
      </c>
      <c r="AD787" t="s">
        <v>510</v>
      </c>
      <c r="AE787" t="s">
        <v>510</v>
      </c>
      <c r="AH787" t="s">
        <v>510</v>
      </c>
      <c r="AI787" t="s">
        <v>510</v>
      </c>
      <c r="AJ787" t="s">
        <v>510</v>
      </c>
      <c r="AK787" t="s">
        <v>510</v>
      </c>
      <c r="AL787" t="s">
        <v>510</v>
      </c>
      <c r="AM787" t="s">
        <v>510</v>
      </c>
      <c r="AN787" t="s">
        <v>510</v>
      </c>
      <c r="AO787" t="s">
        <v>510</v>
      </c>
      <c r="AP787" t="s">
        <v>510</v>
      </c>
      <c r="AQ787" t="s">
        <v>510</v>
      </c>
      <c r="AR787" t="s">
        <v>510</v>
      </c>
      <c r="AS787" t="s">
        <v>510</v>
      </c>
      <c r="AT787" t="s">
        <v>510</v>
      </c>
      <c r="AU787" t="s">
        <v>510</v>
      </c>
      <c r="AV787" t="s">
        <v>510</v>
      </c>
      <c r="AW787" t="s">
        <v>510</v>
      </c>
      <c r="AY787" t="s">
        <v>510</v>
      </c>
      <c r="AZ787" t="s">
        <v>510</v>
      </c>
      <c r="BB787" t="s">
        <v>510</v>
      </c>
      <c r="BC787" t="s">
        <v>510</v>
      </c>
      <c r="BD787" t="s">
        <v>510</v>
      </c>
      <c r="BE787" t="s">
        <v>510</v>
      </c>
      <c r="BF787" t="s">
        <v>510</v>
      </c>
      <c r="BG787" t="s">
        <v>510</v>
      </c>
      <c r="BH787" t="s">
        <v>510</v>
      </c>
      <c r="BI787" t="s">
        <v>510</v>
      </c>
      <c r="BJ787" t="s">
        <v>510</v>
      </c>
      <c r="BK787" t="s">
        <v>510</v>
      </c>
      <c r="BL787" t="s">
        <v>510</v>
      </c>
      <c r="BM787" t="s">
        <v>510</v>
      </c>
      <c r="BN787" t="s">
        <v>510</v>
      </c>
      <c r="BO787" t="s">
        <v>510</v>
      </c>
      <c r="BP787" t="s">
        <v>510</v>
      </c>
      <c r="BQ787" t="s">
        <v>510</v>
      </c>
    </row>
    <row r="788" spans="1:69" x14ac:dyDescent="0.3">
      <c r="A788" t="s">
        <v>510</v>
      </c>
      <c r="B788" t="s">
        <v>510</v>
      </c>
      <c r="C788" t="s">
        <v>510</v>
      </c>
      <c r="D788" t="s">
        <v>510</v>
      </c>
      <c r="E788" t="s">
        <v>510</v>
      </c>
      <c r="F788" t="s">
        <v>510</v>
      </c>
      <c r="G788" t="s">
        <v>510</v>
      </c>
      <c r="H788" s="455"/>
      <c r="I788" t="s">
        <v>510</v>
      </c>
      <c r="K788" t="s">
        <v>510</v>
      </c>
      <c r="L788" t="s">
        <v>512</v>
      </c>
      <c r="M788" t="s">
        <v>510</v>
      </c>
      <c r="N788" t="s">
        <v>510</v>
      </c>
      <c r="O788" t="s">
        <v>510</v>
      </c>
      <c r="P788" t="s">
        <v>510</v>
      </c>
      <c r="Q788" t="s">
        <v>510</v>
      </c>
      <c r="R788" t="s">
        <v>510</v>
      </c>
      <c r="S788" t="s">
        <v>510</v>
      </c>
      <c r="T788" t="s">
        <v>510</v>
      </c>
      <c r="U788" t="s">
        <v>510</v>
      </c>
      <c r="V788" t="s">
        <v>510</v>
      </c>
      <c r="W788" t="s">
        <v>510</v>
      </c>
      <c r="Y788" t="s">
        <v>510</v>
      </c>
      <c r="AA788" t="s">
        <v>510</v>
      </c>
      <c r="AB788" t="s">
        <v>510</v>
      </c>
      <c r="AC788" t="s">
        <v>510</v>
      </c>
      <c r="AD788" t="s">
        <v>510</v>
      </c>
      <c r="AE788" t="s">
        <v>510</v>
      </c>
      <c r="AH788" t="s">
        <v>510</v>
      </c>
      <c r="AI788" t="s">
        <v>510</v>
      </c>
      <c r="AJ788" t="s">
        <v>510</v>
      </c>
      <c r="AK788" t="s">
        <v>510</v>
      </c>
      <c r="AL788" t="s">
        <v>510</v>
      </c>
      <c r="AM788" t="s">
        <v>510</v>
      </c>
      <c r="AN788" t="s">
        <v>510</v>
      </c>
      <c r="AO788" t="s">
        <v>510</v>
      </c>
      <c r="AP788" t="s">
        <v>510</v>
      </c>
      <c r="AQ788" t="s">
        <v>510</v>
      </c>
      <c r="AR788" t="s">
        <v>510</v>
      </c>
      <c r="AS788" t="s">
        <v>510</v>
      </c>
      <c r="AT788" t="s">
        <v>510</v>
      </c>
      <c r="AU788" t="s">
        <v>510</v>
      </c>
      <c r="AV788" t="s">
        <v>510</v>
      </c>
      <c r="AW788" t="s">
        <v>510</v>
      </c>
      <c r="AY788" t="s">
        <v>510</v>
      </c>
      <c r="AZ788" t="s">
        <v>510</v>
      </c>
      <c r="BB788" t="s">
        <v>510</v>
      </c>
      <c r="BC788" t="s">
        <v>510</v>
      </c>
      <c r="BD788" t="s">
        <v>510</v>
      </c>
      <c r="BE788" t="s">
        <v>510</v>
      </c>
      <c r="BF788" t="s">
        <v>510</v>
      </c>
      <c r="BG788" t="s">
        <v>510</v>
      </c>
      <c r="BH788" t="s">
        <v>510</v>
      </c>
      <c r="BI788" t="s">
        <v>510</v>
      </c>
      <c r="BJ788" t="s">
        <v>510</v>
      </c>
      <c r="BK788" t="s">
        <v>510</v>
      </c>
      <c r="BL788" t="s">
        <v>510</v>
      </c>
      <c r="BM788" t="s">
        <v>510</v>
      </c>
      <c r="BN788" t="s">
        <v>510</v>
      </c>
      <c r="BO788" t="s">
        <v>510</v>
      </c>
      <c r="BP788" t="s">
        <v>510</v>
      </c>
      <c r="BQ788" t="s">
        <v>510</v>
      </c>
    </row>
    <row r="789" spans="1:69" x14ac:dyDescent="0.3">
      <c r="A789" t="s">
        <v>510</v>
      </c>
      <c r="B789" t="s">
        <v>510</v>
      </c>
      <c r="C789" t="s">
        <v>510</v>
      </c>
      <c r="D789" t="s">
        <v>510</v>
      </c>
      <c r="E789" t="s">
        <v>510</v>
      </c>
      <c r="F789" t="s">
        <v>510</v>
      </c>
      <c r="G789" t="s">
        <v>510</v>
      </c>
      <c r="H789" s="455"/>
      <c r="I789" t="s">
        <v>510</v>
      </c>
      <c r="K789" t="s">
        <v>510</v>
      </c>
      <c r="L789" t="s">
        <v>512</v>
      </c>
      <c r="M789" t="s">
        <v>510</v>
      </c>
      <c r="N789" t="s">
        <v>510</v>
      </c>
      <c r="O789" t="s">
        <v>510</v>
      </c>
      <c r="P789" t="s">
        <v>510</v>
      </c>
      <c r="Q789" t="s">
        <v>510</v>
      </c>
      <c r="R789" t="s">
        <v>510</v>
      </c>
      <c r="S789" t="s">
        <v>510</v>
      </c>
      <c r="T789" t="s">
        <v>510</v>
      </c>
      <c r="U789" t="s">
        <v>510</v>
      </c>
      <c r="V789" t="s">
        <v>510</v>
      </c>
      <c r="W789" t="s">
        <v>510</v>
      </c>
      <c r="Y789" t="s">
        <v>510</v>
      </c>
      <c r="AA789" t="s">
        <v>510</v>
      </c>
      <c r="AB789" t="s">
        <v>510</v>
      </c>
      <c r="AC789" t="s">
        <v>510</v>
      </c>
      <c r="AD789" t="s">
        <v>510</v>
      </c>
      <c r="AE789" t="s">
        <v>510</v>
      </c>
      <c r="AH789" t="s">
        <v>510</v>
      </c>
      <c r="AI789" t="s">
        <v>510</v>
      </c>
      <c r="AJ789" t="s">
        <v>510</v>
      </c>
      <c r="AK789" t="s">
        <v>510</v>
      </c>
      <c r="AL789" t="s">
        <v>510</v>
      </c>
      <c r="AM789" t="s">
        <v>510</v>
      </c>
      <c r="AN789" t="s">
        <v>510</v>
      </c>
      <c r="AO789" t="s">
        <v>510</v>
      </c>
      <c r="AP789" t="s">
        <v>510</v>
      </c>
      <c r="AQ789" t="s">
        <v>510</v>
      </c>
      <c r="AR789" t="s">
        <v>510</v>
      </c>
      <c r="AS789" t="s">
        <v>510</v>
      </c>
      <c r="AT789" t="s">
        <v>510</v>
      </c>
      <c r="AU789" t="s">
        <v>510</v>
      </c>
      <c r="AV789" t="s">
        <v>510</v>
      </c>
      <c r="AW789" t="s">
        <v>510</v>
      </c>
      <c r="AY789" t="s">
        <v>510</v>
      </c>
      <c r="AZ789" t="s">
        <v>510</v>
      </c>
      <c r="BB789" t="s">
        <v>510</v>
      </c>
      <c r="BC789" t="s">
        <v>510</v>
      </c>
      <c r="BD789" t="s">
        <v>510</v>
      </c>
      <c r="BE789" t="s">
        <v>510</v>
      </c>
      <c r="BF789" t="s">
        <v>510</v>
      </c>
      <c r="BG789" t="s">
        <v>510</v>
      </c>
      <c r="BH789" t="s">
        <v>510</v>
      </c>
      <c r="BI789" t="s">
        <v>510</v>
      </c>
      <c r="BJ789" t="s">
        <v>510</v>
      </c>
      <c r="BK789" t="s">
        <v>510</v>
      </c>
      <c r="BL789" t="s">
        <v>510</v>
      </c>
      <c r="BM789" t="s">
        <v>510</v>
      </c>
      <c r="BN789" t="s">
        <v>510</v>
      </c>
      <c r="BO789" t="s">
        <v>510</v>
      </c>
      <c r="BP789" t="s">
        <v>510</v>
      </c>
      <c r="BQ789" t="s">
        <v>510</v>
      </c>
    </row>
    <row r="790" spans="1:69" x14ac:dyDescent="0.3">
      <c r="A790" t="s">
        <v>510</v>
      </c>
      <c r="B790" t="s">
        <v>510</v>
      </c>
      <c r="C790" t="s">
        <v>510</v>
      </c>
      <c r="D790" t="s">
        <v>510</v>
      </c>
      <c r="E790" t="s">
        <v>510</v>
      </c>
      <c r="F790" t="s">
        <v>510</v>
      </c>
      <c r="G790" t="s">
        <v>510</v>
      </c>
      <c r="H790" s="455"/>
      <c r="I790" t="s">
        <v>510</v>
      </c>
      <c r="K790" t="s">
        <v>510</v>
      </c>
      <c r="L790" t="s">
        <v>512</v>
      </c>
      <c r="M790" t="s">
        <v>510</v>
      </c>
      <c r="N790" t="s">
        <v>510</v>
      </c>
      <c r="O790" t="s">
        <v>510</v>
      </c>
      <c r="P790" t="s">
        <v>510</v>
      </c>
      <c r="Q790" t="s">
        <v>510</v>
      </c>
      <c r="R790" t="s">
        <v>510</v>
      </c>
      <c r="S790" t="s">
        <v>510</v>
      </c>
      <c r="T790" t="s">
        <v>510</v>
      </c>
      <c r="U790" t="s">
        <v>510</v>
      </c>
      <c r="V790" t="s">
        <v>510</v>
      </c>
      <c r="W790" t="s">
        <v>510</v>
      </c>
      <c r="Y790" t="s">
        <v>510</v>
      </c>
      <c r="AA790" t="s">
        <v>510</v>
      </c>
      <c r="AB790" t="s">
        <v>510</v>
      </c>
      <c r="AC790" t="s">
        <v>510</v>
      </c>
      <c r="AD790" t="s">
        <v>510</v>
      </c>
      <c r="AE790" t="s">
        <v>510</v>
      </c>
      <c r="AH790" t="s">
        <v>510</v>
      </c>
      <c r="AI790" t="s">
        <v>510</v>
      </c>
      <c r="AJ790" t="s">
        <v>510</v>
      </c>
      <c r="AK790" t="s">
        <v>510</v>
      </c>
      <c r="AL790" t="s">
        <v>510</v>
      </c>
      <c r="AM790" t="s">
        <v>510</v>
      </c>
      <c r="AN790" t="s">
        <v>510</v>
      </c>
      <c r="AO790" t="s">
        <v>510</v>
      </c>
      <c r="AP790" t="s">
        <v>510</v>
      </c>
      <c r="AQ790" t="s">
        <v>510</v>
      </c>
      <c r="AR790" t="s">
        <v>510</v>
      </c>
      <c r="AS790" t="s">
        <v>510</v>
      </c>
      <c r="AT790" t="s">
        <v>510</v>
      </c>
      <c r="AU790" t="s">
        <v>510</v>
      </c>
      <c r="AV790" t="s">
        <v>510</v>
      </c>
      <c r="AW790" t="s">
        <v>510</v>
      </c>
      <c r="AY790" t="s">
        <v>510</v>
      </c>
      <c r="AZ790" t="s">
        <v>510</v>
      </c>
      <c r="BB790" t="s">
        <v>510</v>
      </c>
      <c r="BC790" t="s">
        <v>510</v>
      </c>
      <c r="BD790" t="s">
        <v>510</v>
      </c>
      <c r="BE790" t="s">
        <v>510</v>
      </c>
      <c r="BF790" t="s">
        <v>510</v>
      </c>
      <c r="BG790" t="s">
        <v>510</v>
      </c>
      <c r="BH790" t="s">
        <v>510</v>
      </c>
      <c r="BI790" t="s">
        <v>510</v>
      </c>
      <c r="BJ790" t="s">
        <v>510</v>
      </c>
      <c r="BK790" t="s">
        <v>510</v>
      </c>
      <c r="BL790" t="s">
        <v>510</v>
      </c>
      <c r="BM790" t="s">
        <v>510</v>
      </c>
      <c r="BN790" t="s">
        <v>510</v>
      </c>
      <c r="BO790" t="s">
        <v>510</v>
      </c>
      <c r="BP790" t="s">
        <v>510</v>
      </c>
      <c r="BQ790" t="s">
        <v>510</v>
      </c>
    </row>
    <row r="791" spans="1:69" x14ac:dyDescent="0.3">
      <c r="A791" t="s">
        <v>510</v>
      </c>
      <c r="B791" t="s">
        <v>510</v>
      </c>
      <c r="C791" t="s">
        <v>510</v>
      </c>
      <c r="D791" t="s">
        <v>510</v>
      </c>
      <c r="E791" t="s">
        <v>510</v>
      </c>
      <c r="F791" t="s">
        <v>510</v>
      </c>
      <c r="G791" t="s">
        <v>510</v>
      </c>
      <c r="H791" s="455"/>
      <c r="I791" t="s">
        <v>510</v>
      </c>
      <c r="K791" t="s">
        <v>510</v>
      </c>
      <c r="L791" t="s">
        <v>512</v>
      </c>
      <c r="M791" t="s">
        <v>510</v>
      </c>
      <c r="N791" t="s">
        <v>510</v>
      </c>
      <c r="O791" t="s">
        <v>510</v>
      </c>
      <c r="P791" t="s">
        <v>510</v>
      </c>
      <c r="Q791" t="s">
        <v>510</v>
      </c>
      <c r="R791" t="s">
        <v>510</v>
      </c>
      <c r="S791" t="s">
        <v>510</v>
      </c>
      <c r="T791" t="s">
        <v>510</v>
      </c>
      <c r="U791" t="s">
        <v>510</v>
      </c>
      <c r="V791" t="s">
        <v>510</v>
      </c>
      <c r="W791" t="s">
        <v>510</v>
      </c>
      <c r="Y791" t="s">
        <v>510</v>
      </c>
      <c r="AA791" t="s">
        <v>510</v>
      </c>
      <c r="AB791" t="s">
        <v>510</v>
      </c>
      <c r="AC791" t="s">
        <v>510</v>
      </c>
      <c r="AD791" t="s">
        <v>510</v>
      </c>
      <c r="AE791" t="s">
        <v>510</v>
      </c>
      <c r="AH791" t="s">
        <v>510</v>
      </c>
      <c r="AI791" t="s">
        <v>510</v>
      </c>
      <c r="AJ791" t="s">
        <v>510</v>
      </c>
      <c r="AK791" t="s">
        <v>510</v>
      </c>
      <c r="AL791" t="s">
        <v>510</v>
      </c>
      <c r="AM791" t="s">
        <v>510</v>
      </c>
      <c r="AN791" t="s">
        <v>510</v>
      </c>
      <c r="AO791" t="s">
        <v>510</v>
      </c>
      <c r="AP791" t="s">
        <v>510</v>
      </c>
      <c r="AQ791" t="s">
        <v>510</v>
      </c>
      <c r="AR791" t="s">
        <v>510</v>
      </c>
      <c r="AS791" t="s">
        <v>510</v>
      </c>
      <c r="AT791" t="s">
        <v>510</v>
      </c>
      <c r="AU791" t="s">
        <v>510</v>
      </c>
      <c r="AV791" t="s">
        <v>510</v>
      </c>
      <c r="AW791" t="s">
        <v>510</v>
      </c>
      <c r="AY791" t="s">
        <v>510</v>
      </c>
      <c r="AZ791" t="s">
        <v>510</v>
      </c>
      <c r="BB791" t="s">
        <v>510</v>
      </c>
      <c r="BC791" t="s">
        <v>510</v>
      </c>
      <c r="BD791" t="s">
        <v>510</v>
      </c>
      <c r="BE791" t="s">
        <v>510</v>
      </c>
      <c r="BF791" t="s">
        <v>510</v>
      </c>
      <c r="BG791" t="s">
        <v>510</v>
      </c>
      <c r="BH791" t="s">
        <v>510</v>
      </c>
      <c r="BI791" t="s">
        <v>510</v>
      </c>
      <c r="BJ791" t="s">
        <v>510</v>
      </c>
      <c r="BK791" t="s">
        <v>510</v>
      </c>
      <c r="BL791" t="s">
        <v>510</v>
      </c>
      <c r="BM791" t="s">
        <v>510</v>
      </c>
      <c r="BN791" t="s">
        <v>510</v>
      </c>
      <c r="BO791" t="s">
        <v>510</v>
      </c>
      <c r="BP791" t="s">
        <v>510</v>
      </c>
      <c r="BQ791" t="s">
        <v>510</v>
      </c>
    </row>
    <row r="792" spans="1:69" x14ac:dyDescent="0.3">
      <c r="A792" t="s">
        <v>510</v>
      </c>
      <c r="B792" t="s">
        <v>510</v>
      </c>
      <c r="C792" t="s">
        <v>510</v>
      </c>
      <c r="D792" t="s">
        <v>510</v>
      </c>
      <c r="E792" t="s">
        <v>510</v>
      </c>
      <c r="F792" t="s">
        <v>510</v>
      </c>
      <c r="G792" t="s">
        <v>510</v>
      </c>
      <c r="H792" s="455"/>
      <c r="I792" t="s">
        <v>510</v>
      </c>
      <c r="K792" t="s">
        <v>510</v>
      </c>
      <c r="L792" t="s">
        <v>512</v>
      </c>
      <c r="M792" t="s">
        <v>510</v>
      </c>
      <c r="N792" t="s">
        <v>510</v>
      </c>
      <c r="O792" t="s">
        <v>510</v>
      </c>
      <c r="P792" t="s">
        <v>510</v>
      </c>
      <c r="Q792" t="s">
        <v>510</v>
      </c>
      <c r="R792" t="s">
        <v>510</v>
      </c>
      <c r="S792" t="s">
        <v>510</v>
      </c>
      <c r="T792" t="s">
        <v>510</v>
      </c>
      <c r="U792" t="s">
        <v>510</v>
      </c>
      <c r="V792" t="s">
        <v>510</v>
      </c>
      <c r="W792" t="s">
        <v>510</v>
      </c>
      <c r="Y792" t="s">
        <v>510</v>
      </c>
      <c r="AA792" t="s">
        <v>510</v>
      </c>
      <c r="AB792" t="s">
        <v>510</v>
      </c>
      <c r="AC792" t="s">
        <v>510</v>
      </c>
      <c r="AD792" t="s">
        <v>510</v>
      </c>
      <c r="AE792" t="s">
        <v>510</v>
      </c>
      <c r="AH792" t="s">
        <v>510</v>
      </c>
      <c r="AI792" t="s">
        <v>510</v>
      </c>
      <c r="AJ792" t="s">
        <v>510</v>
      </c>
      <c r="AK792" t="s">
        <v>510</v>
      </c>
      <c r="AL792" t="s">
        <v>510</v>
      </c>
      <c r="AM792" t="s">
        <v>510</v>
      </c>
      <c r="AN792" t="s">
        <v>510</v>
      </c>
      <c r="AO792" t="s">
        <v>510</v>
      </c>
      <c r="AP792" t="s">
        <v>510</v>
      </c>
      <c r="AQ792" t="s">
        <v>510</v>
      </c>
      <c r="AR792" t="s">
        <v>510</v>
      </c>
      <c r="AS792" t="s">
        <v>510</v>
      </c>
      <c r="AT792" t="s">
        <v>510</v>
      </c>
      <c r="AU792" t="s">
        <v>510</v>
      </c>
      <c r="AV792" t="s">
        <v>510</v>
      </c>
      <c r="AW792" t="s">
        <v>510</v>
      </c>
      <c r="AY792" t="s">
        <v>510</v>
      </c>
      <c r="AZ792" t="s">
        <v>510</v>
      </c>
      <c r="BB792" t="s">
        <v>510</v>
      </c>
      <c r="BC792" t="s">
        <v>510</v>
      </c>
      <c r="BD792" t="s">
        <v>510</v>
      </c>
      <c r="BE792" t="s">
        <v>510</v>
      </c>
      <c r="BF792" t="s">
        <v>510</v>
      </c>
      <c r="BG792" t="s">
        <v>510</v>
      </c>
      <c r="BH792" t="s">
        <v>510</v>
      </c>
      <c r="BI792" t="s">
        <v>510</v>
      </c>
      <c r="BJ792" t="s">
        <v>510</v>
      </c>
      <c r="BK792" t="s">
        <v>510</v>
      </c>
      <c r="BL792" t="s">
        <v>510</v>
      </c>
      <c r="BM792" t="s">
        <v>510</v>
      </c>
      <c r="BN792" t="s">
        <v>510</v>
      </c>
      <c r="BO792" t="s">
        <v>510</v>
      </c>
      <c r="BP792" t="s">
        <v>510</v>
      </c>
      <c r="BQ792" t="s">
        <v>510</v>
      </c>
    </row>
    <row r="793" spans="1:69" x14ac:dyDescent="0.3">
      <c r="A793" t="s">
        <v>510</v>
      </c>
      <c r="B793" t="s">
        <v>510</v>
      </c>
      <c r="C793" t="s">
        <v>510</v>
      </c>
      <c r="D793" t="s">
        <v>510</v>
      </c>
      <c r="E793" t="s">
        <v>510</v>
      </c>
      <c r="F793" t="s">
        <v>510</v>
      </c>
      <c r="G793" t="s">
        <v>510</v>
      </c>
      <c r="H793" s="455"/>
      <c r="I793" t="s">
        <v>510</v>
      </c>
      <c r="K793" t="s">
        <v>510</v>
      </c>
      <c r="L793" t="s">
        <v>512</v>
      </c>
      <c r="M793" t="s">
        <v>510</v>
      </c>
      <c r="N793" t="s">
        <v>510</v>
      </c>
      <c r="O793" t="s">
        <v>510</v>
      </c>
      <c r="P793" t="s">
        <v>510</v>
      </c>
      <c r="Q793" t="s">
        <v>510</v>
      </c>
      <c r="R793" t="s">
        <v>510</v>
      </c>
      <c r="S793" t="s">
        <v>510</v>
      </c>
      <c r="T793" t="s">
        <v>510</v>
      </c>
      <c r="U793" t="s">
        <v>510</v>
      </c>
      <c r="V793" t="s">
        <v>510</v>
      </c>
      <c r="W793" t="s">
        <v>510</v>
      </c>
      <c r="Y793" t="s">
        <v>510</v>
      </c>
      <c r="AA793" t="s">
        <v>510</v>
      </c>
      <c r="AB793" t="s">
        <v>510</v>
      </c>
      <c r="AC793" t="s">
        <v>510</v>
      </c>
      <c r="AD793" t="s">
        <v>510</v>
      </c>
      <c r="AE793" t="s">
        <v>510</v>
      </c>
      <c r="AH793" t="s">
        <v>510</v>
      </c>
      <c r="AI793" t="s">
        <v>510</v>
      </c>
      <c r="AJ793" t="s">
        <v>510</v>
      </c>
      <c r="AK793" t="s">
        <v>510</v>
      </c>
      <c r="AL793" t="s">
        <v>510</v>
      </c>
      <c r="AM793" t="s">
        <v>510</v>
      </c>
      <c r="AN793" t="s">
        <v>510</v>
      </c>
      <c r="AO793" t="s">
        <v>510</v>
      </c>
      <c r="AP793" t="s">
        <v>510</v>
      </c>
      <c r="AQ793" t="s">
        <v>510</v>
      </c>
      <c r="AR793" t="s">
        <v>510</v>
      </c>
      <c r="AS793" t="s">
        <v>510</v>
      </c>
      <c r="AT793" t="s">
        <v>510</v>
      </c>
      <c r="AU793" t="s">
        <v>510</v>
      </c>
      <c r="AV793" t="s">
        <v>510</v>
      </c>
      <c r="AW793" t="s">
        <v>510</v>
      </c>
      <c r="AY793" t="s">
        <v>510</v>
      </c>
      <c r="AZ793" t="s">
        <v>510</v>
      </c>
      <c r="BB793" t="s">
        <v>510</v>
      </c>
      <c r="BC793" t="s">
        <v>510</v>
      </c>
      <c r="BD793" t="s">
        <v>510</v>
      </c>
      <c r="BE793" t="s">
        <v>510</v>
      </c>
      <c r="BF793" t="s">
        <v>510</v>
      </c>
      <c r="BG793" t="s">
        <v>510</v>
      </c>
      <c r="BH793" t="s">
        <v>510</v>
      </c>
      <c r="BI793" t="s">
        <v>510</v>
      </c>
      <c r="BJ793" t="s">
        <v>510</v>
      </c>
      <c r="BK793" t="s">
        <v>510</v>
      </c>
      <c r="BL793" t="s">
        <v>510</v>
      </c>
      <c r="BM793" t="s">
        <v>510</v>
      </c>
      <c r="BN793" t="s">
        <v>510</v>
      </c>
      <c r="BO793" t="s">
        <v>510</v>
      </c>
      <c r="BP793" t="s">
        <v>510</v>
      </c>
      <c r="BQ793" t="s">
        <v>510</v>
      </c>
    </row>
    <row r="794" spans="1:69" x14ac:dyDescent="0.3">
      <c r="A794" t="s">
        <v>510</v>
      </c>
      <c r="B794" t="s">
        <v>510</v>
      </c>
      <c r="C794" t="s">
        <v>510</v>
      </c>
      <c r="D794" t="s">
        <v>510</v>
      </c>
      <c r="E794" t="s">
        <v>510</v>
      </c>
      <c r="F794" t="s">
        <v>510</v>
      </c>
      <c r="G794" t="s">
        <v>510</v>
      </c>
      <c r="H794" s="455"/>
      <c r="I794" t="s">
        <v>510</v>
      </c>
      <c r="K794" t="s">
        <v>510</v>
      </c>
      <c r="L794" t="s">
        <v>512</v>
      </c>
      <c r="M794" t="s">
        <v>510</v>
      </c>
      <c r="N794" t="s">
        <v>510</v>
      </c>
      <c r="O794" t="s">
        <v>510</v>
      </c>
      <c r="P794" t="s">
        <v>510</v>
      </c>
      <c r="Q794" t="s">
        <v>510</v>
      </c>
      <c r="R794" t="s">
        <v>510</v>
      </c>
      <c r="S794" t="s">
        <v>510</v>
      </c>
      <c r="T794" t="s">
        <v>510</v>
      </c>
      <c r="U794" t="s">
        <v>510</v>
      </c>
      <c r="V794" t="s">
        <v>510</v>
      </c>
      <c r="W794" t="s">
        <v>510</v>
      </c>
      <c r="Y794" t="s">
        <v>510</v>
      </c>
      <c r="AA794" t="s">
        <v>510</v>
      </c>
      <c r="AB794" t="s">
        <v>510</v>
      </c>
      <c r="AC794" t="s">
        <v>510</v>
      </c>
      <c r="AD794" t="s">
        <v>510</v>
      </c>
      <c r="AE794" t="s">
        <v>510</v>
      </c>
      <c r="AH794" t="s">
        <v>510</v>
      </c>
      <c r="AI794" t="s">
        <v>510</v>
      </c>
      <c r="AJ794" t="s">
        <v>510</v>
      </c>
      <c r="AK794" t="s">
        <v>510</v>
      </c>
      <c r="AL794" t="s">
        <v>510</v>
      </c>
      <c r="AM794" t="s">
        <v>510</v>
      </c>
      <c r="AN794" t="s">
        <v>510</v>
      </c>
      <c r="AO794" t="s">
        <v>510</v>
      </c>
      <c r="AP794" t="s">
        <v>510</v>
      </c>
      <c r="AQ794" t="s">
        <v>510</v>
      </c>
      <c r="AR794" t="s">
        <v>510</v>
      </c>
      <c r="AS794" t="s">
        <v>510</v>
      </c>
      <c r="AT794" t="s">
        <v>510</v>
      </c>
      <c r="AU794" t="s">
        <v>510</v>
      </c>
      <c r="AV794" t="s">
        <v>510</v>
      </c>
      <c r="AW794" t="s">
        <v>510</v>
      </c>
      <c r="AY794" t="s">
        <v>510</v>
      </c>
      <c r="AZ794" t="s">
        <v>510</v>
      </c>
      <c r="BB794" t="s">
        <v>510</v>
      </c>
      <c r="BC794" t="s">
        <v>510</v>
      </c>
      <c r="BD794" t="s">
        <v>510</v>
      </c>
      <c r="BE794" t="s">
        <v>510</v>
      </c>
      <c r="BF794" t="s">
        <v>510</v>
      </c>
      <c r="BG794" t="s">
        <v>510</v>
      </c>
      <c r="BH794" t="s">
        <v>510</v>
      </c>
      <c r="BI794" t="s">
        <v>510</v>
      </c>
      <c r="BJ794" t="s">
        <v>510</v>
      </c>
      <c r="BK794" t="s">
        <v>510</v>
      </c>
      <c r="BL794" t="s">
        <v>510</v>
      </c>
      <c r="BM794" t="s">
        <v>510</v>
      </c>
      <c r="BN794" t="s">
        <v>510</v>
      </c>
      <c r="BO794" t="s">
        <v>510</v>
      </c>
      <c r="BP794" t="s">
        <v>510</v>
      </c>
      <c r="BQ794" t="s">
        <v>510</v>
      </c>
    </row>
    <row r="795" spans="1:69" x14ac:dyDescent="0.3">
      <c r="A795" t="s">
        <v>510</v>
      </c>
      <c r="B795" t="s">
        <v>510</v>
      </c>
      <c r="C795" t="s">
        <v>510</v>
      </c>
      <c r="D795" t="s">
        <v>510</v>
      </c>
      <c r="E795" t="s">
        <v>510</v>
      </c>
      <c r="F795" t="s">
        <v>510</v>
      </c>
      <c r="G795" t="s">
        <v>510</v>
      </c>
      <c r="H795" s="455"/>
      <c r="I795" t="s">
        <v>510</v>
      </c>
      <c r="K795" t="s">
        <v>510</v>
      </c>
      <c r="L795" t="s">
        <v>512</v>
      </c>
      <c r="M795" t="s">
        <v>510</v>
      </c>
      <c r="N795" t="s">
        <v>510</v>
      </c>
      <c r="O795" t="s">
        <v>510</v>
      </c>
      <c r="P795" t="s">
        <v>510</v>
      </c>
      <c r="Q795" t="s">
        <v>510</v>
      </c>
      <c r="R795" t="s">
        <v>510</v>
      </c>
      <c r="S795" t="s">
        <v>510</v>
      </c>
      <c r="T795" t="s">
        <v>510</v>
      </c>
      <c r="U795" t="s">
        <v>510</v>
      </c>
      <c r="V795" t="s">
        <v>510</v>
      </c>
      <c r="W795" t="s">
        <v>510</v>
      </c>
      <c r="Y795" t="s">
        <v>510</v>
      </c>
      <c r="AA795" t="s">
        <v>510</v>
      </c>
      <c r="AB795" t="s">
        <v>510</v>
      </c>
      <c r="AC795" t="s">
        <v>510</v>
      </c>
      <c r="AD795" t="s">
        <v>510</v>
      </c>
      <c r="AE795" t="s">
        <v>510</v>
      </c>
      <c r="AH795" t="s">
        <v>510</v>
      </c>
      <c r="AI795" t="s">
        <v>510</v>
      </c>
      <c r="AJ795" t="s">
        <v>510</v>
      </c>
      <c r="AK795" t="s">
        <v>510</v>
      </c>
      <c r="AL795" t="s">
        <v>510</v>
      </c>
      <c r="AM795" t="s">
        <v>510</v>
      </c>
      <c r="AN795" t="s">
        <v>510</v>
      </c>
      <c r="AO795" t="s">
        <v>510</v>
      </c>
      <c r="AP795" t="s">
        <v>510</v>
      </c>
      <c r="AQ795" t="s">
        <v>510</v>
      </c>
      <c r="AR795" t="s">
        <v>510</v>
      </c>
      <c r="AS795" t="s">
        <v>510</v>
      </c>
      <c r="AT795" t="s">
        <v>510</v>
      </c>
      <c r="AU795" t="s">
        <v>510</v>
      </c>
      <c r="AV795" t="s">
        <v>510</v>
      </c>
      <c r="AW795" t="s">
        <v>510</v>
      </c>
      <c r="AY795" t="s">
        <v>510</v>
      </c>
      <c r="AZ795" t="s">
        <v>510</v>
      </c>
      <c r="BB795" t="s">
        <v>510</v>
      </c>
      <c r="BC795" t="s">
        <v>510</v>
      </c>
      <c r="BD795" t="s">
        <v>510</v>
      </c>
      <c r="BE795" t="s">
        <v>510</v>
      </c>
      <c r="BF795" t="s">
        <v>510</v>
      </c>
      <c r="BG795" t="s">
        <v>510</v>
      </c>
      <c r="BH795" t="s">
        <v>510</v>
      </c>
      <c r="BI795" t="s">
        <v>510</v>
      </c>
      <c r="BJ795" t="s">
        <v>510</v>
      </c>
      <c r="BK795" t="s">
        <v>510</v>
      </c>
      <c r="BL795" t="s">
        <v>510</v>
      </c>
      <c r="BM795" t="s">
        <v>510</v>
      </c>
      <c r="BN795" t="s">
        <v>510</v>
      </c>
      <c r="BO795" t="s">
        <v>510</v>
      </c>
      <c r="BP795" t="s">
        <v>510</v>
      </c>
      <c r="BQ795" t="s">
        <v>510</v>
      </c>
    </row>
    <row r="796" spans="1:69" x14ac:dyDescent="0.3">
      <c r="A796" t="s">
        <v>510</v>
      </c>
      <c r="B796" t="s">
        <v>510</v>
      </c>
      <c r="C796" t="s">
        <v>510</v>
      </c>
      <c r="D796" t="s">
        <v>510</v>
      </c>
      <c r="E796" t="s">
        <v>510</v>
      </c>
      <c r="F796" t="s">
        <v>510</v>
      </c>
      <c r="G796" t="s">
        <v>510</v>
      </c>
      <c r="H796" s="455"/>
      <c r="I796" t="s">
        <v>510</v>
      </c>
      <c r="K796" t="s">
        <v>510</v>
      </c>
      <c r="L796" t="s">
        <v>512</v>
      </c>
      <c r="M796" t="s">
        <v>510</v>
      </c>
      <c r="N796" t="s">
        <v>510</v>
      </c>
      <c r="O796" t="s">
        <v>510</v>
      </c>
      <c r="P796" t="s">
        <v>510</v>
      </c>
      <c r="Q796" t="s">
        <v>510</v>
      </c>
      <c r="R796" t="s">
        <v>510</v>
      </c>
      <c r="S796" t="s">
        <v>510</v>
      </c>
      <c r="T796" t="s">
        <v>510</v>
      </c>
      <c r="U796" t="s">
        <v>510</v>
      </c>
      <c r="V796" t="s">
        <v>510</v>
      </c>
      <c r="W796" t="s">
        <v>510</v>
      </c>
      <c r="Y796" t="s">
        <v>510</v>
      </c>
      <c r="AA796" t="s">
        <v>510</v>
      </c>
      <c r="AB796" t="s">
        <v>510</v>
      </c>
      <c r="AC796" t="s">
        <v>510</v>
      </c>
      <c r="AD796" t="s">
        <v>510</v>
      </c>
      <c r="AE796" t="s">
        <v>510</v>
      </c>
      <c r="AH796" t="s">
        <v>510</v>
      </c>
      <c r="AI796" t="s">
        <v>510</v>
      </c>
      <c r="AJ796" t="s">
        <v>510</v>
      </c>
      <c r="AK796" t="s">
        <v>510</v>
      </c>
      <c r="AL796" t="s">
        <v>510</v>
      </c>
      <c r="AM796" t="s">
        <v>510</v>
      </c>
      <c r="AN796" t="s">
        <v>510</v>
      </c>
      <c r="AO796" t="s">
        <v>510</v>
      </c>
      <c r="AP796" t="s">
        <v>510</v>
      </c>
      <c r="AQ796" t="s">
        <v>510</v>
      </c>
      <c r="AR796" t="s">
        <v>510</v>
      </c>
      <c r="AS796" t="s">
        <v>510</v>
      </c>
      <c r="AT796" t="s">
        <v>510</v>
      </c>
      <c r="AU796" t="s">
        <v>510</v>
      </c>
      <c r="AV796" t="s">
        <v>510</v>
      </c>
      <c r="AW796" t="s">
        <v>510</v>
      </c>
      <c r="AY796" t="s">
        <v>510</v>
      </c>
      <c r="AZ796" t="s">
        <v>510</v>
      </c>
      <c r="BB796" t="s">
        <v>510</v>
      </c>
      <c r="BC796" t="s">
        <v>510</v>
      </c>
      <c r="BD796" t="s">
        <v>510</v>
      </c>
      <c r="BE796" t="s">
        <v>510</v>
      </c>
      <c r="BF796" t="s">
        <v>510</v>
      </c>
      <c r="BG796" t="s">
        <v>510</v>
      </c>
      <c r="BH796" t="s">
        <v>510</v>
      </c>
      <c r="BI796" t="s">
        <v>510</v>
      </c>
      <c r="BJ796" t="s">
        <v>510</v>
      </c>
      <c r="BK796" t="s">
        <v>510</v>
      </c>
      <c r="BL796" t="s">
        <v>510</v>
      </c>
      <c r="BM796" t="s">
        <v>510</v>
      </c>
      <c r="BN796" t="s">
        <v>510</v>
      </c>
      <c r="BO796" t="s">
        <v>510</v>
      </c>
      <c r="BP796" t="s">
        <v>510</v>
      </c>
      <c r="BQ796" t="s">
        <v>510</v>
      </c>
    </row>
    <row r="797" spans="1:69" x14ac:dyDescent="0.3">
      <c r="A797" t="s">
        <v>510</v>
      </c>
      <c r="B797" t="s">
        <v>510</v>
      </c>
      <c r="C797" t="s">
        <v>510</v>
      </c>
      <c r="D797" t="s">
        <v>510</v>
      </c>
      <c r="E797" t="s">
        <v>510</v>
      </c>
      <c r="F797" t="s">
        <v>510</v>
      </c>
      <c r="G797" t="s">
        <v>510</v>
      </c>
      <c r="H797" s="455"/>
      <c r="I797" t="s">
        <v>510</v>
      </c>
      <c r="K797" t="s">
        <v>510</v>
      </c>
      <c r="L797" t="s">
        <v>512</v>
      </c>
      <c r="M797" t="s">
        <v>510</v>
      </c>
      <c r="N797" t="s">
        <v>510</v>
      </c>
      <c r="O797" t="s">
        <v>510</v>
      </c>
      <c r="P797" t="s">
        <v>510</v>
      </c>
      <c r="Q797" t="s">
        <v>510</v>
      </c>
      <c r="R797" t="s">
        <v>510</v>
      </c>
      <c r="S797" t="s">
        <v>510</v>
      </c>
      <c r="T797" t="s">
        <v>510</v>
      </c>
      <c r="U797" t="s">
        <v>510</v>
      </c>
      <c r="V797" t="s">
        <v>510</v>
      </c>
      <c r="W797" t="s">
        <v>510</v>
      </c>
      <c r="Y797" t="s">
        <v>510</v>
      </c>
      <c r="AA797" t="s">
        <v>510</v>
      </c>
      <c r="AB797" t="s">
        <v>510</v>
      </c>
      <c r="AC797" t="s">
        <v>510</v>
      </c>
      <c r="AD797" t="s">
        <v>510</v>
      </c>
      <c r="AE797" t="s">
        <v>510</v>
      </c>
      <c r="AH797" t="s">
        <v>510</v>
      </c>
      <c r="AI797" t="s">
        <v>510</v>
      </c>
      <c r="AJ797" t="s">
        <v>510</v>
      </c>
      <c r="AK797" t="s">
        <v>510</v>
      </c>
      <c r="AL797" t="s">
        <v>510</v>
      </c>
      <c r="AM797" t="s">
        <v>510</v>
      </c>
      <c r="AN797" t="s">
        <v>510</v>
      </c>
      <c r="AO797" t="s">
        <v>510</v>
      </c>
      <c r="AP797" t="s">
        <v>510</v>
      </c>
      <c r="AQ797" t="s">
        <v>510</v>
      </c>
      <c r="AR797" t="s">
        <v>510</v>
      </c>
      <c r="AS797" t="s">
        <v>510</v>
      </c>
      <c r="AT797" t="s">
        <v>510</v>
      </c>
      <c r="AU797" t="s">
        <v>510</v>
      </c>
      <c r="AV797" t="s">
        <v>510</v>
      </c>
      <c r="AW797" t="s">
        <v>510</v>
      </c>
      <c r="AY797" t="s">
        <v>510</v>
      </c>
      <c r="AZ797" t="s">
        <v>510</v>
      </c>
      <c r="BB797" t="s">
        <v>510</v>
      </c>
      <c r="BC797" t="s">
        <v>510</v>
      </c>
      <c r="BD797" t="s">
        <v>510</v>
      </c>
      <c r="BE797" t="s">
        <v>510</v>
      </c>
      <c r="BF797" t="s">
        <v>510</v>
      </c>
      <c r="BG797" t="s">
        <v>510</v>
      </c>
      <c r="BH797" t="s">
        <v>510</v>
      </c>
      <c r="BI797" t="s">
        <v>510</v>
      </c>
      <c r="BJ797" t="s">
        <v>510</v>
      </c>
      <c r="BK797" t="s">
        <v>510</v>
      </c>
      <c r="BL797" t="s">
        <v>510</v>
      </c>
      <c r="BM797" t="s">
        <v>510</v>
      </c>
      <c r="BN797" t="s">
        <v>510</v>
      </c>
      <c r="BO797" t="s">
        <v>510</v>
      </c>
      <c r="BP797" t="s">
        <v>510</v>
      </c>
      <c r="BQ797" t="s">
        <v>510</v>
      </c>
    </row>
    <row r="798" spans="1:69" x14ac:dyDescent="0.3">
      <c r="A798" t="s">
        <v>510</v>
      </c>
      <c r="B798" t="s">
        <v>510</v>
      </c>
      <c r="C798" t="s">
        <v>510</v>
      </c>
      <c r="D798" t="s">
        <v>510</v>
      </c>
      <c r="E798" t="s">
        <v>510</v>
      </c>
      <c r="F798" t="s">
        <v>510</v>
      </c>
      <c r="G798" t="s">
        <v>510</v>
      </c>
      <c r="H798" s="455"/>
      <c r="I798" t="s">
        <v>510</v>
      </c>
      <c r="K798" t="s">
        <v>510</v>
      </c>
      <c r="L798" t="s">
        <v>512</v>
      </c>
      <c r="M798" t="s">
        <v>510</v>
      </c>
      <c r="N798" t="s">
        <v>510</v>
      </c>
      <c r="O798" t="s">
        <v>510</v>
      </c>
      <c r="P798" t="s">
        <v>510</v>
      </c>
      <c r="Q798" t="s">
        <v>510</v>
      </c>
      <c r="R798" t="s">
        <v>510</v>
      </c>
      <c r="S798" t="s">
        <v>510</v>
      </c>
      <c r="T798" t="s">
        <v>510</v>
      </c>
      <c r="U798" t="s">
        <v>510</v>
      </c>
      <c r="V798" t="s">
        <v>510</v>
      </c>
      <c r="W798" t="s">
        <v>510</v>
      </c>
      <c r="Y798" t="s">
        <v>510</v>
      </c>
      <c r="AA798" t="s">
        <v>510</v>
      </c>
      <c r="AB798" t="s">
        <v>510</v>
      </c>
      <c r="AC798" t="s">
        <v>510</v>
      </c>
      <c r="AD798" t="s">
        <v>510</v>
      </c>
      <c r="AE798" t="s">
        <v>510</v>
      </c>
      <c r="AH798" t="s">
        <v>510</v>
      </c>
      <c r="AI798" t="s">
        <v>510</v>
      </c>
      <c r="AJ798" t="s">
        <v>510</v>
      </c>
      <c r="AK798" t="s">
        <v>510</v>
      </c>
      <c r="AL798" t="s">
        <v>510</v>
      </c>
      <c r="AM798" t="s">
        <v>510</v>
      </c>
      <c r="AN798" t="s">
        <v>510</v>
      </c>
      <c r="AO798" t="s">
        <v>510</v>
      </c>
      <c r="AP798" t="s">
        <v>510</v>
      </c>
      <c r="AQ798" t="s">
        <v>510</v>
      </c>
      <c r="AR798" t="s">
        <v>510</v>
      </c>
      <c r="AS798" t="s">
        <v>510</v>
      </c>
      <c r="AT798" t="s">
        <v>510</v>
      </c>
      <c r="AU798" t="s">
        <v>510</v>
      </c>
      <c r="AV798" t="s">
        <v>510</v>
      </c>
      <c r="AW798" t="s">
        <v>510</v>
      </c>
      <c r="AY798" t="s">
        <v>510</v>
      </c>
      <c r="AZ798" t="s">
        <v>510</v>
      </c>
      <c r="BB798" t="s">
        <v>510</v>
      </c>
      <c r="BC798" t="s">
        <v>510</v>
      </c>
      <c r="BD798" t="s">
        <v>510</v>
      </c>
      <c r="BE798" t="s">
        <v>510</v>
      </c>
      <c r="BF798" t="s">
        <v>510</v>
      </c>
      <c r="BG798" t="s">
        <v>510</v>
      </c>
      <c r="BH798" t="s">
        <v>510</v>
      </c>
      <c r="BI798" t="s">
        <v>510</v>
      </c>
      <c r="BJ798" t="s">
        <v>510</v>
      </c>
      <c r="BK798" t="s">
        <v>510</v>
      </c>
      <c r="BL798" t="s">
        <v>510</v>
      </c>
      <c r="BM798" t="s">
        <v>510</v>
      </c>
      <c r="BN798" t="s">
        <v>510</v>
      </c>
      <c r="BO798" t="s">
        <v>510</v>
      </c>
      <c r="BP798" t="s">
        <v>510</v>
      </c>
      <c r="BQ798" t="s">
        <v>510</v>
      </c>
    </row>
    <row r="799" spans="1:69" x14ac:dyDescent="0.3">
      <c r="A799" t="s">
        <v>510</v>
      </c>
      <c r="B799" t="s">
        <v>510</v>
      </c>
      <c r="C799" t="s">
        <v>510</v>
      </c>
      <c r="D799" t="s">
        <v>510</v>
      </c>
      <c r="E799" t="s">
        <v>510</v>
      </c>
      <c r="F799" t="s">
        <v>510</v>
      </c>
      <c r="G799" t="s">
        <v>510</v>
      </c>
      <c r="H799" s="455"/>
      <c r="I799" t="s">
        <v>510</v>
      </c>
      <c r="K799" t="s">
        <v>510</v>
      </c>
      <c r="L799" t="s">
        <v>512</v>
      </c>
      <c r="M799" t="s">
        <v>510</v>
      </c>
      <c r="N799" t="s">
        <v>510</v>
      </c>
      <c r="O799" t="s">
        <v>510</v>
      </c>
      <c r="P799" t="s">
        <v>510</v>
      </c>
      <c r="Q799" t="s">
        <v>510</v>
      </c>
      <c r="R799" t="s">
        <v>510</v>
      </c>
      <c r="S799" t="s">
        <v>510</v>
      </c>
      <c r="T799" t="s">
        <v>510</v>
      </c>
      <c r="U799" t="s">
        <v>510</v>
      </c>
      <c r="V799" t="s">
        <v>510</v>
      </c>
      <c r="W799" t="s">
        <v>510</v>
      </c>
      <c r="Y799" t="s">
        <v>510</v>
      </c>
      <c r="AA799" t="s">
        <v>510</v>
      </c>
      <c r="AB799" t="s">
        <v>510</v>
      </c>
      <c r="AC799" t="s">
        <v>510</v>
      </c>
      <c r="AD799" t="s">
        <v>510</v>
      </c>
      <c r="AE799" t="s">
        <v>510</v>
      </c>
      <c r="AH799" t="s">
        <v>510</v>
      </c>
      <c r="AI799" t="s">
        <v>510</v>
      </c>
      <c r="AJ799" t="s">
        <v>510</v>
      </c>
      <c r="AK799" t="s">
        <v>510</v>
      </c>
      <c r="AL799" t="s">
        <v>510</v>
      </c>
      <c r="AM799" t="s">
        <v>510</v>
      </c>
      <c r="AN799" t="s">
        <v>510</v>
      </c>
      <c r="AO799" t="s">
        <v>510</v>
      </c>
      <c r="AP799" t="s">
        <v>510</v>
      </c>
      <c r="AQ799" t="s">
        <v>510</v>
      </c>
      <c r="AR799" t="s">
        <v>510</v>
      </c>
      <c r="AS799" t="s">
        <v>510</v>
      </c>
      <c r="AT799" t="s">
        <v>510</v>
      </c>
      <c r="AU799" t="s">
        <v>510</v>
      </c>
      <c r="AV799" t="s">
        <v>510</v>
      </c>
      <c r="AW799" t="s">
        <v>510</v>
      </c>
      <c r="AY799" t="s">
        <v>510</v>
      </c>
      <c r="AZ799" t="s">
        <v>510</v>
      </c>
      <c r="BB799" t="s">
        <v>510</v>
      </c>
      <c r="BC799" t="s">
        <v>510</v>
      </c>
      <c r="BD799" t="s">
        <v>510</v>
      </c>
      <c r="BE799" t="s">
        <v>510</v>
      </c>
      <c r="BF799" t="s">
        <v>510</v>
      </c>
      <c r="BG799" t="s">
        <v>510</v>
      </c>
      <c r="BH799" t="s">
        <v>510</v>
      </c>
      <c r="BI799" t="s">
        <v>510</v>
      </c>
      <c r="BJ799" t="s">
        <v>510</v>
      </c>
      <c r="BK799" t="s">
        <v>510</v>
      </c>
      <c r="BL799" t="s">
        <v>510</v>
      </c>
      <c r="BM799" t="s">
        <v>510</v>
      </c>
      <c r="BN799" t="s">
        <v>510</v>
      </c>
      <c r="BO799" t="s">
        <v>510</v>
      </c>
      <c r="BP799" t="s">
        <v>510</v>
      </c>
      <c r="BQ799" t="s">
        <v>510</v>
      </c>
    </row>
    <row r="800" spans="1:69" x14ac:dyDescent="0.3">
      <c r="A800" t="s">
        <v>510</v>
      </c>
      <c r="B800" t="s">
        <v>510</v>
      </c>
      <c r="C800" t="s">
        <v>510</v>
      </c>
      <c r="D800" t="s">
        <v>510</v>
      </c>
      <c r="E800" t="s">
        <v>510</v>
      </c>
      <c r="F800" t="s">
        <v>510</v>
      </c>
      <c r="G800" t="s">
        <v>510</v>
      </c>
      <c r="H800" s="455"/>
      <c r="I800" t="s">
        <v>510</v>
      </c>
      <c r="K800" t="s">
        <v>510</v>
      </c>
      <c r="L800" t="s">
        <v>512</v>
      </c>
      <c r="M800" t="s">
        <v>510</v>
      </c>
      <c r="N800" t="s">
        <v>510</v>
      </c>
      <c r="O800" t="s">
        <v>510</v>
      </c>
      <c r="P800" t="s">
        <v>510</v>
      </c>
      <c r="Q800" t="s">
        <v>510</v>
      </c>
      <c r="R800" t="s">
        <v>510</v>
      </c>
      <c r="S800" t="s">
        <v>510</v>
      </c>
      <c r="T800" t="s">
        <v>510</v>
      </c>
      <c r="U800" t="s">
        <v>510</v>
      </c>
      <c r="V800" t="s">
        <v>510</v>
      </c>
      <c r="W800" t="s">
        <v>510</v>
      </c>
      <c r="Y800" t="s">
        <v>510</v>
      </c>
      <c r="AA800" t="s">
        <v>510</v>
      </c>
      <c r="AB800" t="s">
        <v>510</v>
      </c>
      <c r="AC800" t="s">
        <v>510</v>
      </c>
      <c r="AD800" t="s">
        <v>510</v>
      </c>
      <c r="AE800" t="s">
        <v>510</v>
      </c>
      <c r="AH800" t="s">
        <v>510</v>
      </c>
      <c r="AI800" t="s">
        <v>510</v>
      </c>
      <c r="AJ800" t="s">
        <v>510</v>
      </c>
      <c r="AK800" t="s">
        <v>510</v>
      </c>
      <c r="AL800" t="s">
        <v>510</v>
      </c>
      <c r="AM800" t="s">
        <v>510</v>
      </c>
      <c r="AN800" t="s">
        <v>510</v>
      </c>
      <c r="AO800" t="s">
        <v>510</v>
      </c>
      <c r="AP800" t="s">
        <v>510</v>
      </c>
      <c r="AQ800" t="s">
        <v>510</v>
      </c>
      <c r="AR800" t="s">
        <v>510</v>
      </c>
      <c r="AS800" t="s">
        <v>510</v>
      </c>
      <c r="AT800" t="s">
        <v>510</v>
      </c>
      <c r="AU800" t="s">
        <v>510</v>
      </c>
      <c r="AV800" t="s">
        <v>510</v>
      </c>
      <c r="AW800" t="s">
        <v>510</v>
      </c>
      <c r="AY800" t="s">
        <v>510</v>
      </c>
      <c r="AZ800" t="s">
        <v>510</v>
      </c>
      <c r="BB800" t="s">
        <v>510</v>
      </c>
      <c r="BC800" t="s">
        <v>510</v>
      </c>
      <c r="BD800" t="s">
        <v>510</v>
      </c>
      <c r="BE800" t="s">
        <v>510</v>
      </c>
      <c r="BF800" t="s">
        <v>510</v>
      </c>
      <c r="BG800" t="s">
        <v>510</v>
      </c>
      <c r="BH800" t="s">
        <v>510</v>
      </c>
      <c r="BI800" t="s">
        <v>510</v>
      </c>
      <c r="BJ800" t="s">
        <v>510</v>
      </c>
      <c r="BK800" t="s">
        <v>510</v>
      </c>
      <c r="BL800" t="s">
        <v>510</v>
      </c>
      <c r="BM800" t="s">
        <v>510</v>
      </c>
      <c r="BN800" t="s">
        <v>510</v>
      </c>
      <c r="BO800" t="s">
        <v>510</v>
      </c>
      <c r="BP800" t="s">
        <v>510</v>
      </c>
      <c r="BQ800" t="s">
        <v>510</v>
      </c>
    </row>
    <row r="801" spans="1:69" x14ac:dyDescent="0.3">
      <c r="A801" t="s">
        <v>510</v>
      </c>
      <c r="B801" t="s">
        <v>510</v>
      </c>
      <c r="C801" t="s">
        <v>510</v>
      </c>
      <c r="D801" t="s">
        <v>510</v>
      </c>
      <c r="E801" t="s">
        <v>510</v>
      </c>
      <c r="F801" t="s">
        <v>510</v>
      </c>
      <c r="G801" t="s">
        <v>510</v>
      </c>
      <c r="H801" s="455"/>
      <c r="I801" t="s">
        <v>510</v>
      </c>
      <c r="K801" t="s">
        <v>510</v>
      </c>
      <c r="L801" t="s">
        <v>512</v>
      </c>
      <c r="M801" t="s">
        <v>510</v>
      </c>
      <c r="N801" t="s">
        <v>510</v>
      </c>
      <c r="O801" t="s">
        <v>510</v>
      </c>
      <c r="P801" t="s">
        <v>510</v>
      </c>
      <c r="Q801" t="s">
        <v>510</v>
      </c>
      <c r="R801" t="s">
        <v>510</v>
      </c>
      <c r="S801" t="s">
        <v>510</v>
      </c>
      <c r="T801" t="s">
        <v>510</v>
      </c>
      <c r="U801" t="s">
        <v>510</v>
      </c>
      <c r="V801" t="s">
        <v>510</v>
      </c>
      <c r="W801" t="s">
        <v>510</v>
      </c>
      <c r="Y801" t="s">
        <v>510</v>
      </c>
      <c r="AA801" t="s">
        <v>510</v>
      </c>
      <c r="AB801" t="s">
        <v>510</v>
      </c>
      <c r="AC801" t="s">
        <v>510</v>
      </c>
      <c r="AD801" t="s">
        <v>510</v>
      </c>
      <c r="AE801" t="s">
        <v>510</v>
      </c>
      <c r="AH801" t="s">
        <v>510</v>
      </c>
      <c r="AI801" t="s">
        <v>510</v>
      </c>
      <c r="AJ801" t="s">
        <v>510</v>
      </c>
      <c r="AK801" t="s">
        <v>510</v>
      </c>
      <c r="AL801" t="s">
        <v>510</v>
      </c>
      <c r="AM801" t="s">
        <v>510</v>
      </c>
      <c r="AN801" t="s">
        <v>510</v>
      </c>
      <c r="AO801" t="s">
        <v>510</v>
      </c>
      <c r="AP801" t="s">
        <v>510</v>
      </c>
      <c r="AQ801" t="s">
        <v>510</v>
      </c>
      <c r="AR801" t="s">
        <v>510</v>
      </c>
      <c r="AS801" t="s">
        <v>510</v>
      </c>
      <c r="AT801" t="s">
        <v>510</v>
      </c>
      <c r="AU801" t="s">
        <v>510</v>
      </c>
      <c r="AV801" t="s">
        <v>510</v>
      </c>
      <c r="AW801" t="s">
        <v>510</v>
      </c>
      <c r="AY801" t="s">
        <v>510</v>
      </c>
      <c r="AZ801" t="s">
        <v>510</v>
      </c>
      <c r="BB801" t="s">
        <v>510</v>
      </c>
      <c r="BC801" t="s">
        <v>510</v>
      </c>
      <c r="BD801" t="s">
        <v>510</v>
      </c>
      <c r="BE801" t="s">
        <v>510</v>
      </c>
      <c r="BF801" t="s">
        <v>510</v>
      </c>
      <c r="BG801" t="s">
        <v>510</v>
      </c>
      <c r="BH801" t="s">
        <v>510</v>
      </c>
      <c r="BI801" t="s">
        <v>510</v>
      </c>
      <c r="BJ801" t="s">
        <v>510</v>
      </c>
      <c r="BK801" t="s">
        <v>510</v>
      </c>
      <c r="BL801" t="s">
        <v>510</v>
      </c>
      <c r="BM801" t="s">
        <v>510</v>
      </c>
      <c r="BN801" t="s">
        <v>510</v>
      </c>
      <c r="BO801" t="s">
        <v>510</v>
      </c>
      <c r="BP801" t="s">
        <v>510</v>
      </c>
      <c r="BQ801" t="s">
        <v>510</v>
      </c>
    </row>
    <row r="802" spans="1:69" x14ac:dyDescent="0.3">
      <c r="A802" t="s">
        <v>510</v>
      </c>
      <c r="B802" t="s">
        <v>510</v>
      </c>
      <c r="C802" t="s">
        <v>510</v>
      </c>
      <c r="D802" t="s">
        <v>510</v>
      </c>
      <c r="E802" t="s">
        <v>510</v>
      </c>
      <c r="F802" t="s">
        <v>510</v>
      </c>
      <c r="G802" t="s">
        <v>510</v>
      </c>
      <c r="H802" s="455"/>
      <c r="I802" t="s">
        <v>510</v>
      </c>
      <c r="K802" t="s">
        <v>510</v>
      </c>
      <c r="L802" t="s">
        <v>512</v>
      </c>
      <c r="M802" t="s">
        <v>510</v>
      </c>
      <c r="N802" t="s">
        <v>510</v>
      </c>
      <c r="O802" t="s">
        <v>510</v>
      </c>
      <c r="P802" t="s">
        <v>510</v>
      </c>
      <c r="Q802" t="s">
        <v>510</v>
      </c>
      <c r="R802" t="s">
        <v>510</v>
      </c>
      <c r="S802" t="s">
        <v>510</v>
      </c>
      <c r="T802" t="s">
        <v>510</v>
      </c>
      <c r="U802" t="s">
        <v>510</v>
      </c>
      <c r="V802" t="s">
        <v>510</v>
      </c>
      <c r="W802" t="s">
        <v>510</v>
      </c>
      <c r="Y802" t="s">
        <v>510</v>
      </c>
      <c r="AA802" t="s">
        <v>510</v>
      </c>
      <c r="AB802" t="s">
        <v>510</v>
      </c>
      <c r="AC802" t="s">
        <v>510</v>
      </c>
      <c r="AD802" t="s">
        <v>510</v>
      </c>
      <c r="AE802" t="s">
        <v>510</v>
      </c>
      <c r="AH802" t="s">
        <v>510</v>
      </c>
      <c r="AI802" t="s">
        <v>510</v>
      </c>
      <c r="AJ802" t="s">
        <v>510</v>
      </c>
      <c r="AK802" t="s">
        <v>510</v>
      </c>
      <c r="AL802" t="s">
        <v>510</v>
      </c>
      <c r="AM802" t="s">
        <v>510</v>
      </c>
      <c r="AN802" t="s">
        <v>510</v>
      </c>
      <c r="AO802" t="s">
        <v>510</v>
      </c>
      <c r="AP802" t="s">
        <v>510</v>
      </c>
      <c r="AQ802" t="s">
        <v>510</v>
      </c>
      <c r="AR802" t="s">
        <v>510</v>
      </c>
      <c r="AS802" t="s">
        <v>510</v>
      </c>
      <c r="AT802" t="s">
        <v>510</v>
      </c>
      <c r="AU802" t="s">
        <v>510</v>
      </c>
      <c r="AV802" t="s">
        <v>510</v>
      </c>
      <c r="AW802" t="s">
        <v>510</v>
      </c>
      <c r="AY802" t="s">
        <v>510</v>
      </c>
      <c r="AZ802" t="s">
        <v>510</v>
      </c>
      <c r="BB802" t="s">
        <v>510</v>
      </c>
      <c r="BC802" t="s">
        <v>510</v>
      </c>
      <c r="BD802" t="s">
        <v>510</v>
      </c>
      <c r="BE802" t="s">
        <v>510</v>
      </c>
      <c r="BF802" t="s">
        <v>510</v>
      </c>
      <c r="BG802" t="s">
        <v>510</v>
      </c>
      <c r="BH802" t="s">
        <v>510</v>
      </c>
      <c r="BI802" t="s">
        <v>510</v>
      </c>
      <c r="BJ802" t="s">
        <v>510</v>
      </c>
      <c r="BK802" t="s">
        <v>510</v>
      </c>
      <c r="BL802" t="s">
        <v>510</v>
      </c>
      <c r="BM802" t="s">
        <v>510</v>
      </c>
      <c r="BN802" t="s">
        <v>510</v>
      </c>
      <c r="BO802" t="s">
        <v>510</v>
      </c>
      <c r="BP802" t="s">
        <v>510</v>
      </c>
      <c r="BQ802" t="s">
        <v>510</v>
      </c>
    </row>
    <row r="803" spans="1:69" x14ac:dyDescent="0.3">
      <c r="A803" t="s">
        <v>510</v>
      </c>
      <c r="B803" t="s">
        <v>510</v>
      </c>
      <c r="C803" t="s">
        <v>510</v>
      </c>
      <c r="D803" t="s">
        <v>510</v>
      </c>
      <c r="E803" t="s">
        <v>510</v>
      </c>
      <c r="F803" t="s">
        <v>510</v>
      </c>
      <c r="G803" t="s">
        <v>510</v>
      </c>
      <c r="H803" s="455"/>
      <c r="I803" t="s">
        <v>510</v>
      </c>
      <c r="K803" t="s">
        <v>510</v>
      </c>
      <c r="L803" t="s">
        <v>512</v>
      </c>
      <c r="M803" t="s">
        <v>510</v>
      </c>
      <c r="N803" t="s">
        <v>510</v>
      </c>
      <c r="O803" t="s">
        <v>510</v>
      </c>
      <c r="P803" t="s">
        <v>510</v>
      </c>
      <c r="Q803" t="s">
        <v>510</v>
      </c>
      <c r="R803" t="s">
        <v>510</v>
      </c>
      <c r="S803" t="s">
        <v>510</v>
      </c>
      <c r="T803" t="s">
        <v>510</v>
      </c>
      <c r="U803" t="s">
        <v>510</v>
      </c>
      <c r="V803" t="s">
        <v>510</v>
      </c>
      <c r="W803" t="s">
        <v>510</v>
      </c>
      <c r="Y803" t="s">
        <v>510</v>
      </c>
      <c r="AA803" t="s">
        <v>510</v>
      </c>
      <c r="AB803" t="s">
        <v>510</v>
      </c>
      <c r="AC803" t="s">
        <v>510</v>
      </c>
      <c r="AD803" t="s">
        <v>510</v>
      </c>
      <c r="AE803" t="s">
        <v>510</v>
      </c>
      <c r="AH803" t="s">
        <v>510</v>
      </c>
      <c r="AI803" t="s">
        <v>510</v>
      </c>
      <c r="AJ803" t="s">
        <v>510</v>
      </c>
      <c r="AK803" t="s">
        <v>510</v>
      </c>
      <c r="AL803" t="s">
        <v>510</v>
      </c>
      <c r="AM803" t="s">
        <v>510</v>
      </c>
      <c r="AN803" t="s">
        <v>510</v>
      </c>
      <c r="AO803" t="s">
        <v>510</v>
      </c>
      <c r="AP803" t="s">
        <v>510</v>
      </c>
      <c r="AQ803" t="s">
        <v>510</v>
      </c>
      <c r="AR803" t="s">
        <v>510</v>
      </c>
      <c r="AS803" t="s">
        <v>510</v>
      </c>
      <c r="AT803" t="s">
        <v>510</v>
      </c>
      <c r="AU803" t="s">
        <v>510</v>
      </c>
      <c r="AV803" t="s">
        <v>510</v>
      </c>
      <c r="AW803" t="s">
        <v>510</v>
      </c>
      <c r="AY803" t="s">
        <v>510</v>
      </c>
      <c r="AZ803" t="s">
        <v>510</v>
      </c>
      <c r="BB803" t="s">
        <v>510</v>
      </c>
      <c r="BC803" t="s">
        <v>510</v>
      </c>
      <c r="BD803" t="s">
        <v>510</v>
      </c>
      <c r="BE803" t="s">
        <v>510</v>
      </c>
      <c r="BF803" t="s">
        <v>510</v>
      </c>
      <c r="BG803" t="s">
        <v>510</v>
      </c>
      <c r="BH803" t="s">
        <v>510</v>
      </c>
      <c r="BI803" t="s">
        <v>510</v>
      </c>
      <c r="BJ803" t="s">
        <v>510</v>
      </c>
      <c r="BK803" t="s">
        <v>510</v>
      </c>
      <c r="BL803" t="s">
        <v>510</v>
      </c>
      <c r="BM803" t="s">
        <v>510</v>
      </c>
      <c r="BN803" t="s">
        <v>510</v>
      </c>
      <c r="BO803" t="s">
        <v>510</v>
      </c>
      <c r="BP803" t="s">
        <v>510</v>
      </c>
      <c r="BQ803" t="s">
        <v>510</v>
      </c>
    </row>
    <row r="804" spans="1:69" x14ac:dyDescent="0.3">
      <c r="A804" t="s">
        <v>510</v>
      </c>
      <c r="B804" t="s">
        <v>510</v>
      </c>
      <c r="C804" t="s">
        <v>510</v>
      </c>
      <c r="D804" t="s">
        <v>510</v>
      </c>
      <c r="E804" t="s">
        <v>510</v>
      </c>
      <c r="F804" t="s">
        <v>510</v>
      </c>
      <c r="G804" t="s">
        <v>510</v>
      </c>
      <c r="H804" s="455"/>
      <c r="I804" t="s">
        <v>510</v>
      </c>
      <c r="K804" t="s">
        <v>510</v>
      </c>
      <c r="L804" t="s">
        <v>512</v>
      </c>
      <c r="M804" t="s">
        <v>510</v>
      </c>
      <c r="N804" t="s">
        <v>510</v>
      </c>
      <c r="O804" t="s">
        <v>510</v>
      </c>
      <c r="P804" t="s">
        <v>510</v>
      </c>
      <c r="Q804" t="s">
        <v>510</v>
      </c>
      <c r="R804" t="s">
        <v>510</v>
      </c>
      <c r="S804" t="s">
        <v>510</v>
      </c>
      <c r="T804" t="s">
        <v>510</v>
      </c>
      <c r="U804" t="s">
        <v>510</v>
      </c>
      <c r="V804" t="s">
        <v>510</v>
      </c>
      <c r="W804" t="s">
        <v>510</v>
      </c>
      <c r="Y804" t="s">
        <v>510</v>
      </c>
      <c r="AA804" t="s">
        <v>510</v>
      </c>
      <c r="AB804" t="s">
        <v>510</v>
      </c>
      <c r="AC804" t="s">
        <v>510</v>
      </c>
      <c r="AD804" t="s">
        <v>510</v>
      </c>
      <c r="AE804" t="s">
        <v>510</v>
      </c>
      <c r="AH804" t="s">
        <v>510</v>
      </c>
      <c r="AI804" t="s">
        <v>510</v>
      </c>
      <c r="AJ804" t="s">
        <v>510</v>
      </c>
      <c r="AK804" t="s">
        <v>510</v>
      </c>
      <c r="AL804" t="s">
        <v>510</v>
      </c>
      <c r="AM804" t="s">
        <v>510</v>
      </c>
      <c r="AN804" t="s">
        <v>510</v>
      </c>
      <c r="AO804" t="s">
        <v>510</v>
      </c>
      <c r="AP804" t="s">
        <v>510</v>
      </c>
      <c r="AQ804" t="s">
        <v>510</v>
      </c>
      <c r="AR804" t="s">
        <v>510</v>
      </c>
      <c r="AS804" t="s">
        <v>510</v>
      </c>
      <c r="AT804" t="s">
        <v>510</v>
      </c>
      <c r="AU804" t="s">
        <v>510</v>
      </c>
      <c r="AV804" t="s">
        <v>510</v>
      </c>
      <c r="AW804" t="s">
        <v>510</v>
      </c>
      <c r="AY804" t="s">
        <v>510</v>
      </c>
      <c r="AZ804" t="s">
        <v>510</v>
      </c>
      <c r="BB804" t="s">
        <v>510</v>
      </c>
      <c r="BC804" t="s">
        <v>510</v>
      </c>
      <c r="BD804" t="s">
        <v>510</v>
      </c>
      <c r="BE804" t="s">
        <v>510</v>
      </c>
      <c r="BF804" t="s">
        <v>510</v>
      </c>
      <c r="BG804" t="s">
        <v>510</v>
      </c>
      <c r="BH804" t="s">
        <v>510</v>
      </c>
      <c r="BI804" t="s">
        <v>510</v>
      </c>
      <c r="BJ804" t="s">
        <v>510</v>
      </c>
      <c r="BK804" t="s">
        <v>510</v>
      </c>
      <c r="BL804" t="s">
        <v>510</v>
      </c>
      <c r="BM804" t="s">
        <v>510</v>
      </c>
      <c r="BN804" t="s">
        <v>510</v>
      </c>
      <c r="BO804" t="s">
        <v>510</v>
      </c>
      <c r="BP804" t="s">
        <v>510</v>
      </c>
      <c r="BQ804" t="s">
        <v>510</v>
      </c>
    </row>
    <row r="805" spans="1:69" x14ac:dyDescent="0.3">
      <c r="A805" t="s">
        <v>510</v>
      </c>
      <c r="B805" t="s">
        <v>510</v>
      </c>
      <c r="C805" t="s">
        <v>510</v>
      </c>
      <c r="D805" t="s">
        <v>510</v>
      </c>
      <c r="E805" t="s">
        <v>510</v>
      </c>
      <c r="F805" t="s">
        <v>510</v>
      </c>
      <c r="G805" t="s">
        <v>510</v>
      </c>
      <c r="H805" s="455"/>
      <c r="I805" t="s">
        <v>510</v>
      </c>
      <c r="K805" t="s">
        <v>510</v>
      </c>
      <c r="L805" t="s">
        <v>512</v>
      </c>
      <c r="M805" t="s">
        <v>510</v>
      </c>
      <c r="N805" t="s">
        <v>510</v>
      </c>
      <c r="O805" t="s">
        <v>510</v>
      </c>
      <c r="P805" t="s">
        <v>510</v>
      </c>
      <c r="Q805" t="s">
        <v>510</v>
      </c>
      <c r="R805" t="s">
        <v>510</v>
      </c>
      <c r="S805" t="s">
        <v>510</v>
      </c>
      <c r="T805" t="s">
        <v>510</v>
      </c>
      <c r="U805" t="s">
        <v>510</v>
      </c>
      <c r="V805" t="s">
        <v>510</v>
      </c>
      <c r="W805" t="s">
        <v>510</v>
      </c>
      <c r="Y805" t="s">
        <v>510</v>
      </c>
      <c r="AA805" t="s">
        <v>510</v>
      </c>
      <c r="AB805" t="s">
        <v>510</v>
      </c>
      <c r="AC805" t="s">
        <v>510</v>
      </c>
      <c r="AD805" t="s">
        <v>510</v>
      </c>
      <c r="AE805" t="s">
        <v>510</v>
      </c>
      <c r="AH805" t="s">
        <v>510</v>
      </c>
      <c r="AI805" t="s">
        <v>510</v>
      </c>
      <c r="AJ805" t="s">
        <v>510</v>
      </c>
      <c r="AK805" t="s">
        <v>510</v>
      </c>
      <c r="AL805" t="s">
        <v>510</v>
      </c>
      <c r="AM805" t="s">
        <v>510</v>
      </c>
      <c r="AN805" t="s">
        <v>510</v>
      </c>
      <c r="AO805" t="s">
        <v>510</v>
      </c>
      <c r="AP805" t="s">
        <v>510</v>
      </c>
      <c r="AQ805" t="s">
        <v>510</v>
      </c>
      <c r="AR805" t="s">
        <v>510</v>
      </c>
      <c r="AS805" t="s">
        <v>510</v>
      </c>
      <c r="AT805" t="s">
        <v>510</v>
      </c>
      <c r="AU805" t="s">
        <v>510</v>
      </c>
      <c r="AV805" t="s">
        <v>510</v>
      </c>
      <c r="AW805" t="s">
        <v>510</v>
      </c>
      <c r="AY805" t="s">
        <v>510</v>
      </c>
      <c r="AZ805" t="s">
        <v>510</v>
      </c>
      <c r="BB805" t="s">
        <v>510</v>
      </c>
      <c r="BC805" t="s">
        <v>510</v>
      </c>
      <c r="BD805" t="s">
        <v>510</v>
      </c>
      <c r="BE805" t="s">
        <v>510</v>
      </c>
      <c r="BF805" t="s">
        <v>510</v>
      </c>
      <c r="BG805" t="s">
        <v>510</v>
      </c>
      <c r="BH805" t="s">
        <v>510</v>
      </c>
      <c r="BI805" t="s">
        <v>510</v>
      </c>
      <c r="BJ805" t="s">
        <v>510</v>
      </c>
      <c r="BK805" t="s">
        <v>510</v>
      </c>
      <c r="BL805" t="s">
        <v>510</v>
      </c>
      <c r="BM805" t="s">
        <v>510</v>
      </c>
      <c r="BN805" t="s">
        <v>510</v>
      </c>
      <c r="BO805" t="s">
        <v>510</v>
      </c>
      <c r="BP805" t="s">
        <v>510</v>
      </c>
      <c r="BQ805" t="s">
        <v>510</v>
      </c>
    </row>
    <row r="806" spans="1:69" x14ac:dyDescent="0.3">
      <c r="A806" t="s">
        <v>510</v>
      </c>
      <c r="B806" t="s">
        <v>510</v>
      </c>
      <c r="C806" t="s">
        <v>510</v>
      </c>
      <c r="D806" t="s">
        <v>510</v>
      </c>
      <c r="E806" t="s">
        <v>510</v>
      </c>
      <c r="F806" t="s">
        <v>510</v>
      </c>
      <c r="G806" t="s">
        <v>510</v>
      </c>
      <c r="H806" s="455"/>
      <c r="I806" t="s">
        <v>510</v>
      </c>
      <c r="K806" t="s">
        <v>510</v>
      </c>
      <c r="L806" t="s">
        <v>512</v>
      </c>
      <c r="M806" t="s">
        <v>510</v>
      </c>
      <c r="N806" t="s">
        <v>510</v>
      </c>
      <c r="O806" t="s">
        <v>510</v>
      </c>
      <c r="P806" t="s">
        <v>510</v>
      </c>
      <c r="Q806" t="s">
        <v>510</v>
      </c>
      <c r="R806" t="s">
        <v>510</v>
      </c>
      <c r="S806" t="s">
        <v>510</v>
      </c>
      <c r="T806" t="s">
        <v>510</v>
      </c>
      <c r="U806" t="s">
        <v>510</v>
      </c>
      <c r="V806" t="s">
        <v>510</v>
      </c>
      <c r="W806" t="s">
        <v>510</v>
      </c>
      <c r="Y806" t="s">
        <v>510</v>
      </c>
      <c r="AA806" t="s">
        <v>510</v>
      </c>
      <c r="AB806" t="s">
        <v>510</v>
      </c>
      <c r="AC806" t="s">
        <v>510</v>
      </c>
      <c r="AD806" t="s">
        <v>510</v>
      </c>
      <c r="AE806" t="s">
        <v>510</v>
      </c>
      <c r="AH806" t="s">
        <v>510</v>
      </c>
      <c r="AI806" t="s">
        <v>510</v>
      </c>
      <c r="AJ806" t="s">
        <v>510</v>
      </c>
      <c r="AK806" t="s">
        <v>510</v>
      </c>
      <c r="AL806" t="s">
        <v>510</v>
      </c>
      <c r="AM806" t="s">
        <v>510</v>
      </c>
      <c r="AN806" t="s">
        <v>510</v>
      </c>
      <c r="AO806" t="s">
        <v>510</v>
      </c>
      <c r="AP806" t="s">
        <v>510</v>
      </c>
      <c r="AQ806" t="s">
        <v>510</v>
      </c>
      <c r="AR806" t="s">
        <v>510</v>
      </c>
      <c r="AS806" t="s">
        <v>510</v>
      </c>
      <c r="AT806" t="s">
        <v>510</v>
      </c>
      <c r="AU806" t="s">
        <v>510</v>
      </c>
      <c r="AV806" t="s">
        <v>510</v>
      </c>
      <c r="AW806" t="s">
        <v>510</v>
      </c>
      <c r="AY806" t="s">
        <v>510</v>
      </c>
      <c r="AZ806" t="s">
        <v>510</v>
      </c>
      <c r="BB806" t="s">
        <v>510</v>
      </c>
      <c r="BC806" t="s">
        <v>510</v>
      </c>
      <c r="BD806" t="s">
        <v>510</v>
      </c>
      <c r="BE806" t="s">
        <v>510</v>
      </c>
      <c r="BF806" t="s">
        <v>510</v>
      </c>
      <c r="BG806" t="s">
        <v>510</v>
      </c>
      <c r="BH806" t="s">
        <v>510</v>
      </c>
      <c r="BI806" t="s">
        <v>510</v>
      </c>
      <c r="BJ806" t="s">
        <v>510</v>
      </c>
      <c r="BK806" t="s">
        <v>510</v>
      </c>
      <c r="BL806" t="s">
        <v>510</v>
      </c>
      <c r="BM806" t="s">
        <v>510</v>
      </c>
      <c r="BN806" t="s">
        <v>510</v>
      </c>
      <c r="BO806" t="s">
        <v>510</v>
      </c>
      <c r="BP806" t="s">
        <v>510</v>
      </c>
      <c r="BQ806" t="s">
        <v>510</v>
      </c>
    </row>
    <row r="807" spans="1:69" x14ac:dyDescent="0.3">
      <c r="A807" t="s">
        <v>510</v>
      </c>
      <c r="B807" t="s">
        <v>510</v>
      </c>
      <c r="C807" t="s">
        <v>510</v>
      </c>
      <c r="D807" t="s">
        <v>510</v>
      </c>
      <c r="E807" t="s">
        <v>510</v>
      </c>
      <c r="F807" t="s">
        <v>510</v>
      </c>
      <c r="G807" t="s">
        <v>510</v>
      </c>
      <c r="H807" s="455"/>
      <c r="I807" t="s">
        <v>510</v>
      </c>
      <c r="K807" t="s">
        <v>510</v>
      </c>
      <c r="L807" t="s">
        <v>512</v>
      </c>
      <c r="M807" t="s">
        <v>510</v>
      </c>
      <c r="N807" t="s">
        <v>510</v>
      </c>
      <c r="O807" t="s">
        <v>510</v>
      </c>
      <c r="P807" t="s">
        <v>510</v>
      </c>
      <c r="Q807" t="s">
        <v>510</v>
      </c>
      <c r="R807" t="s">
        <v>510</v>
      </c>
      <c r="S807" t="s">
        <v>510</v>
      </c>
      <c r="T807" t="s">
        <v>510</v>
      </c>
      <c r="U807" t="s">
        <v>510</v>
      </c>
      <c r="V807" t="s">
        <v>510</v>
      </c>
      <c r="W807" t="s">
        <v>510</v>
      </c>
      <c r="Y807" t="s">
        <v>510</v>
      </c>
      <c r="AA807" t="s">
        <v>510</v>
      </c>
      <c r="AB807" t="s">
        <v>510</v>
      </c>
      <c r="AC807" t="s">
        <v>510</v>
      </c>
      <c r="AD807" t="s">
        <v>510</v>
      </c>
      <c r="AE807" t="s">
        <v>510</v>
      </c>
      <c r="AH807" t="s">
        <v>510</v>
      </c>
      <c r="AI807" t="s">
        <v>510</v>
      </c>
      <c r="AJ807" t="s">
        <v>510</v>
      </c>
      <c r="AK807" t="s">
        <v>510</v>
      </c>
      <c r="AL807" t="s">
        <v>510</v>
      </c>
      <c r="AM807" t="s">
        <v>510</v>
      </c>
      <c r="AN807" t="s">
        <v>510</v>
      </c>
      <c r="AO807" t="s">
        <v>510</v>
      </c>
      <c r="AP807" t="s">
        <v>510</v>
      </c>
      <c r="AQ807" t="s">
        <v>510</v>
      </c>
      <c r="AR807" t="s">
        <v>510</v>
      </c>
      <c r="AS807" t="s">
        <v>510</v>
      </c>
      <c r="AT807" t="s">
        <v>510</v>
      </c>
      <c r="AU807" t="s">
        <v>510</v>
      </c>
      <c r="AV807" t="s">
        <v>510</v>
      </c>
      <c r="AW807" t="s">
        <v>510</v>
      </c>
      <c r="AY807" t="s">
        <v>510</v>
      </c>
      <c r="AZ807" t="s">
        <v>510</v>
      </c>
      <c r="BB807" t="s">
        <v>510</v>
      </c>
      <c r="BC807" t="s">
        <v>510</v>
      </c>
      <c r="BD807" t="s">
        <v>510</v>
      </c>
      <c r="BE807" t="s">
        <v>510</v>
      </c>
      <c r="BF807" t="s">
        <v>510</v>
      </c>
      <c r="BG807" t="s">
        <v>510</v>
      </c>
      <c r="BH807" t="s">
        <v>510</v>
      </c>
      <c r="BI807" t="s">
        <v>510</v>
      </c>
      <c r="BJ807" t="s">
        <v>510</v>
      </c>
      <c r="BK807" t="s">
        <v>510</v>
      </c>
      <c r="BL807" t="s">
        <v>510</v>
      </c>
      <c r="BM807" t="s">
        <v>510</v>
      </c>
      <c r="BN807" t="s">
        <v>510</v>
      </c>
      <c r="BO807" t="s">
        <v>510</v>
      </c>
      <c r="BP807" t="s">
        <v>510</v>
      </c>
      <c r="BQ807" t="s">
        <v>510</v>
      </c>
    </row>
    <row r="808" spans="1:69" x14ac:dyDescent="0.3">
      <c r="A808" t="s">
        <v>510</v>
      </c>
      <c r="B808" t="s">
        <v>510</v>
      </c>
      <c r="C808" t="s">
        <v>510</v>
      </c>
      <c r="D808" t="s">
        <v>510</v>
      </c>
      <c r="E808" t="s">
        <v>510</v>
      </c>
      <c r="F808" t="s">
        <v>510</v>
      </c>
      <c r="G808" t="s">
        <v>510</v>
      </c>
      <c r="H808" s="455"/>
      <c r="I808" t="s">
        <v>510</v>
      </c>
      <c r="K808" t="s">
        <v>510</v>
      </c>
      <c r="L808" t="s">
        <v>512</v>
      </c>
      <c r="M808" t="s">
        <v>510</v>
      </c>
      <c r="N808" t="s">
        <v>510</v>
      </c>
      <c r="O808" t="s">
        <v>510</v>
      </c>
      <c r="P808" t="s">
        <v>510</v>
      </c>
      <c r="Q808" t="s">
        <v>510</v>
      </c>
      <c r="R808" t="s">
        <v>510</v>
      </c>
      <c r="S808" t="s">
        <v>510</v>
      </c>
      <c r="T808" t="s">
        <v>510</v>
      </c>
      <c r="U808" t="s">
        <v>510</v>
      </c>
      <c r="V808" t="s">
        <v>510</v>
      </c>
      <c r="W808" t="s">
        <v>510</v>
      </c>
      <c r="Y808" t="s">
        <v>510</v>
      </c>
      <c r="AA808" t="s">
        <v>510</v>
      </c>
      <c r="AB808" t="s">
        <v>510</v>
      </c>
      <c r="AC808" t="s">
        <v>510</v>
      </c>
      <c r="AD808" t="s">
        <v>510</v>
      </c>
      <c r="AE808" t="s">
        <v>510</v>
      </c>
      <c r="AH808" t="s">
        <v>510</v>
      </c>
      <c r="AI808" t="s">
        <v>510</v>
      </c>
      <c r="AJ808" t="s">
        <v>510</v>
      </c>
      <c r="AK808" t="s">
        <v>510</v>
      </c>
      <c r="AL808" t="s">
        <v>510</v>
      </c>
      <c r="AM808" t="s">
        <v>510</v>
      </c>
      <c r="AN808" t="s">
        <v>510</v>
      </c>
      <c r="AO808" t="s">
        <v>510</v>
      </c>
      <c r="AP808" t="s">
        <v>510</v>
      </c>
      <c r="AQ808" t="s">
        <v>510</v>
      </c>
      <c r="AR808" t="s">
        <v>510</v>
      </c>
      <c r="AS808" t="s">
        <v>510</v>
      </c>
      <c r="AT808" t="s">
        <v>510</v>
      </c>
      <c r="AU808" t="s">
        <v>510</v>
      </c>
      <c r="AV808" t="s">
        <v>510</v>
      </c>
      <c r="AW808" t="s">
        <v>510</v>
      </c>
      <c r="AY808" t="s">
        <v>510</v>
      </c>
      <c r="AZ808" t="s">
        <v>510</v>
      </c>
      <c r="BB808" t="s">
        <v>510</v>
      </c>
      <c r="BC808" t="s">
        <v>510</v>
      </c>
      <c r="BD808" t="s">
        <v>510</v>
      </c>
      <c r="BE808" t="s">
        <v>510</v>
      </c>
      <c r="BF808" t="s">
        <v>510</v>
      </c>
      <c r="BG808" t="s">
        <v>510</v>
      </c>
      <c r="BH808" t="s">
        <v>510</v>
      </c>
      <c r="BI808" t="s">
        <v>510</v>
      </c>
      <c r="BJ808" t="s">
        <v>510</v>
      </c>
      <c r="BK808" t="s">
        <v>510</v>
      </c>
      <c r="BL808" t="s">
        <v>510</v>
      </c>
      <c r="BM808" t="s">
        <v>510</v>
      </c>
      <c r="BN808" t="s">
        <v>510</v>
      </c>
      <c r="BO808" t="s">
        <v>510</v>
      </c>
      <c r="BP808" t="s">
        <v>510</v>
      </c>
      <c r="BQ808" t="s">
        <v>510</v>
      </c>
    </row>
    <row r="809" spans="1:69" x14ac:dyDescent="0.3">
      <c r="A809" t="s">
        <v>510</v>
      </c>
      <c r="B809" t="s">
        <v>510</v>
      </c>
      <c r="C809" t="s">
        <v>510</v>
      </c>
      <c r="D809" t="s">
        <v>510</v>
      </c>
      <c r="E809" t="s">
        <v>510</v>
      </c>
      <c r="F809" t="s">
        <v>510</v>
      </c>
      <c r="G809" t="s">
        <v>510</v>
      </c>
      <c r="H809" s="455"/>
      <c r="I809" t="s">
        <v>510</v>
      </c>
      <c r="K809" t="s">
        <v>510</v>
      </c>
      <c r="L809" t="s">
        <v>512</v>
      </c>
      <c r="M809" t="s">
        <v>510</v>
      </c>
      <c r="N809" t="s">
        <v>510</v>
      </c>
      <c r="O809" t="s">
        <v>510</v>
      </c>
      <c r="P809" t="s">
        <v>510</v>
      </c>
      <c r="Q809" t="s">
        <v>510</v>
      </c>
      <c r="R809" t="s">
        <v>510</v>
      </c>
      <c r="S809" t="s">
        <v>510</v>
      </c>
      <c r="T809" t="s">
        <v>510</v>
      </c>
      <c r="U809" t="s">
        <v>510</v>
      </c>
      <c r="V809" t="s">
        <v>510</v>
      </c>
      <c r="W809" t="s">
        <v>510</v>
      </c>
      <c r="Y809" t="s">
        <v>510</v>
      </c>
      <c r="AA809" t="s">
        <v>510</v>
      </c>
      <c r="AB809" t="s">
        <v>510</v>
      </c>
      <c r="AC809" t="s">
        <v>510</v>
      </c>
      <c r="AD809" t="s">
        <v>510</v>
      </c>
      <c r="AE809" t="s">
        <v>510</v>
      </c>
      <c r="AH809" t="s">
        <v>510</v>
      </c>
      <c r="AI809" t="s">
        <v>510</v>
      </c>
      <c r="AJ809" t="s">
        <v>510</v>
      </c>
      <c r="AK809" t="s">
        <v>510</v>
      </c>
      <c r="AL809" t="s">
        <v>510</v>
      </c>
      <c r="AM809" t="s">
        <v>510</v>
      </c>
      <c r="AN809" t="s">
        <v>510</v>
      </c>
      <c r="AO809" t="s">
        <v>510</v>
      </c>
      <c r="AP809" t="s">
        <v>510</v>
      </c>
      <c r="AQ809" t="s">
        <v>510</v>
      </c>
      <c r="AR809" t="s">
        <v>510</v>
      </c>
      <c r="AS809" t="s">
        <v>510</v>
      </c>
      <c r="AT809" t="s">
        <v>510</v>
      </c>
      <c r="AU809" t="s">
        <v>510</v>
      </c>
      <c r="AV809" t="s">
        <v>510</v>
      </c>
      <c r="AW809" t="s">
        <v>510</v>
      </c>
      <c r="AY809" t="s">
        <v>510</v>
      </c>
      <c r="AZ809" t="s">
        <v>510</v>
      </c>
      <c r="BB809" t="s">
        <v>510</v>
      </c>
      <c r="BC809" t="s">
        <v>510</v>
      </c>
      <c r="BD809" t="s">
        <v>510</v>
      </c>
      <c r="BE809" t="s">
        <v>510</v>
      </c>
      <c r="BF809" t="s">
        <v>510</v>
      </c>
      <c r="BG809" t="s">
        <v>510</v>
      </c>
      <c r="BH809" t="s">
        <v>510</v>
      </c>
      <c r="BI809" t="s">
        <v>510</v>
      </c>
      <c r="BJ809" t="s">
        <v>510</v>
      </c>
      <c r="BK809" t="s">
        <v>510</v>
      </c>
      <c r="BL809" t="s">
        <v>510</v>
      </c>
      <c r="BM809" t="s">
        <v>510</v>
      </c>
      <c r="BN809" t="s">
        <v>510</v>
      </c>
      <c r="BO809" t="s">
        <v>510</v>
      </c>
      <c r="BP809" t="s">
        <v>510</v>
      </c>
      <c r="BQ809" t="s">
        <v>510</v>
      </c>
    </row>
    <row r="810" spans="1:69" x14ac:dyDescent="0.3">
      <c r="A810" t="s">
        <v>510</v>
      </c>
      <c r="B810" t="s">
        <v>510</v>
      </c>
      <c r="C810" t="s">
        <v>510</v>
      </c>
      <c r="D810" t="s">
        <v>510</v>
      </c>
      <c r="E810" t="s">
        <v>510</v>
      </c>
      <c r="F810" t="s">
        <v>510</v>
      </c>
      <c r="G810" t="s">
        <v>510</v>
      </c>
      <c r="H810" s="455"/>
      <c r="I810" t="s">
        <v>510</v>
      </c>
      <c r="K810" t="s">
        <v>510</v>
      </c>
      <c r="L810" t="s">
        <v>512</v>
      </c>
      <c r="M810" t="s">
        <v>510</v>
      </c>
      <c r="N810" t="s">
        <v>510</v>
      </c>
      <c r="O810" t="s">
        <v>510</v>
      </c>
      <c r="P810" t="s">
        <v>510</v>
      </c>
      <c r="Q810" t="s">
        <v>510</v>
      </c>
      <c r="R810" t="s">
        <v>510</v>
      </c>
      <c r="S810" t="s">
        <v>510</v>
      </c>
      <c r="T810" t="s">
        <v>510</v>
      </c>
      <c r="U810" t="s">
        <v>510</v>
      </c>
      <c r="V810" t="s">
        <v>510</v>
      </c>
      <c r="W810" t="s">
        <v>510</v>
      </c>
      <c r="Y810" t="s">
        <v>510</v>
      </c>
      <c r="AA810" t="s">
        <v>510</v>
      </c>
      <c r="AB810" t="s">
        <v>510</v>
      </c>
      <c r="AC810" t="s">
        <v>510</v>
      </c>
      <c r="AD810" t="s">
        <v>510</v>
      </c>
      <c r="AE810" t="s">
        <v>510</v>
      </c>
      <c r="AH810" t="s">
        <v>510</v>
      </c>
      <c r="AI810" t="s">
        <v>510</v>
      </c>
      <c r="AJ810" t="s">
        <v>510</v>
      </c>
      <c r="AK810" t="s">
        <v>510</v>
      </c>
      <c r="AL810" t="s">
        <v>510</v>
      </c>
      <c r="AM810" t="s">
        <v>510</v>
      </c>
      <c r="AN810" t="s">
        <v>510</v>
      </c>
      <c r="AO810" t="s">
        <v>510</v>
      </c>
      <c r="AP810" t="s">
        <v>510</v>
      </c>
      <c r="AQ810" t="s">
        <v>510</v>
      </c>
      <c r="AR810" t="s">
        <v>510</v>
      </c>
      <c r="AS810" t="s">
        <v>510</v>
      </c>
      <c r="AT810" t="s">
        <v>510</v>
      </c>
      <c r="AU810" t="s">
        <v>510</v>
      </c>
      <c r="AV810" t="s">
        <v>510</v>
      </c>
      <c r="AW810" t="s">
        <v>510</v>
      </c>
      <c r="AY810" t="s">
        <v>510</v>
      </c>
      <c r="AZ810" t="s">
        <v>510</v>
      </c>
      <c r="BB810" t="s">
        <v>510</v>
      </c>
      <c r="BC810" t="s">
        <v>510</v>
      </c>
      <c r="BD810" t="s">
        <v>510</v>
      </c>
      <c r="BE810" t="s">
        <v>510</v>
      </c>
      <c r="BF810" t="s">
        <v>510</v>
      </c>
      <c r="BG810" t="s">
        <v>510</v>
      </c>
      <c r="BH810" t="s">
        <v>510</v>
      </c>
      <c r="BI810" t="s">
        <v>510</v>
      </c>
      <c r="BJ810" t="s">
        <v>510</v>
      </c>
      <c r="BK810" t="s">
        <v>510</v>
      </c>
      <c r="BL810" t="s">
        <v>510</v>
      </c>
      <c r="BM810" t="s">
        <v>510</v>
      </c>
      <c r="BN810" t="s">
        <v>510</v>
      </c>
      <c r="BO810" t="s">
        <v>510</v>
      </c>
      <c r="BP810" t="s">
        <v>510</v>
      </c>
      <c r="BQ810" t="s">
        <v>510</v>
      </c>
    </row>
    <row r="811" spans="1:69" x14ac:dyDescent="0.3">
      <c r="A811" t="s">
        <v>510</v>
      </c>
      <c r="B811" t="s">
        <v>510</v>
      </c>
      <c r="C811" t="s">
        <v>510</v>
      </c>
      <c r="D811" t="s">
        <v>510</v>
      </c>
      <c r="E811" t="s">
        <v>510</v>
      </c>
      <c r="F811" t="s">
        <v>510</v>
      </c>
      <c r="G811" t="s">
        <v>510</v>
      </c>
      <c r="H811" s="455"/>
      <c r="I811" t="s">
        <v>510</v>
      </c>
      <c r="K811" t="s">
        <v>510</v>
      </c>
      <c r="L811" t="s">
        <v>512</v>
      </c>
      <c r="M811" t="s">
        <v>510</v>
      </c>
      <c r="N811" t="s">
        <v>510</v>
      </c>
      <c r="O811" t="s">
        <v>510</v>
      </c>
      <c r="P811" t="s">
        <v>510</v>
      </c>
      <c r="Q811" t="s">
        <v>510</v>
      </c>
      <c r="R811" t="s">
        <v>510</v>
      </c>
      <c r="S811" t="s">
        <v>510</v>
      </c>
      <c r="T811" t="s">
        <v>510</v>
      </c>
      <c r="U811" t="s">
        <v>510</v>
      </c>
      <c r="V811" t="s">
        <v>510</v>
      </c>
      <c r="W811" t="s">
        <v>510</v>
      </c>
      <c r="Y811" t="s">
        <v>510</v>
      </c>
      <c r="AA811" t="s">
        <v>510</v>
      </c>
      <c r="AB811" t="s">
        <v>510</v>
      </c>
      <c r="AC811" t="s">
        <v>510</v>
      </c>
      <c r="AD811" t="s">
        <v>510</v>
      </c>
      <c r="AE811" t="s">
        <v>510</v>
      </c>
      <c r="AH811" t="s">
        <v>510</v>
      </c>
      <c r="AI811" t="s">
        <v>510</v>
      </c>
      <c r="AJ811" t="s">
        <v>510</v>
      </c>
      <c r="AK811" t="s">
        <v>510</v>
      </c>
      <c r="AL811" t="s">
        <v>510</v>
      </c>
      <c r="AM811" t="s">
        <v>510</v>
      </c>
      <c r="AN811" t="s">
        <v>510</v>
      </c>
      <c r="AO811" t="s">
        <v>510</v>
      </c>
      <c r="AP811" t="s">
        <v>510</v>
      </c>
      <c r="AQ811" t="s">
        <v>510</v>
      </c>
      <c r="AR811" t="s">
        <v>510</v>
      </c>
      <c r="AS811" t="s">
        <v>510</v>
      </c>
      <c r="AT811" t="s">
        <v>510</v>
      </c>
      <c r="AU811" t="s">
        <v>510</v>
      </c>
      <c r="AV811" t="s">
        <v>510</v>
      </c>
      <c r="AW811" t="s">
        <v>510</v>
      </c>
      <c r="AY811" t="s">
        <v>510</v>
      </c>
      <c r="AZ811" t="s">
        <v>510</v>
      </c>
      <c r="BB811" t="s">
        <v>510</v>
      </c>
      <c r="BC811" t="s">
        <v>510</v>
      </c>
      <c r="BD811" t="s">
        <v>510</v>
      </c>
      <c r="BE811" t="s">
        <v>510</v>
      </c>
      <c r="BF811" t="s">
        <v>510</v>
      </c>
      <c r="BG811" t="s">
        <v>510</v>
      </c>
      <c r="BH811" t="s">
        <v>510</v>
      </c>
      <c r="BI811" t="s">
        <v>510</v>
      </c>
      <c r="BJ811" t="s">
        <v>510</v>
      </c>
      <c r="BK811" t="s">
        <v>510</v>
      </c>
      <c r="BL811" t="s">
        <v>510</v>
      </c>
      <c r="BM811" t="s">
        <v>510</v>
      </c>
      <c r="BN811" t="s">
        <v>510</v>
      </c>
      <c r="BO811" t="s">
        <v>510</v>
      </c>
      <c r="BP811" t="s">
        <v>510</v>
      </c>
      <c r="BQ811" t="s">
        <v>510</v>
      </c>
    </row>
    <row r="812" spans="1:69" x14ac:dyDescent="0.3">
      <c r="A812" t="s">
        <v>510</v>
      </c>
      <c r="B812" t="s">
        <v>510</v>
      </c>
      <c r="C812" t="s">
        <v>510</v>
      </c>
      <c r="D812" t="s">
        <v>510</v>
      </c>
      <c r="E812" t="s">
        <v>510</v>
      </c>
      <c r="F812" t="s">
        <v>510</v>
      </c>
      <c r="G812" t="s">
        <v>510</v>
      </c>
      <c r="H812" s="455"/>
      <c r="I812" t="s">
        <v>510</v>
      </c>
      <c r="K812" t="s">
        <v>510</v>
      </c>
      <c r="L812" t="s">
        <v>512</v>
      </c>
      <c r="M812" t="s">
        <v>510</v>
      </c>
      <c r="N812" t="s">
        <v>510</v>
      </c>
      <c r="O812" t="s">
        <v>510</v>
      </c>
      <c r="P812" t="s">
        <v>510</v>
      </c>
      <c r="Q812" t="s">
        <v>510</v>
      </c>
      <c r="R812" t="s">
        <v>510</v>
      </c>
      <c r="S812" t="s">
        <v>510</v>
      </c>
      <c r="T812" t="s">
        <v>510</v>
      </c>
      <c r="U812" t="s">
        <v>510</v>
      </c>
      <c r="V812" t="s">
        <v>510</v>
      </c>
      <c r="W812" t="s">
        <v>510</v>
      </c>
      <c r="Y812" t="s">
        <v>510</v>
      </c>
      <c r="AA812" t="s">
        <v>510</v>
      </c>
      <c r="AB812" t="s">
        <v>510</v>
      </c>
      <c r="AC812" t="s">
        <v>510</v>
      </c>
      <c r="AD812" t="s">
        <v>510</v>
      </c>
      <c r="AE812" t="s">
        <v>510</v>
      </c>
      <c r="AH812" t="s">
        <v>510</v>
      </c>
      <c r="AI812" t="s">
        <v>510</v>
      </c>
      <c r="AJ812" t="s">
        <v>510</v>
      </c>
      <c r="AK812" t="s">
        <v>510</v>
      </c>
      <c r="AL812" t="s">
        <v>510</v>
      </c>
      <c r="AM812" t="s">
        <v>510</v>
      </c>
      <c r="AN812" t="s">
        <v>510</v>
      </c>
      <c r="AO812" t="s">
        <v>510</v>
      </c>
      <c r="AP812" t="s">
        <v>510</v>
      </c>
      <c r="AQ812" t="s">
        <v>510</v>
      </c>
      <c r="AR812" t="s">
        <v>510</v>
      </c>
      <c r="AS812" t="s">
        <v>510</v>
      </c>
      <c r="AT812" t="s">
        <v>510</v>
      </c>
      <c r="AU812" t="s">
        <v>510</v>
      </c>
      <c r="AV812" t="s">
        <v>510</v>
      </c>
      <c r="AW812" t="s">
        <v>510</v>
      </c>
      <c r="AY812" t="s">
        <v>510</v>
      </c>
      <c r="AZ812" t="s">
        <v>510</v>
      </c>
      <c r="BB812" t="s">
        <v>510</v>
      </c>
      <c r="BC812" t="s">
        <v>510</v>
      </c>
      <c r="BD812" t="s">
        <v>510</v>
      </c>
      <c r="BE812" t="s">
        <v>510</v>
      </c>
      <c r="BF812" t="s">
        <v>510</v>
      </c>
      <c r="BG812" t="s">
        <v>510</v>
      </c>
      <c r="BH812" t="s">
        <v>510</v>
      </c>
      <c r="BI812" t="s">
        <v>510</v>
      </c>
      <c r="BJ812" t="s">
        <v>510</v>
      </c>
      <c r="BK812" t="s">
        <v>510</v>
      </c>
      <c r="BL812" t="s">
        <v>510</v>
      </c>
      <c r="BM812" t="s">
        <v>510</v>
      </c>
      <c r="BN812" t="s">
        <v>510</v>
      </c>
      <c r="BO812" t="s">
        <v>510</v>
      </c>
      <c r="BP812" t="s">
        <v>510</v>
      </c>
      <c r="BQ812" t="s">
        <v>510</v>
      </c>
    </row>
    <row r="813" spans="1:69" x14ac:dyDescent="0.3">
      <c r="A813" t="s">
        <v>510</v>
      </c>
      <c r="B813" t="s">
        <v>510</v>
      </c>
      <c r="C813" t="s">
        <v>510</v>
      </c>
      <c r="D813" t="s">
        <v>510</v>
      </c>
      <c r="E813" t="s">
        <v>510</v>
      </c>
      <c r="F813" t="s">
        <v>510</v>
      </c>
      <c r="G813" t="s">
        <v>510</v>
      </c>
      <c r="H813" s="455"/>
      <c r="I813" t="s">
        <v>510</v>
      </c>
      <c r="K813" t="s">
        <v>510</v>
      </c>
      <c r="L813" t="s">
        <v>512</v>
      </c>
      <c r="M813" t="s">
        <v>510</v>
      </c>
      <c r="N813" t="s">
        <v>510</v>
      </c>
      <c r="O813" t="s">
        <v>510</v>
      </c>
      <c r="P813" t="s">
        <v>510</v>
      </c>
      <c r="Q813" t="s">
        <v>510</v>
      </c>
      <c r="R813" t="s">
        <v>510</v>
      </c>
      <c r="S813" t="s">
        <v>510</v>
      </c>
      <c r="T813" t="s">
        <v>510</v>
      </c>
      <c r="U813" t="s">
        <v>510</v>
      </c>
      <c r="V813" t="s">
        <v>510</v>
      </c>
      <c r="W813" t="s">
        <v>510</v>
      </c>
      <c r="Y813" t="s">
        <v>510</v>
      </c>
      <c r="AA813" t="s">
        <v>510</v>
      </c>
      <c r="AB813" t="s">
        <v>510</v>
      </c>
      <c r="AC813" t="s">
        <v>510</v>
      </c>
      <c r="AD813" t="s">
        <v>510</v>
      </c>
      <c r="AE813" t="s">
        <v>510</v>
      </c>
      <c r="AH813" t="s">
        <v>510</v>
      </c>
      <c r="AI813" t="s">
        <v>510</v>
      </c>
      <c r="AJ813" t="s">
        <v>510</v>
      </c>
      <c r="AK813" t="s">
        <v>510</v>
      </c>
      <c r="AL813" t="s">
        <v>510</v>
      </c>
      <c r="AM813" t="s">
        <v>510</v>
      </c>
      <c r="AN813" t="s">
        <v>510</v>
      </c>
      <c r="AO813" t="s">
        <v>510</v>
      </c>
      <c r="AP813" t="s">
        <v>510</v>
      </c>
      <c r="AQ813" t="s">
        <v>510</v>
      </c>
      <c r="AR813" t="s">
        <v>510</v>
      </c>
      <c r="AS813" t="s">
        <v>510</v>
      </c>
      <c r="AT813" t="s">
        <v>510</v>
      </c>
      <c r="AU813" t="s">
        <v>510</v>
      </c>
      <c r="AV813" t="s">
        <v>510</v>
      </c>
      <c r="AW813" t="s">
        <v>510</v>
      </c>
      <c r="AY813" t="s">
        <v>510</v>
      </c>
      <c r="AZ813" t="s">
        <v>510</v>
      </c>
      <c r="BB813" t="s">
        <v>510</v>
      </c>
      <c r="BC813" t="s">
        <v>510</v>
      </c>
      <c r="BD813" t="s">
        <v>510</v>
      </c>
      <c r="BE813" t="s">
        <v>510</v>
      </c>
      <c r="BF813" t="s">
        <v>510</v>
      </c>
      <c r="BG813" t="s">
        <v>510</v>
      </c>
      <c r="BH813" t="s">
        <v>510</v>
      </c>
      <c r="BI813" t="s">
        <v>510</v>
      </c>
      <c r="BJ813" t="s">
        <v>510</v>
      </c>
      <c r="BK813" t="s">
        <v>510</v>
      </c>
      <c r="BL813" t="s">
        <v>510</v>
      </c>
      <c r="BM813" t="s">
        <v>510</v>
      </c>
      <c r="BN813" t="s">
        <v>510</v>
      </c>
      <c r="BO813" t="s">
        <v>510</v>
      </c>
      <c r="BP813" t="s">
        <v>510</v>
      </c>
      <c r="BQ813" t="s">
        <v>510</v>
      </c>
    </row>
    <row r="814" spans="1:69" x14ac:dyDescent="0.3">
      <c r="A814" t="s">
        <v>510</v>
      </c>
      <c r="B814" t="s">
        <v>510</v>
      </c>
      <c r="C814" t="s">
        <v>510</v>
      </c>
      <c r="D814" t="s">
        <v>510</v>
      </c>
      <c r="E814" t="s">
        <v>510</v>
      </c>
      <c r="F814" t="s">
        <v>510</v>
      </c>
      <c r="G814" t="s">
        <v>510</v>
      </c>
      <c r="H814" s="455"/>
      <c r="I814" t="s">
        <v>510</v>
      </c>
      <c r="K814" t="s">
        <v>510</v>
      </c>
      <c r="L814" t="s">
        <v>512</v>
      </c>
      <c r="M814" t="s">
        <v>510</v>
      </c>
      <c r="N814" t="s">
        <v>510</v>
      </c>
      <c r="O814" t="s">
        <v>510</v>
      </c>
      <c r="P814" t="s">
        <v>510</v>
      </c>
      <c r="Q814" t="s">
        <v>510</v>
      </c>
      <c r="R814" t="s">
        <v>510</v>
      </c>
      <c r="S814" t="s">
        <v>510</v>
      </c>
      <c r="T814" t="s">
        <v>510</v>
      </c>
      <c r="U814" t="s">
        <v>510</v>
      </c>
      <c r="V814" t="s">
        <v>510</v>
      </c>
      <c r="W814" t="s">
        <v>510</v>
      </c>
      <c r="Y814" t="s">
        <v>510</v>
      </c>
      <c r="AA814" t="s">
        <v>510</v>
      </c>
      <c r="AB814" t="s">
        <v>510</v>
      </c>
      <c r="AC814" t="s">
        <v>510</v>
      </c>
      <c r="AD814" t="s">
        <v>510</v>
      </c>
      <c r="AE814" t="s">
        <v>510</v>
      </c>
      <c r="AH814" t="s">
        <v>510</v>
      </c>
      <c r="AI814" t="s">
        <v>510</v>
      </c>
      <c r="AJ814" t="s">
        <v>510</v>
      </c>
      <c r="AK814" t="s">
        <v>510</v>
      </c>
      <c r="AL814" t="s">
        <v>510</v>
      </c>
      <c r="AM814" t="s">
        <v>510</v>
      </c>
      <c r="AN814" t="s">
        <v>510</v>
      </c>
      <c r="AO814" t="s">
        <v>510</v>
      </c>
      <c r="AP814" t="s">
        <v>510</v>
      </c>
      <c r="AQ814" t="s">
        <v>510</v>
      </c>
      <c r="AR814" t="s">
        <v>510</v>
      </c>
      <c r="AS814" t="s">
        <v>510</v>
      </c>
      <c r="AT814" t="s">
        <v>510</v>
      </c>
      <c r="AU814" t="s">
        <v>510</v>
      </c>
      <c r="AV814" t="s">
        <v>510</v>
      </c>
      <c r="AW814" t="s">
        <v>510</v>
      </c>
      <c r="AY814" t="s">
        <v>510</v>
      </c>
      <c r="AZ814" t="s">
        <v>510</v>
      </c>
      <c r="BB814" t="s">
        <v>510</v>
      </c>
      <c r="BC814" t="s">
        <v>510</v>
      </c>
      <c r="BD814" t="s">
        <v>510</v>
      </c>
      <c r="BE814" t="s">
        <v>510</v>
      </c>
      <c r="BF814" t="s">
        <v>510</v>
      </c>
      <c r="BG814" t="s">
        <v>510</v>
      </c>
      <c r="BH814" t="s">
        <v>510</v>
      </c>
      <c r="BI814" t="s">
        <v>510</v>
      </c>
      <c r="BJ814" t="s">
        <v>510</v>
      </c>
      <c r="BK814" t="s">
        <v>510</v>
      </c>
      <c r="BL814" t="s">
        <v>510</v>
      </c>
      <c r="BM814" t="s">
        <v>510</v>
      </c>
      <c r="BN814" t="s">
        <v>510</v>
      </c>
      <c r="BO814" t="s">
        <v>510</v>
      </c>
      <c r="BP814" t="s">
        <v>510</v>
      </c>
      <c r="BQ814" t="s">
        <v>510</v>
      </c>
    </row>
    <row r="815" spans="1:69" x14ac:dyDescent="0.3">
      <c r="A815" t="s">
        <v>510</v>
      </c>
      <c r="B815" t="s">
        <v>510</v>
      </c>
      <c r="C815" t="s">
        <v>510</v>
      </c>
      <c r="D815" t="s">
        <v>510</v>
      </c>
      <c r="E815" t="s">
        <v>510</v>
      </c>
      <c r="F815" t="s">
        <v>510</v>
      </c>
      <c r="G815" t="s">
        <v>510</v>
      </c>
      <c r="H815" s="455"/>
      <c r="I815" t="s">
        <v>510</v>
      </c>
      <c r="K815" t="s">
        <v>510</v>
      </c>
      <c r="L815" t="s">
        <v>512</v>
      </c>
      <c r="M815" t="s">
        <v>510</v>
      </c>
      <c r="N815" t="s">
        <v>510</v>
      </c>
      <c r="O815" t="s">
        <v>510</v>
      </c>
      <c r="P815" t="s">
        <v>510</v>
      </c>
      <c r="Q815" t="s">
        <v>510</v>
      </c>
      <c r="R815" t="s">
        <v>510</v>
      </c>
      <c r="S815" t="s">
        <v>510</v>
      </c>
      <c r="T815" t="s">
        <v>510</v>
      </c>
      <c r="U815" t="s">
        <v>510</v>
      </c>
      <c r="V815" t="s">
        <v>510</v>
      </c>
      <c r="W815" t="s">
        <v>510</v>
      </c>
      <c r="Y815" t="s">
        <v>510</v>
      </c>
      <c r="AA815" t="s">
        <v>510</v>
      </c>
      <c r="AB815" t="s">
        <v>510</v>
      </c>
      <c r="AC815" t="s">
        <v>510</v>
      </c>
      <c r="AD815" t="s">
        <v>510</v>
      </c>
      <c r="AE815" t="s">
        <v>510</v>
      </c>
      <c r="AH815" t="s">
        <v>510</v>
      </c>
      <c r="AI815" t="s">
        <v>510</v>
      </c>
      <c r="AJ815" t="s">
        <v>510</v>
      </c>
      <c r="AK815" t="s">
        <v>510</v>
      </c>
      <c r="AL815" t="s">
        <v>510</v>
      </c>
      <c r="AM815" t="s">
        <v>510</v>
      </c>
      <c r="AN815" t="s">
        <v>510</v>
      </c>
      <c r="AO815" t="s">
        <v>510</v>
      </c>
      <c r="AP815" t="s">
        <v>510</v>
      </c>
      <c r="AQ815" t="s">
        <v>510</v>
      </c>
      <c r="AR815" t="s">
        <v>510</v>
      </c>
      <c r="AS815" t="s">
        <v>510</v>
      </c>
      <c r="AT815" t="s">
        <v>510</v>
      </c>
      <c r="AU815" t="s">
        <v>510</v>
      </c>
      <c r="AV815" t="s">
        <v>510</v>
      </c>
      <c r="AW815" t="s">
        <v>510</v>
      </c>
      <c r="AY815" t="s">
        <v>510</v>
      </c>
      <c r="AZ815" t="s">
        <v>510</v>
      </c>
      <c r="BB815" t="s">
        <v>510</v>
      </c>
      <c r="BC815" t="s">
        <v>510</v>
      </c>
      <c r="BD815" t="s">
        <v>510</v>
      </c>
      <c r="BE815" t="s">
        <v>510</v>
      </c>
      <c r="BF815" t="s">
        <v>510</v>
      </c>
      <c r="BG815" t="s">
        <v>510</v>
      </c>
      <c r="BH815" t="s">
        <v>510</v>
      </c>
      <c r="BI815" t="s">
        <v>510</v>
      </c>
      <c r="BJ815" t="s">
        <v>510</v>
      </c>
      <c r="BK815" t="s">
        <v>510</v>
      </c>
      <c r="BL815" t="s">
        <v>510</v>
      </c>
      <c r="BM815" t="s">
        <v>510</v>
      </c>
      <c r="BN815" t="s">
        <v>510</v>
      </c>
      <c r="BO815" t="s">
        <v>510</v>
      </c>
      <c r="BP815" t="s">
        <v>510</v>
      </c>
      <c r="BQ815" t="s">
        <v>510</v>
      </c>
    </row>
    <row r="816" spans="1:69" x14ac:dyDescent="0.3">
      <c r="A816" t="s">
        <v>510</v>
      </c>
      <c r="B816" t="s">
        <v>510</v>
      </c>
      <c r="C816" t="s">
        <v>510</v>
      </c>
      <c r="D816" t="s">
        <v>510</v>
      </c>
      <c r="E816" t="s">
        <v>510</v>
      </c>
      <c r="F816" t="s">
        <v>510</v>
      </c>
      <c r="G816" t="s">
        <v>510</v>
      </c>
      <c r="H816" s="455"/>
      <c r="I816" t="s">
        <v>510</v>
      </c>
      <c r="K816" t="s">
        <v>510</v>
      </c>
      <c r="L816" t="s">
        <v>512</v>
      </c>
      <c r="M816" t="s">
        <v>510</v>
      </c>
      <c r="N816" t="s">
        <v>510</v>
      </c>
      <c r="O816" t="s">
        <v>510</v>
      </c>
      <c r="P816" t="s">
        <v>510</v>
      </c>
      <c r="Q816" t="s">
        <v>510</v>
      </c>
      <c r="R816" t="s">
        <v>510</v>
      </c>
      <c r="S816" t="s">
        <v>510</v>
      </c>
      <c r="T816" t="s">
        <v>510</v>
      </c>
      <c r="U816" t="s">
        <v>510</v>
      </c>
      <c r="V816" t="s">
        <v>510</v>
      </c>
      <c r="W816" t="s">
        <v>510</v>
      </c>
      <c r="Y816" t="s">
        <v>510</v>
      </c>
      <c r="AA816" t="s">
        <v>510</v>
      </c>
      <c r="AB816" t="s">
        <v>510</v>
      </c>
      <c r="AC816" t="s">
        <v>510</v>
      </c>
      <c r="AD816" t="s">
        <v>510</v>
      </c>
      <c r="AE816" t="s">
        <v>510</v>
      </c>
      <c r="AH816" t="s">
        <v>510</v>
      </c>
      <c r="AI816" t="s">
        <v>510</v>
      </c>
      <c r="AJ816" t="s">
        <v>510</v>
      </c>
      <c r="AK816" t="s">
        <v>510</v>
      </c>
      <c r="AL816" t="s">
        <v>510</v>
      </c>
      <c r="AM816" t="s">
        <v>510</v>
      </c>
      <c r="AN816" t="s">
        <v>510</v>
      </c>
      <c r="AO816" t="s">
        <v>510</v>
      </c>
      <c r="AP816" t="s">
        <v>510</v>
      </c>
      <c r="AQ816" t="s">
        <v>510</v>
      </c>
      <c r="AR816" t="s">
        <v>510</v>
      </c>
      <c r="AS816" t="s">
        <v>510</v>
      </c>
      <c r="AT816" t="s">
        <v>510</v>
      </c>
      <c r="AU816" t="s">
        <v>510</v>
      </c>
      <c r="AV816" t="s">
        <v>510</v>
      </c>
      <c r="AW816" t="s">
        <v>510</v>
      </c>
      <c r="AY816" t="s">
        <v>510</v>
      </c>
      <c r="AZ816" t="s">
        <v>510</v>
      </c>
      <c r="BB816" t="s">
        <v>510</v>
      </c>
      <c r="BC816" t="s">
        <v>510</v>
      </c>
      <c r="BD816" t="s">
        <v>510</v>
      </c>
      <c r="BE816" t="s">
        <v>510</v>
      </c>
      <c r="BF816" t="s">
        <v>510</v>
      </c>
      <c r="BG816" t="s">
        <v>510</v>
      </c>
      <c r="BH816" t="s">
        <v>510</v>
      </c>
      <c r="BI816" t="s">
        <v>510</v>
      </c>
      <c r="BJ816" t="s">
        <v>510</v>
      </c>
      <c r="BK816" t="s">
        <v>510</v>
      </c>
      <c r="BL816" t="s">
        <v>510</v>
      </c>
      <c r="BM816" t="s">
        <v>510</v>
      </c>
      <c r="BN816" t="s">
        <v>510</v>
      </c>
      <c r="BO816" t="s">
        <v>510</v>
      </c>
      <c r="BP816" t="s">
        <v>510</v>
      </c>
      <c r="BQ816" t="s">
        <v>510</v>
      </c>
    </row>
    <row r="817" spans="1:69" x14ac:dyDescent="0.3">
      <c r="A817" t="s">
        <v>510</v>
      </c>
      <c r="B817" t="s">
        <v>510</v>
      </c>
      <c r="C817" t="s">
        <v>510</v>
      </c>
      <c r="D817" t="s">
        <v>510</v>
      </c>
      <c r="E817" t="s">
        <v>510</v>
      </c>
      <c r="F817" t="s">
        <v>510</v>
      </c>
      <c r="G817" t="s">
        <v>510</v>
      </c>
      <c r="H817" s="455"/>
      <c r="I817" t="s">
        <v>510</v>
      </c>
      <c r="K817" t="s">
        <v>510</v>
      </c>
      <c r="L817" t="s">
        <v>512</v>
      </c>
      <c r="M817" t="s">
        <v>510</v>
      </c>
      <c r="N817" t="s">
        <v>510</v>
      </c>
      <c r="O817" t="s">
        <v>510</v>
      </c>
      <c r="P817" t="s">
        <v>510</v>
      </c>
      <c r="Q817" t="s">
        <v>510</v>
      </c>
      <c r="R817" t="s">
        <v>510</v>
      </c>
      <c r="S817" t="s">
        <v>510</v>
      </c>
      <c r="T817" t="s">
        <v>510</v>
      </c>
      <c r="U817" t="s">
        <v>510</v>
      </c>
      <c r="V817" t="s">
        <v>510</v>
      </c>
      <c r="W817" t="s">
        <v>510</v>
      </c>
      <c r="Y817" t="s">
        <v>510</v>
      </c>
      <c r="AA817" t="s">
        <v>510</v>
      </c>
      <c r="AB817" t="s">
        <v>510</v>
      </c>
      <c r="AC817" t="s">
        <v>510</v>
      </c>
      <c r="AD817" t="s">
        <v>510</v>
      </c>
      <c r="AE817" t="s">
        <v>510</v>
      </c>
      <c r="AH817" t="s">
        <v>510</v>
      </c>
      <c r="AI817" t="s">
        <v>510</v>
      </c>
      <c r="AJ817" t="s">
        <v>510</v>
      </c>
      <c r="AK817" t="s">
        <v>510</v>
      </c>
      <c r="AL817" t="s">
        <v>510</v>
      </c>
      <c r="AM817" t="s">
        <v>510</v>
      </c>
      <c r="AN817" t="s">
        <v>510</v>
      </c>
      <c r="AO817" t="s">
        <v>510</v>
      </c>
      <c r="AP817" t="s">
        <v>510</v>
      </c>
      <c r="AQ817" t="s">
        <v>510</v>
      </c>
      <c r="AR817" t="s">
        <v>510</v>
      </c>
      <c r="AS817" t="s">
        <v>510</v>
      </c>
      <c r="AT817" t="s">
        <v>510</v>
      </c>
      <c r="AU817" t="s">
        <v>510</v>
      </c>
      <c r="AV817" t="s">
        <v>510</v>
      </c>
      <c r="AW817" t="s">
        <v>510</v>
      </c>
      <c r="AY817" t="s">
        <v>510</v>
      </c>
      <c r="AZ817" t="s">
        <v>510</v>
      </c>
      <c r="BB817" t="s">
        <v>510</v>
      </c>
      <c r="BC817" t="s">
        <v>510</v>
      </c>
      <c r="BD817" t="s">
        <v>510</v>
      </c>
      <c r="BE817" t="s">
        <v>510</v>
      </c>
      <c r="BF817" t="s">
        <v>510</v>
      </c>
      <c r="BG817" t="s">
        <v>510</v>
      </c>
      <c r="BH817" t="s">
        <v>510</v>
      </c>
      <c r="BI817" t="s">
        <v>510</v>
      </c>
      <c r="BJ817" t="s">
        <v>510</v>
      </c>
      <c r="BK817" t="s">
        <v>510</v>
      </c>
      <c r="BL817" t="s">
        <v>510</v>
      </c>
      <c r="BM817" t="s">
        <v>510</v>
      </c>
      <c r="BN817" t="s">
        <v>510</v>
      </c>
      <c r="BO817" t="s">
        <v>510</v>
      </c>
      <c r="BP817" t="s">
        <v>510</v>
      </c>
      <c r="BQ817" t="s">
        <v>510</v>
      </c>
    </row>
    <row r="818" spans="1:69" x14ac:dyDescent="0.3">
      <c r="A818" t="s">
        <v>510</v>
      </c>
      <c r="B818" t="s">
        <v>510</v>
      </c>
      <c r="C818" t="s">
        <v>510</v>
      </c>
      <c r="D818" t="s">
        <v>510</v>
      </c>
      <c r="E818" t="s">
        <v>510</v>
      </c>
      <c r="F818" t="s">
        <v>510</v>
      </c>
      <c r="G818" t="s">
        <v>510</v>
      </c>
      <c r="H818" s="455"/>
      <c r="I818" t="s">
        <v>510</v>
      </c>
      <c r="K818" t="s">
        <v>510</v>
      </c>
      <c r="L818" t="s">
        <v>512</v>
      </c>
      <c r="M818" t="s">
        <v>510</v>
      </c>
      <c r="N818" t="s">
        <v>510</v>
      </c>
      <c r="O818" t="s">
        <v>510</v>
      </c>
      <c r="P818" t="s">
        <v>510</v>
      </c>
      <c r="Q818" t="s">
        <v>510</v>
      </c>
      <c r="R818" t="s">
        <v>510</v>
      </c>
      <c r="S818" t="s">
        <v>510</v>
      </c>
      <c r="T818" t="s">
        <v>510</v>
      </c>
      <c r="U818" t="s">
        <v>510</v>
      </c>
      <c r="V818" t="s">
        <v>510</v>
      </c>
      <c r="W818" t="s">
        <v>510</v>
      </c>
      <c r="Y818" t="s">
        <v>510</v>
      </c>
      <c r="AA818" t="s">
        <v>510</v>
      </c>
      <c r="AB818" t="s">
        <v>510</v>
      </c>
      <c r="AC818" t="s">
        <v>510</v>
      </c>
      <c r="AD818" t="s">
        <v>510</v>
      </c>
      <c r="AE818" t="s">
        <v>510</v>
      </c>
      <c r="AH818" t="s">
        <v>510</v>
      </c>
      <c r="AI818" t="s">
        <v>510</v>
      </c>
      <c r="AJ818" t="s">
        <v>510</v>
      </c>
      <c r="AK818" t="s">
        <v>510</v>
      </c>
      <c r="AL818" t="s">
        <v>510</v>
      </c>
      <c r="AM818" t="s">
        <v>510</v>
      </c>
      <c r="AN818" t="s">
        <v>510</v>
      </c>
      <c r="AO818" t="s">
        <v>510</v>
      </c>
      <c r="AP818" t="s">
        <v>510</v>
      </c>
      <c r="AQ818" t="s">
        <v>510</v>
      </c>
      <c r="AR818" t="s">
        <v>510</v>
      </c>
      <c r="AS818" t="s">
        <v>510</v>
      </c>
      <c r="AT818" t="s">
        <v>510</v>
      </c>
      <c r="AU818" t="s">
        <v>510</v>
      </c>
      <c r="AV818" t="s">
        <v>510</v>
      </c>
      <c r="AW818" t="s">
        <v>510</v>
      </c>
      <c r="AY818" t="s">
        <v>510</v>
      </c>
      <c r="AZ818" t="s">
        <v>510</v>
      </c>
      <c r="BB818" t="s">
        <v>510</v>
      </c>
      <c r="BC818" t="s">
        <v>510</v>
      </c>
      <c r="BD818" t="s">
        <v>510</v>
      </c>
      <c r="BE818" t="s">
        <v>510</v>
      </c>
      <c r="BF818" t="s">
        <v>510</v>
      </c>
      <c r="BG818" t="s">
        <v>510</v>
      </c>
      <c r="BH818" t="s">
        <v>510</v>
      </c>
      <c r="BI818" t="s">
        <v>510</v>
      </c>
      <c r="BJ818" t="s">
        <v>510</v>
      </c>
      <c r="BK818" t="s">
        <v>510</v>
      </c>
      <c r="BL818" t="s">
        <v>510</v>
      </c>
      <c r="BM818" t="s">
        <v>510</v>
      </c>
      <c r="BN818" t="s">
        <v>510</v>
      </c>
      <c r="BO818" t="s">
        <v>510</v>
      </c>
      <c r="BP818" t="s">
        <v>510</v>
      </c>
      <c r="BQ818" t="s">
        <v>510</v>
      </c>
    </row>
    <row r="819" spans="1:69" x14ac:dyDescent="0.3">
      <c r="A819" t="s">
        <v>510</v>
      </c>
      <c r="B819" t="s">
        <v>510</v>
      </c>
      <c r="C819" t="s">
        <v>510</v>
      </c>
      <c r="D819" t="s">
        <v>510</v>
      </c>
      <c r="E819" t="s">
        <v>510</v>
      </c>
      <c r="F819" t="s">
        <v>510</v>
      </c>
      <c r="G819" t="s">
        <v>510</v>
      </c>
      <c r="H819" s="455"/>
      <c r="I819" t="s">
        <v>510</v>
      </c>
      <c r="K819" t="s">
        <v>510</v>
      </c>
      <c r="L819" t="s">
        <v>512</v>
      </c>
      <c r="M819" t="s">
        <v>510</v>
      </c>
      <c r="N819" t="s">
        <v>510</v>
      </c>
      <c r="O819" t="s">
        <v>510</v>
      </c>
      <c r="P819" t="s">
        <v>510</v>
      </c>
      <c r="Q819" t="s">
        <v>510</v>
      </c>
      <c r="R819" t="s">
        <v>510</v>
      </c>
      <c r="S819" t="s">
        <v>510</v>
      </c>
      <c r="T819" t="s">
        <v>510</v>
      </c>
      <c r="U819" t="s">
        <v>510</v>
      </c>
      <c r="V819" t="s">
        <v>510</v>
      </c>
      <c r="W819" t="s">
        <v>510</v>
      </c>
      <c r="Y819" t="s">
        <v>510</v>
      </c>
      <c r="AA819" t="s">
        <v>510</v>
      </c>
      <c r="AB819" t="s">
        <v>510</v>
      </c>
      <c r="AC819" t="s">
        <v>510</v>
      </c>
      <c r="AD819" t="s">
        <v>510</v>
      </c>
      <c r="AE819" t="s">
        <v>510</v>
      </c>
      <c r="AH819" t="s">
        <v>510</v>
      </c>
      <c r="AI819" t="s">
        <v>510</v>
      </c>
      <c r="AJ819" t="s">
        <v>510</v>
      </c>
      <c r="AK819" t="s">
        <v>510</v>
      </c>
      <c r="AL819" t="s">
        <v>510</v>
      </c>
      <c r="AM819" t="s">
        <v>510</v>
      </c>
      <c r="AN819" t="s">
        <v>510</v>
      </c>
      <c r="AO819" t="s">
        <v>510</v>
      </c>
      <c r="AP819" t="s">
        <v>510</v>
      </c>
      <c r="AQ819" t="s">
        <v>510</v>
      </c>
      <c r="AR819" t="s">
        <v>510</v>
      </c>
      <c r="AS819" t="s">
        <v>510</v>
      </c>
      <c r="AT819" t="s">
        <v>510</v>
      </c>
      <c r="AU819" t="s">
        <v>510</v>
      </c>
      <c r="AV819" t="s">
        <v>510</v>
      </c>
      <c r="AW819" t="s">
        <v>510</v>
      </c>
      <c r="AY819" t="s">
        <v>510</v>
      </c>
      <c r="AZ819" t="s">
        <v>510</v>
      </c>
      <c r="BB819" t="s">
        <v>510</v>
      </c>
      <c r="BC819" t="s">
        <v>510</v>
      </c>
      <c r="BD819" t="s">
        <v>510</v>
      </c>
      <c r="BE819" t="s">
        <v>510</v>
      </c>
      <c r="BF819" t="s">
        <v>510</v>
      </c>
      <c r="BG819" t="s">
        <v>510</v>
      </c>
      <c r="BH819" t="s">
        <v>510</v>
      </c>
      <c r="BI819" t="s">
        <v>510</v>
      </c>
      <c r="BJ819" t="s">
        <v>510</v>
      </c>
      <c r="BK819" t="s">
        <v>510</v>
      </c>
      <c r="BL819" t="s">
        <v>510</v>
      </c>
      <c r="BM819" t="s">
        <v>510</v>
      </c>
      <c r="BN819" t="s">
        <v>510</v>
      </c>
      <c r="BO819" t="s">
        <v>510</v>
      </c>
      <c r="BP819" t="s">
        <v>510</v>
      </c>
      <c r="BQ819" t="s">
        <v>510</v>
      </c>
    </row>
    <row r="820" spans="1:69" x14ac:dyDescent="0.3">
      <c r="A820" t="s">
        <v>510</v>
      </c>
      <c r="B820" t="s">
        <v>510</v>
      </c>
      <c r="C820" t="s">
        <v>510</v>
      </c>
      <c r="D820" t="s">
        <v>510</v>
      </c>
      <c r="E820" t="s">
        <v>510</v>
      </c>
      <c r="F820" t="s">
        <v>510</v>
      </c>
      <c r="G820" t="s">
        <v>510</v>
      </c>
      <c r="H820" s="455"/>
      <c r="I820" t="s">
        <v>510</v>
      </c>
      <c r="K820" t="s">
        <v>510</v>
      </c>
      <c r="L820" t="s">
        <v>512</v>
      </c>
      <c r="M820" t="s">
        <v>510</v>
      </c>
      <c r="N820" t="s">
        <v>510</v>
      </c>
      <c r="O820" t="s">
        <v>510</v>
      </c>
      <c r="P820" t="s">
        <v>510</v>
      </c>
      <c r="Q820" t="s">
        <v>510</v>
      </c>
      <c r="R820" t="s">
        <v>510</v>
      </c>
      <c r="S820" t="s">
        <v>510</v>
      </c>
      <c r="T820" t="s">
        <v>510</v>
      </c>
      <c r="U820" t="s">
        <v>510</v>
      </c>
      <c r="V820" t="s">
        <v>510</v>
      </c>
      <c r="W820" t="s">
        <v>510</v>
      </c>
      <c r="Y820" t="s">
        <v>510</v>
      </c>
      <c r="AA820" t="s">
        <v>510</v>
      </c>
      <c r="AB820" t="s">
        <v>510</v>
      </c>
      <c r="AC820" t="s">
        <v>510</v>
      </c>
      <c r="AD820" t="s">
        <v>510</v>
      </c>
      <c r="AE820" t="s">
        <v>510</v>
      </c>
      <c r="AH820" t="s">
        <v>510</v>
      </c>
      <c r="AI820" t="s">
        <v>510</v>
      </c>
      <c r="AJ820" t="s">
        <v>510</v>
      </c>
      <c r="AK820" t="s">
        <v>510</v>
      </c>
      <c r="AL820" t="s">
        <v>510</v>
      </c>
      <c r="AM820" t="s">
        <v>510</v>
      </c>
      <c r="AN820" t="s">
        <v>510</v>
      </c>
      <c r="AO820" t="s">
        <v>510</v>
      </c>
      <c r="AP820" t="s">
        <v>510</v>
      </c>
      <c r="AQ820" t="s">
        <v>510</v>
      </c>
      <c r="AR820" t="s">
        <v>510</v>
      </c>
      <c r="AS820" t="s">
        <v>510</v>
      </c>
      <c r="AT820" t="s">
        <v>510</v>
      </c>
      <c r="AU820" t="s">
        <v>510</v>
      </c>
      <c r="AV820" t="s">
        <v>510</v>
      </c>
      <c r="AW820" t="s">
        <v>510</v>
      </c>
      <c r="AY820" t="s">
        <v>510</v>
      </c>
      <c r="AZ820" t="s">
        <v>510</v>
      </c>
      <c r="BB820" t="s">
        <v>510</v>
      </c>
      <c r="BC820" t="s">
        <v>510</v>
      </c>
      <c r="BD820" t="s">
        <v>510</v>
      </c>
      <c r="BE820" t="s">
        <v>510</v>
      </c>
      <c r="BF820" t="s">
        <v>510</v>
      </c>
      <c r="BG820" t="s">
        <v>510</v>
      </c>
      <c r="BH820" t="s">
        <v>510</v>
      </c>
      <c r="BI820" t="s">
        <v>510</v>
      </c>
      <c r="BJ820" t="s">
        <v>510</v>
      </c>
      <c r="BK820" t="s">
        <v>510</v>
      </c>
      <c r="BL820" t="s">
        <v>510</v>
      </c>
      <c r="BM820" t="s">
        <v>510</v>
      </c>
      <c r="BN820" t="s">
        <v>510</v>
      </c>
      <c r="BO820" t="s">
        <v>510</v>
      </c>
      <c r="BP820" t="s">
        <v>510</v>
      </c>
      <c r="BQ820" t="s">
        <v>510</v>
      </c>
    </row>
    <row r="821" spans="1:69" x14ac:dyDescent="0.3">
      <c r="A821" t="s">
        <v>510</v>
      </c>
      <c r="B821" t="s">
        <v>510</v>
      </c>
      <c r="C821" t="s">
        <v>510</v>
      </c>
      <c r="D821" t="s">
        <v>510</v>
      </c>
      <c r="E821" t="s">
        <v>510</v>
      </c>
      <c r="F821" t="s">
        <v>510</v>
      </c>
      <c r="G821" t="s">
        <v>510</v>
      </c>
      <c r="H821" s="455"/>
      <c r="I821" t="s">
        <v>510</v>
      </c>
      <c r="K821" t="s">
        <v>510</v>
      </c>
      <c r="L821" t="s">
        <v>512</v>
      </c>
      <c r="M821" t="s">
        <v>510</v>
      </c>
      <c r="N821" t="s">
        <v>510</v>
      </c>
      <c r="O821" t="s">
        <v>510</v>
      </c>
      <c r="P821" t="s">
        <v>510</v>
      </c>
      <c r="Q821" t="s">
        <v>510</v>
      </c>
      <c r="R821" t="s">
        <v>510</v>
      </c>
      <c r="S821" t="s">
        <v>510</v>
      </c>
      <c r="T821" t="s">
        <v>510</v>
      </c>
      <c r="U821" t="s">
        <v>510</v>
      </c>
      <c r="V821" t="s">
        <v>510</v>
      </c>
      <c r="W821" t="s">
        <v>510</v>
      </c>
      <c r="Y821" t="s">
        <v>510</v>
      </c>
      <c r="AA821" t="s">
        <v>510</v>
      </c>
      <c r="AB821" t="s">
        <v>510</v>
      </c>
      <c r="AC821" t="s">
        <v>510</v>
      </c>
      <c r="AD821" t="s">
        <v>510</v>
      </c>
      <c r="AE821" t="s">
        <v>510</v>
      </c>
      <c r="AH821" t="s">
        <v>510</v>
      </c>
      <c r="AI821" t="s">
        <v>510</v>
      </c>
      <c r="AJ821" t="s">
        <v>510</v>
      </c>
      <c r="AK821" t="s">
        <v>510</v>
      </c>
      <c r="AL821" t="s">
        <v>510</v>
      </c>
      <c r="AM821" t="s">
        <v>510</v>
      </c>
      <c r="AN821" t="s">
        <v>510</v>
      </c>
      <c r="AO821" t="s">
        <v>510</v>
      </c>
      <c r="AP821" t="s">
        <v>510</v>
      </c>
      <c r="AQ821" t="s">
        <v>510</v>
      </c>
      <c r="AR821" t="s">
        <v>510</v>
      </c>
      <c r="AS821" t="s">
        <v>510</v>
      </c>
      <c r="AT821" t="s">
        <v>510</v>
      </c>
      <c r="AU821" t="s">
        <v>510</v>
      </c>
      <c r="AV821" t="s">
        <v>510</v>
      </c>
      <c r="AW821" t="s">
        <v>510</v>
      </c>
      <c r="AY821" t="s">
        <v>510</v>
      </c>
      <c r="AZ821" t="s">
        <v>510</v>
      </c>
      <c r="BB821" t="s">
        <v>510</v>
      </c>
      <c r="BC821" t="s">
        <v>510</v>
      </c>
      <c r="BD821" t="s">
        <v>510</v>
      </c>
      <c r="BE821" t="s">
        <v>510</v>
      </c>
      <c r="BF821" t="s">
        <v>510</v>
      </c>
      <c r="BG821" t="s">
        <v>510</v>
      </c>
      <c r="BH821" t="s">
        <v>510</v>
      </c>
      <c r="BI821" t="s">
        <v>510</v>
      </c>
      <c r="BJ821" t="s">
        <v>510</v>
      </c>
      <c r="BK821" t="s">
        <v>510</v>
      </c>
      <c r="BL821" t="s">
        <v>510</v>
      </c>
      <c r="BM821" t="s">
        <v>510</v>
      </c>
      <c r="BN821" t="s">
        <v>510</v>
      </c>
      <c r="BO821" t="s">
        <v>510</v>
      </c>
      <c r="BP821" t="s">
        <v>510</v>
      </c>
      <c r="BQ821" t="s">
        <v>510</v>
      </c>
    </row>
    <row r="822" spans="1:69" x14ac:dyDescent="0.3">
      <c r="A822" t="s">
        <v>510</v>
      </c>
      <c r="B822" t="s">
        <v>510</v>
      </c>
      <c r="C822" t="s">
        <v>510</v>
      </c>
      <c r="D822" t="s">
        <v>510</v>
      </c>
      <c r="E822" t="s">
        <v>510</v>
      </c>
      <c r="F822" t="s">
        <v>510</v>
      </c>
      <c r="G822" t="s">
        <v>510</v>
      </c>
      <c r="H822" s="455"/>
      <c r="I822" t="s">
        <v>510</v>
      </c>
      <c r="K822" t="s">
        <v>510</v>
      </c>
      <c r="L822" t="s">
        <v>512</v>
      </c>
      <c r="M822" t="s">
        <v>510</v>
      </c>
      <c r="N822" t="s">
        <v>510</v>
      </c>
      <c r="O822" t="s">
        <v>510</v>
      </c>
      <c r="P822" t="s">
        <v>510</v>
      </c>
      <c r="Q822" t="s">
        <v>510</v>
      </c>
      <c r="R822" t="s">
        <v>510</v>
      </c>
      <c r="S822" t="s">
        <v>510</v>
      </c>
      <c r="T822" t="s">
        <v>510</v>
      </c>
      <c r="U822" t="s">
        <v>510</v>
      </c>
      <c r="V822" t="s">
        <v>510</v>
      </c>
      <c r="W822" t="s">
        <v>510</v>
      </c>
      <c r="Y822" t="s">
        <v>510</v>
      </c>
      <c r="AA822" t="s">
        <v>510</v>
      </c>
      <c r="AB822" t="s">
        <v>510</v>
      </c>
      <c r="AC822" t="s">
        <v>510</v>
      </c>
      <c r="AD822" t="s">
        <v>510</v>
      </c>
      <c r="AE822" t="s">
        <v>510</v>
      </c>
      <c r="AH822" t="s">
        <v>510</v>
      </c>
      <c r="AI822" t="s">
        <v>510</v>
      </c>
      <c r="AJ822" t="s">
        <v>510</v>
      </c>
      <c r="AK822" t="s">
        <v>510</v>
      </c>
      <c r="AL822" t="s">
        <v>510</v>
      </c>
      <c r="AM822" t="s">
        <v>510</v>
      </c>
      <c r="AN822" t="s">
        <v>510</v>
      </c>
      <c r="AO822" t="s">
        <v>510</v>
      </c>
      <c r="AP822" t="s">
        <v>510</v>
      </c>
      <c r="AQ822" t="s">
        <v>510</v>
      </c>
      <c r="AR822" t="s">
        <v>510</v>
      </c>
      <c r="AS822" t="s">
        <v>510</v>
      </c>
      <c r="AT822" t="s">
        <v>510</v>
      </c>
      <c r="AU822" t="s">
        <v>510</v>
      </c>
      <c r="AV822" t="s">
        <v>510</v>
      </c>
      <c r="AW822" t="s">
        <v>510</v>
      </c>
      <c r="AY822" t="s">
        <v>510</v>
      </c>
      <c r="AZ822" t="s">
        <v>510</v>
      </c>
      <c r="BB822" t="s">
        <v>510</v>
      </c>
      <c r="BC822" t="s">
        <v>510</v>
      </c>
      <c r="BD822" t="s">
        <v>510</v>
      </c>
      <c r="BE822" t="s">
        <v>510</v>
      </c>
      <c r="BF822" t="s">
        <v>510</v>
      </c>
      <c r="BG822" t="s">
        <v>510</v>
      </c>
      <c r="BH822" t="s">
        <v>510</v>
      </c>
      <c r="BI822" t="s">
        <v>510</v>
      </c>
      <c r="BJ822" t="s">
        <v>510</v>
      </c>
      <c r="BK822" t="s">
        <v>510</v>
      </c>
      <c r="BL822" t="s">
        <v>510</v>
      </c>
      <c r="BM822" t="s">
        <v>510</v>
      </c>
      <c r="BN822" t="s">
        <v>510</v>
      </c>
      <c r="BO822" t="s">
        <v>510</v>
      </c>
      <c r="BP822" t="s">
        <v>510</v>
      </c>
      <c r="BQ822" t="s">
        <v>510</v>
      </c>
    </row>
    <row r="823" spans="1:69" x14ac:dyDescent="0.3">
      <c r="A823" t="s">
        <v>510</v>
      </c>
      <c r="B823" t="s">
        <v>510</v>
      </c>
      <c r="C823" t="s">
        <v>510</v>
      </c>
      <c r="D823" t="s">
        <v>510</v>
      </c>
      <c r="E823" t="s">
        <v>510</v>
      </c>
      <c r="F823" t="s">
        <v>510</v>
      </c>
      <c r="G823" t="s">
        <v>510</v>
      </c>
      <c r="H823" s="455"/>
      <c r="I823" t="s">
        <v>510</v>
      </c>
      <c r="K823" t="s">
        <v>510</v>
      </c>
      <c r="L823" t="s">
        <v>512</v>
      </c>
      <c r="M823" t="s">
        <v>510</v>
      </c>
      <c r="N823" t="s">
        <v>510</v>
      </c>
      <c r="O823" t="s">
        <v>510</v>
      </c>
      <c r="P823" t="s">
        <v>510</v>
      </c>
      <c r="Q823" t="s">
        <v>510</v>
      </c>
      <c r="R823" t="s">
        <v>510</v>
      </c>
      <c r="S823" t="s">
        <v>510</v>
      </c>
      <c r="T823" t="s">
        <v>510</v>
      </c>
      <c r="U823" t="s">
        <v>510</v>
      </c>
      <c r="V823" t="s">
        <v>510</v>
      </c>
      <c r="W823" t="s">
        <v>510</v>
      </c>
      <c r="Y823" t="s">
        <v>510</v>
      </c>
      <c r="AA823" t="s">
        <v>510</v>
      </c>
      <c r="AB823" t="s">
        <v>510</v>
      </c>
      <c r="AC823" t="s">
        <v>510</v>
      </c>
      <c r="AD823" t="s">
        <v>510</v>
      </c>
      <c r="AE823" t="s">
        <v>510</v>
      </c>
      <c r="AH823" t="s">
        <v>510</v>
      </c>
      <c r="AI823" t="s">
        <v>510</v>
      </c>
      <c r="AJ823" t="s">
        <v>510</v>
      </c>
      <c r="AK823" t="s">
        <v>510</v>
      </c>
      <c r="AL823" t="s">
        <v>510</v>
      </c>
      <c r="AM823" t="s">
        <v>510</v>
      </c>
      <c r="AN823" t="s">
        <v>510</v>
      </c>
      <c r="AO823" t="s">
        <v>510</v>
      </c>
      <c r="AP823" t="s">
        <v>510</v>
      </c>
      <c r="AQ823" t="s">
        <v>510</v>
      </c>
      <c r="AR823" t="s">
        <v>510</v>
      </c>
      <c r="AS823" t="s">
        <v>510</v>
      </c>
      <c r="AT823" t="s">
        <v>510</v>
      </c>
      <c r="AU823" t="s">
        <v>510</v>
      </c>
      <c r="AV823" t="s">
        <v>510</v>
      </c>
      <c r="AW823" t="s">
        <v>510</v>
      </c>
      <c r="AY823" t="s">
        <v>510</v>
      </c>
      <c r="AZ823" t="s">
        <v>510</v>
      </c>
      <c r="BB823" t="s">
        <v>510</v>
      </c>
      <c r="BC823" t="s">
        <v>510</v>
      </c>
      <c r="BD823" t="s">
        <v>510</v>
      </c>
      <c r="BE823" t="s">
        <v>510</v>
      </c>
      <c r="BF823" t="s">
        <v>510</v>
      </c>
      <c r="BG823" t="s">
        <v>510</v>
      </c>
      <c r="BH823" t="s">
        <v>510</v>
      </c>
      <c r="BI823" t="s">
        <v>510</v>
      </c>
      <c r="BJ823" t="s">
        <v>510</v>
      </c>
      <c r="BK823" t="s">
        <v>510</v>
      </c>
      <c r="BL823" t="s">
        <v>510</v>
      </c>
      <c r="BM823" t="s">
        <v>510</v>
      </c>
      <c r="BN823" t="s">
        <v>510</v>
      </c>
      <c r="BO823" t="s">
        <v>510</v>
      </c>
      <c r="BP823" t="s">
        <v>510</v>
      </c>
      <c r="BQ823" t="s">
        <v>510</v>
      </c>
    </row>
    <row r="824" spans="1:69" x14ac:dyDescent="0.3">
      <c r="A824" t="s">
        <v>510</v>
      </c>
      <c r="B824" t="s">
        <v>510</v>
      </c>
      <c r="C824" t="s">
        <v>510</v>
      </c>
      <c r="D824" t="s">
        <v>510</v>
      </c>
      <c r="E824" t="s">
        <v>510</v>
      </c>
      <c r="F824" t="s">
        <v>510</v>
      </c>
      <c r="G824" t="s">
        <v>510</v>
      </c>
      <c r="H824" s="455"/>
      <c r="I824" t="s">
        <v>510</v>
      </c>
      <c r="K824" t="s">
        <v>510</v>
      </c>
      <c r="L824" t="s">
        <v>512</v>
      </c>
      <c r="M824" t="s">
        <v>510</v>
      </c>
      <c r="N824" t="s">
        <v>510</v>
      </c>
      <c r="O824" t="s">
        <v>510</v>
      </c>
      <c r="P824" t="s">
        <v>510</v>
      </c>
      <c r="Q824" t="s">
        <v>510</v>
      </c>
      <c r="R824" t="s">
        <v>510</v>
      </c>
      <c r="S824" t="s">
        <v>510</v>
      </c>
      <c r="T824" t="s">
        <v>510</v>
      </c>
      <c r="U824" t="s">
        <v>510</v>
      </c>
      <c r="V824" t="s">
        <v>510</v>
      </c>
      <c r="W824" t="s">
        <v>510</v>
      </c>
      <c r="Y824" t="s">
        <v>510</v>
      </c>
      <c r="AA824" t="s">
        <v>510</v>
      </c>
      <c r="AB824" t="s">
        <v>510</v>
      </c>
      <c r="AC824" t="s">
        <v>510</v>
      </c>
      <c r="AD824" t="s">
        <v>510</v>
      </c>
      <c r="AE824" t="s">
        <v>510</v>
      </c>
      <c r="AH824" t="s">
        <v>510</v>
      </c>
      <c r="AI824" t="s">
        <v>510</v>
      </c>
      <c r="AJ824" t="s">
        <v>510</v>
      </c>
      <c r="AK824" t="s">
        <v>510</v>
      </c>
      <c r="AL824" t="s">
        <v>510</v>
      </c>
      <c r="AM824" t="s">
        <v>510</v>
      </c>
      <c r="AN824" t="s">
        <v>510</v>
      </c>
      <c r="AO824" t="s">
        <v>510</v>
      </c>
      <c r="AP824" t="s">
        <v>510</v>
      </c>
      <c r="AQ824" t="s">
        <v>510</v>
      </c>
      <c r="AR824" t="s">
        <v>510</v>
      </c>
      <c r="AS824" t="s">
        <v>510</v>
      </c>
      <c r="AT824" t="s">
        <v>510</v>
      </c>
      <c r="AU824" t="s">
        <v>510</v>
      </c>
      <c r="AV824" t="s">
        <v>510</v>
      </c>
      <c r="AW824" t="s">
        <v>510</v>
      </c>
      <c r="AY824" t="s">
        <v>510</v>
      </c>
      <c r="AZ824" t="s">
        <v>510</v>
      </c>
      <c r="BB824" t="s">
        <v>510</v>
      </c>
      <c r="BC824" t="s">
        <v>510</v>
      </c>
      <c r="BD824" t="s">
        <v>510</v>
      </c>
      <c r="BE824" t="s">
        <v>510</v>
      </c>
      <c r="BF824" t="s">
        <v>510</v>
      </c>
      <c r="BG824" t="s">
        <v>510</v>
      </c>
      <c r="BH824" t="s">
        <v>510</v>
      </c>
      <c r="BI824" t="s">
        <v>510</v>
      </c>
      <c r="BJ824" t="s">
        <v>510</v>
      </c>
      <c r="BK824" t="s">
        <v>510</v>
      </c>
      <c r="BL824" t="s">
        <v>510</v>
      </c>
      <c r="BM824" t="s">
        <v>510</v>
      </c>
      <c r="BN824" t="s">
        <v>510</v>
      </c>
      <c r="BO824" t="s">
        <v>510</v>
      </c>
      <c r="BP824" t="s">
        <v>510</v>
      </c>
      <c r="BQ824" t="s">
        <v>510</v>
      </c>
    </row>
    <row r="825" spans="1:69" x14ac:dyDescent="0.3">
      <c r="A825" t="s">
        <v>510</v>
      </c>
      <c r="B825" t="s">
        <v>510</v>
      </c>
      <c r="C825" t="s">
        <v>510</v>
      </c>
      <c r="D825" t="s">
        <v>510</v>
      </c>
      <c r="E825" t="s">
        <v>510</v>
      </c>
      <c r="F825" t="s">
        <v>510</v>
      </c>
      <c r="G825" t="s">
        <v>510</v>
      </c>
      <c r="H825" s="455"/>
      <c r="I825" t="s">
        <v>510</v>
      </c>
      <c r="K825" t="s">
        <v>510</v>
      </c>
      <c r="L825" t="s">
        <v>512</v>
      </c>
      <c r="M825" t="s">
        <v>510</v>
      </c>
      <c r="N825" t="s">
        <v>510</v>
      </c>
      <c r="O825" t="s">
        <v>510</v>
      </c>
      <c r="P825" t="s">
        <v>510</v>
      </c>
      <c r="Q825" t="s">
        <v>510</v>
      </c>
      <c r="R825" t="s">
        <v>510</v>
      </c>
      <c r="S825" t="s">
        <v>510</v>
      </c>
      <c r="T825" t="s">
        <v>510</v>
      </c>
      <c r="U825" t="s">
        <v>510</v>
      </c>
      <c r="V825" t="s">
        <v>510</v>
      </c>
      <c r="W825" t="s">
        <v>510</v>
      </c>
      <c r="Y825" t="s">
        <v>510</v>
      </c>
      <c r="AA825" t="s">
        <v>510</v>
      </c>
      <c r="AB825" t="s">
        <v>510</v>
      </c>
      <c r="AC825" t="s">
        <v>510</v>
      </c>
      <c r="AD825" t="s">
        <v>510</v>
      </c>
      <c r="AE825" t="s">
        <v>510</v>
      </c>
      <c r="AH825" t="s">
        <v>510</v>
      </c>
      <c r="AI825" t="s">
        <v>510</v>
      </c>
      <c r="AJ825" t="s">
        <v>510</v>
      </c>
      <c r="AK825" t="s">
        <v>510</v>
      </c>
      <c r="AL825" t="s">
        <v>510</v>
      </c>
      <c r="AM825" t="s">
        <v>510</v>
      </c>
      <c r="AN825" t="s">
        <v>510</v>
      </c>
      <c r="AO825" t="s">
        <v>510</v>
      </c>
      <c r="AP825" t="s">
        <v>510</v>
      </c>
      <c r="AQ825" t="s">
        <v>510</v>
      </c>
      <c r="AR825" t="s">
        <v>510</v>
      </c>
      <c r="AS825" t="s">
        <v>510</v>
      </c>
      <c r="AT825" t="s">
        <v>510</v>
      </c>
      <c r="AU825" t="s">
        <v>510</v>
      </c>
      <c r="AV825" t="s">
        <v>510</v>
      </c>
      <c r="AW825" t="s">
        <v>510</v>
      </c>
      <c r="AY825" t="s">
        <v>510</v>
      </c>
      <c r="AZ825" t="s">
        <v>510</v>
      </c>
      <c r="BB825" t="s">
        <v>510</v>
      </c>
      <c r="BC825" t="s">
        <v>510</v>
      </c>
      <c r="BD825" t="s">
        <v>510</v>
      </c>
      <c r="BE825" t="s">
        <v>510</v>
      </c>
      <c r="BF825" t="s">
        <v>510</v>
      </c>
      <c r="BG825" t="s">
        <v>510</v>
      </c>
      <c r="BH825" t="s">
        <v>510</v>
      </c>
      <c r="BI825" t="s">
        <v>510</v>
      </c>
      <c r="BJ825" t="s">
        <v>510</v>
      </c>
      <c r="BK825" t="s">
        <v>510</v>
      </c>
      <c r="BL825" t="s">
        <v>510</v>
      </c>
      <c r="BM825" t="s">
        <v>510</v>
      </c>
      <c r="BN825" t="s">
        <v>510</v>
      </c>
      <c r="BO825" t="s">
        <v>510</v>
      </c>
      <c r="BP825" t="s">
        <v>510</v>
      </c>
      <c r="BQ825" t="s">
        <v>510</v>
      </c>
    </row>
    <row r="826" spans="1:69" x14ac:dyDescent="0.3">
      <c r="A826" t="s">
        <v>510</v>
      </c>
      <c r="B826" t="s">
        <v>510</v>
      </c>
      <c r="C826" t="s">
        <v>510</v>
      </c>
      <c r="D826" t="s">
        <v>510</v>
      </c>
      <c r="E826" t="s">
        <v>510</v>
      </c>
      <c r="F826" t="s">
        <v>510</v>
      </c>
      <c r="G826" t="s">
        <v>510</v>
      </c>
      <c r="H826" s="455"/>
      <c r="I826" t="s">
        <v>510</v>
      </c>
      <c r="K826" t="s">
        <v>510</v>
      </c>
      <c r="L826" t="s">
        <v>512</v>
      </c>
      <c r="M826" t="s">
        <v>510</v>
      </c>
      <c r="N826" t="s">
        <v>510</v>
      </c>
      <c r="O826" t="s">
        <v>510</v>
      </c>
      <c r="P826" t="s">
        <v>510</v>
      </c>
      <c r="Q826" t="s">
        <v>510</v>
      </c>
      <c r="R826" t="s">
        <v>510</v>
      </c>
      <c r="S826" t="s">
        <v>510</v>
      </c>
      <c r="T826" t="s">
        <v>510</v>
      </c>
      <c r="U826" t="s">
        <v>510</v>
      </c>
      <c r="V826" t="s">
        <v>510</v>
      </c>
      <c r="W826" t="s">
        <v>510</v>
      </c>
      <c r="Y826" t="s">
        <v>510</v>
      </c>
      <c r="AA826" t="s">
        <v>510</v>
      </c>
      <c r="AB826" t="s">
        <v>510</v>
      </c>
      <c r="AC826" t="s">
        <v>510</v>
      </c>
      <c r="AD826" t="s">
        <v>510</v>
      </c>
      <c r="AE826" t="s">
        <v>510</v>
      </c>
      <c r="AH826" t="s">
        <v>510</v>
      </c>
      <c r="AI826" t="s">
        <v>510</v>
      </c>
      <c r="AJ826" t="s">
        <v>510</v>
      </c>
      <c r="AK826" t="s">
        <v>510</v>
      </c>
      <c r="AL826" t="s">
        <v>510</v>
      </c>
      <c r="AM826" t="s">
        <v>510</v>
      </c>
      <c r="AN826" t="s">
        <v>510</v>
      </c>
      <c r="AO826" t="s">
        <v>510</v>
      </c>
      <c r="AP826" t="s">
        <v>510</v>
      </c>
      <c r="AQ826" t="s">
        <v>510</v>
      </c>
      <c r="AR826" t="s">
        <v>510</v>
      </c>
      <c r="AS826" t="s">
        <v>510</v>
      </c>
      <c r="AT826" t="s">
        <v>510</v>
      </c>
      <c r="AU826" t="s">
        <v>510</v>
      </c>
      <c r="AV826" t="s">
        <v>510</v>
      </c>
      <c r="AW826" t="s">
        <v>510</v>
      </c>
      <c r="AY826" t="s">
        <v>510</v>
      </c>
      <c r="AZ826" t="s">
        <v>510</v>
      </c>
      <c r="BB826" t="s">
        <v>510</v>
      </c>
      <c r="BC826" t="s">
        <v>510</v>
      </c>
      <c r="BD826" t="s">
        <v>510</v>
      </c>
      <c r="BE826" t="s">
        <v>510</v>
      </c>
      <c r="BF826" t="s">
        <v>510</v>
      </c>
      <c r="BG826" t="s">
        <v>510</v>
      </c>
      <c r="BH826" t="s">
        <v>510</v>
      </c>
      <c r="BI826" t="s">
        <v>510</v>
      </c>
      <c r="BJ826" t="s">
        <v>510</v>
      </c>
      <c r="BK826" t="s">
        <v>510</v>
      </c>
      <c r="BL826" t="s">
        <v>510</v>
      </c>
      <c r="BM826" t="s">
        <v>510</v>
      </c>
      <c r="BN826" t="s">
        <v>510</v>
      </c>
      <c r="BO826" t="s">
        <v>510</v>
      </c>
      <c r="BP826" t="s">
        <v>510</v>
      </c>
      <c r="BQ826" t="s">
        <v>510</v>
      </c>
    </row>
    <row r="827" spans="1:69" x14ac:dyDescent="0.3">
      <c r="A827" t="s">
        <v>510</v>
      </c>
      <c r="B827" t="s">
        <v>510</v>
      </c>
      <c r="C827" t="s">
        <v>510</v>
      </c>
      <c r="D827" t="s">
        <v>510</v>
      </c>
      <c r="E827" t="s">
        <v>510</v>
      </c>
      <c r="F827" t="s">
        <v>510</v>
      </c>
      <c r="G827" t="s">
        <v>510</v>
      </c>
      <c r="H827" s="455"/>
      <c r="I827" t="s">
        <v>510</v>
      </c>
      <c r="K827" t="s">
        <v>510</v>
      </c>
      <c r="L827" t="s">
        <v>512</v>
      </c>
      <c r="M827" t="s">
        <v>510</v>
      </c>
      <c r="N827" t="s">
        <v>510</v>
      </c>
      <c r="O827" t="s">
        <v>510</v>
      </c>
      <c r="P827" t="s">
        <v>510</v>
      </c>
      <c r="Q827" t="s">
        <v>510</v>
      </c>
      <c r="R827" t="s">
        <v>510</v>
      </c>
      <c r="S827" t="s">
        <v>510</v>
      </c>
      <c r="T827" t="s">
        <v>510</v>
      </c>
      <c r="U827" t="s">
        <v>510</v>
      </c>
      <c r="V827" t="s">
        <v>510</v>
      </c>
      <c r="W827" t="s">
        <v>510</v>
      </c>
      <c r="Y827" t="s">
        <v>510</v>
      </c>
      <c r="AA827" t="s">
        <v>510</v>
      </c>
      <c r="AB827" t="s">
        <v>510</v>
      </c>
      <c r="AC827" t="s">
        <v>510</v>
      </c>
      <c r="AD827" t="s">
        <v>510</v>
      </c>
      <c r="AE827" t="s">
        <v>510</v>
      </c>
      <c r="AH827" t="s">
        <v>510</v>
      </c>
      <c r="AI827" t="s">
        <v>510</v>
      </c>
      <c r="AJ827" t="s">
        <v>510</v>
      </c>
      <c r="AK827" t="s">
        <v>510</v>
      </c>
      <c r="AL827" t="s">
        <v>510</v>
      </c>
      <c r="AM827" t="s">
        <v>510</v>
      </c>
      <c r="AN827" t="s">
        <v>510</v>
      </c>
      <c r="AO827" t="s">
        <v>510</v>
      </c>
      <c r="AP827" t="s">
        <v>510</v>
      </c>
      <c r="AQ827" t="s">
        <v>510</v>
      </c>
      <c r="AR827" t="s">
        <v>510</v>
      </c>
      <c r="AS827" t="s">
        <v>510</v>
      </c>
      <c r="AT827" t="s">
        <v>510</v>
      </c>
      <c r="AU827" t="s">
        <v>510</v>
      </c>
      <c r="AV827" t="s">
        <v>510</v>
      </c>
      <c r="AW827" t="s">
        <v>510</v>
      </c>
      <c r="AY827" t="s">
        <v>510</v>
      </c>
      <c r="AZ827" t="s">
        <v>510</v>
      </c>
      <c r="BB827" t="s">
        <v>510</v>
      </c>
      <c r="BC827" t="s">
        <v>510</v>
      </c>
      <c r="BD827" t="s">
        <v>510</v>
      </c>
      <c r="BE827" t="s">
        <v>510</v>
      </c>
      <c r="BF827" t="s">
        <v>510</v>
      </c>
      <c r="BG827" t="s">
        <v>510</v>
      </c>
      <c r="BH827" t="s">
        <v>510</v>
      </c>
      <c r="BI827" t="s">
        <v>510</v>
      </c>
      <c r="BJ827" t="s">
        <v>510</v>
      </c>
      <c r="BK827" t="s">
        <v>510</v>
      </c>
      <c r="BL827" t="s">
        <v>510</v>
      </c>
      <c r="BM827" t="s">
        <v>510</v>
      </c>
      <c r="BN827" t="s">
        <v>510</v>
      </c>
      <c r="BO827" t="s">
        <v>510</v>
      </c>
      <c r="BP827" t="s">
        <v>510</v>
      </c>
      <c r="BQ827" t="s">
        <v>510</v>
      </c>
    </row>
    <row r="828" spans="1:69" x14ac:dyDescent="0.3">
      <c r="A828" t="s">
        <v>510</v>
      </c>
      <c r="B828" t="s">
        <v>510</v>
      </c>
      <c r="C828" t="s">
        <v>510</v>
      </c>
      <c r="D828" t="s">
        <v>510</v>
      </c>
      <c r="E828" t="s">
        <v>510</v>
      </c>
      <c r="F828" t="s">
        <v>510</v>
      </c>
      <c r="G828" t="s">
        <v>510</v>
      </c>
      <c r="H828" s="455"/>
      <c r="I828" t="s">
        <v>510</v>
      </c>
      <c r="K828" t="s">
        <v>510</v>
      </c>
      <c r="L828" t="s">
        <v>512</v>
      </c>
      <c r="M828" t="s">
        <v>510</v>
      </c>
      <c r="N828" t="s">
        <v>510</v>
      </c>
      <c r="O828" t="s">
        <v>510</v>
      </c>
      <c r="P828" t="s">
        <v>510</v>
      </c>
      <c r="Q828" t="s">
        <v>510</v>
      </c>
      <c r="R828" t="s">
        <v>510</v>
      </c>
      <c r="S828" t="s">
        <v>510</v>
      </c>
      <c r="T828" t="s">
        <v>510</v>
      </c>
      <c r="U828" t="s">
        <v>510</v>
      </c>
      <c r="V828" t="s">
        <v>510</v>
      </c>
      <c r="W828" t="s">
        <v>510</v>
      </c>
      <c r="Y828" t="s">
        <v>510</v>
      </c>
      <c r="AA828" t="s">
        <v>510</v>
      </c>
      <c r="AB828" t="s">
        <v>510</v>
      </c>
      <c r="AC828" t="s">
        <v>510</v>
      </c>
      <c r="AD828" t="s">
        <v>510</v>
      </c>
      <c r="AE828" t="s">
        <v>510</v>
      </c>
      <c r="AH828" t="s">
        <v>510</v>
      </c>
      <c r="AI828" t="s">
        <v>510</v>
      </c>
      <c r="AJ828" t="s">
        <v>510</v>
      </c>
      <c r="AK828" t="s">
        <v>510</v>
      </c>
      <c r="AL828" t="s">
        <v>510</v>
      </c>
      <c r="AM828" t="s">
        <v>510</v>
      </c>
      <c r="AN828" t="s">
        <v>510</v>
      </c>
      <c r="AO828" t="s">
        <v>510</v>
      </c>
      <c r="AP828" t="s">
        <v>510</v>
      </c>
      <c r="AQ828" t="s">
        <v>510</v>
      </c>
      <c r="AR828" t="s">
        <v>510</v>
      </c>
      <c r="AS828" t="s">
        <v>510</v>
      </c>
      <c r="AT828" t="s">
        <v>510</v>
      </c>
      <c r="AU828" t="s">
        <v>510</v>
      </c>
      <c r="AV828" t="s">
        <v>510</v>
      </c>
      <c r="AW828" t="s">
        <v>510</v>
      </c>
      <c r="AY828" t="s">
        <v>510</v>
      </c>
      <c r="AZ828" t="s">
        <v>510</v>
      </c>
      <c r="BB828" t="s">
        <v>510</v>
      </c>
      <c r="BC828" t="s">
        <v>510</v>
      </c>
      <c r="BD828" t="s">
        <v>510</v>
      </c>
      <c r="BE828" t="s">
        <v>510</v>
      </c>
      <c r="BF828" t="s">
        <v>510</v>
      </c>
      <c r="BG828" t="s">
        <v>510</v>
      </c>
      <c r="BH828" t="s">
        <v>510</v>
      </c>
      <c r="BI828" t="s">
        <v>510</v>
      </c>
      <c r="BJ828" t="s">
        <v>510</v>
      </c>
      <c r="BK828" t="s">
        <v>510</v>
      </c>
      <c r="BL828" t="s">
        <v>510</v>
      </c>
      <c r="BM828" t="s">
        <v>510</v>
      </c>
      <c r="BN828" t="s">
        <v>510</v>
      </c>
      <c r="BO828" t="s">
        <v>510</v>
      </c>
      <c r="BP828" t="s">
        <v>510</v>
      </c>
      <c r="BQ828" t="s">
        <v>510</v>
      </c>
    </row>
    <row r="829" spans="1:69" x14ac:dyDescent="0.3">
      <c r="A829" t="s">
        <v>510</v>
      </c>
      <c r="B829" t="s">
        <v>510</v>
      </c>
      <c r="C829" t="s">
        <v>510</v>
      </c>
      <c r="D829" t="s">
        <v>510</v>
      </c>
      <c r="E829" t="s">
        <v>510</v>
      </c>
      <c r="F829" t="s">
        <v>510</v>
      </c>
      <c r="G829" t="s">
        <v>510</v>
      </c>
      <c r="H829" s="455"/>
      <c r="I829" t="s">
        <v>510</v>
      </c>
      <c r="K829" t="s">
        <v>510</v>
      </c>
      <c r="L829" t="s">
        <v>512</v>
      </c>
      <c r="M829" t="s">
        <v>510</v>
      </c>
      <c r="N829" t="s">
        <v>510</v>
      </c>
      <c r="O829" t="s">
        <v>510</v>
      </c>
      <c r="P829" t="s">
        <v>510</v>
      </c>
      <c r="Q829" t="s">
        <v>510</v>
      </c>
      <c r="R829" t="s">
        <v>510</v>
      </c>
      <c r="S829" t="s">
        <v>510</v>
      </c>
      <c r="T829" t="s">
        <v>510</v>
      </c>
      <c r="U829" t="s">
        <v>510</v>
      </c>
      <c r="V829" t="s">
        <v>510</v>
      </c>
      <c r="W829" t="s">
        <v>510</v>
      </c>
      <c r="Y829" t="s">
        <v>510</v>
      </c>
      <c r="AA829" t="s">
        <v>510</v>
      </c>
      <c r="AB829" t="s">
        <v>510</v>
      </c>
      <c r="AC829" t="s">
        <v>510</v>
      </c>
      <c r="AD829" t="s">
        <v>510</v>
      </c>
      <c r="AE829" t="s">
        <v>510</v>
      </c>
      <c r="AH829" t="s">
        <v>510</v>
      </c>
      <c r="AI829" t="s">
        <v>510</v>
      </c>
      <c r="AJ829" t="s">
        <v>510</v>
      </c>
      <c r="AK829" t="s">
        <v>510</v>
      </c>
      <c r="AL829" t="s">
        <v>510</v>
      </c>
      <c r="AM829" t="s">
        <v>510</v>
      </c>
      <c r="AN829" t="s">
        <v>510</v>
      </c>
      <c r="AO829" t="s">
        <v>510</v>
      </c>
      <c r="AP829" t="s">
        <v>510</v>
      </c>
      <c r="AQ829" t="s">
        <v>510</v>
      </c>
      <c r="AR829" t="s">
        <v>510</v>
      </c>
      <c r="AS829" t="s">
        <v>510</v>
      </c>
      <c r="AT829" t="s">
        <v>510</v>
      </c>
      <c r="AU829" t="s">
        <v>510</v>
      </c>
      <c r="AV829" t="s">
        <v>510</v>
      </c>
      <c r="AW829" t="s">
        <v>510</v>
      </c>
      <c r="AY829" t="s">
        <v>510</v>
      </c>
      <c r="AZ829" t="s">
        <v>510</v>
      </c>
      <c r="BB829" t="s">
        <v>510</v>
      </c>
      <c r="BC829" t="s">
        <v>510</v>
      </c>
      <c r="BD829" t="s">
        <v>510</v>
      </c>
      <c r="BE829" t="s">
        <v>510</v>
      </c>
      <c r="BF829" t="s">
        <v>510</v>
      </c>
      <c r="BG829" t="s">
        <v>510</v>
      </c>
      <c r="BH829" t="s">
        <v>510</v>
      </c>
      <c r="BI829" t="s">
        <v>510</v>
      </c>
      <c r="BJ829" t="s">
        <v>510</v>
      </c>
      <c r="BK829" t="s">
        <v>510</v>
      </c>
      <c r="BL829" t="s">
        <v>510</v>
      </c>
      <c r="BM829" t="s">
        <v>510</v>
      </c>
      <c r="BN829" t="s">
        <v>510</v>
      </c>
      <c r="BO829" t="s">
        <v>510</v>
      </c>
      <c r="BP829" t="s">
        <v>510</v>
      </c>
      <c r="BQ829" t="s">
        <v>510</v>
      </c>
    </row>
    <row r="830" spans="1:69" x14ac:dyDescent="0.3">
      <c r="A830" t="s">
        <v>510</v>
      </c>
      <c r="B830" t="s">
        <v>510</v>
      </c>
      <c r="C830" t="s">
        <v>510</v>
      </c>
      <c r="D830" t="s">
        <v>510</v>
      </c>
      <c r="E830" t="s">
        <v>510</v>
      </c>
      <c r="F830" t="s">
        <v>510</v>
      </c>
      <c r="G830" t="s">
        <v>510</v>
      </c>
      <c r="H830" s="455"/>
      <c r="I830" t="s">
        <v>510</v>
      </c>
      <c r="K830" t="s">
        <v>510</v>
      </c>
      <c r="L830" t="s">
        <v>512</v>
      </c>
      <c r="M830" t="s">
        <v>510</v>
      </c>
      <c r="N830" t="s">
        <v>510</v>
      </c>
      <c r="O830" t="s">
        <v>510</v>
      </c>
      <c r="P830" t="s">
        <v>510</v>
      </c>
      <c r="Q830" t="s">
        <v>510</v>
      </c>
      <c r="R830" t="s">
        <v>510</v>
      </c>
      <c r="S830" t="s">
        <v>510</v>
      </c>
      <c r="T830" t="s">
        <v>510</v>
      </c>
      <c r="U830" t="s">
        <v>510</v>
      </c>
      <c r="V830" t="s">
        <v>510</v>
      </c>
      <c r="W830" t="s">
        <v>510</v>
      </c>
      <c r="Y830" t="s">
        <v>510</v>
      </c>
      <c r="AA830" t="s">
        <v>510</v>
      </c>
      <c r="AB830" t="s">
        <v>510</v>
      </c>
      <c r="AC830" t="s">
        <v>510</v>
      </c>
      <c r="AD830" t="s">
        <v>510</v>
      </c>
      <c r="AE830" t="s">
        <v>510</v>
      </c>
      <c r="AH830" t="s">
        <v>510</v>
      </c>
      <c r="AI830" t="s">
        <v>510</v>
      </c>
      <c r="AJ830" t="s">
        <v>510</v>
      </c>
      <c r="AK830" t="s">
        <v>510</v>
      </c>
      <c r="AL830" t="s">
        <v>510</v>
      </c>
      <c r="AM830" t="s">
        <v>510</v>
      </c>
      <c r="AN830" t="s">
        <v>510</v>
      </c>
      <c r="AO830" t="s">
        <v>510</v>
      </c>
      <c r="AP830" t="s">
        <v>510</v>
      </c>
      <c r="AQ830" t="s">
        <v>510</v>
      </c>
      <c r="AR830" t="s">
        <v>510</v>
      </c>
      <c r="AS830" t="s">
        <v>510</v>
      </c>
      <c r="AT830" t="s">
        <v>510</v>
      </c>
      <c r="AU830" t="s">
        <v>510</v>
      </c>
      <c r="AV830" t="s">
        <v>510</v>
      </c>
      <c r="AW830" t="s">
        <v>510</v>
      </c>
      <c r="AY830" t="s">
        <v>510</v>
      </c>
      <c r="AZ830" t="s">
        <v>510</v>
      </c>
      <c r="BB830" t="s">
        <v>510</v>
      </c>
      <c r="BC830" t="s">
        <v>510</v>
      </c>
      <c r="BD830" t="s">
        <v>510</v>
      </c>
      <c r="BE830" t="s">
        <v>510</v>
      </c>
      <c r="BF830" t="s">
        <v>510</v>
      </c>
      <c r="BG830" t="s">
        <v>510</v>
      </c>
      <c r="BH830" t="s">
        <v>510</v>
      </c>
      <c r="BI830" t="s">
        <v>510</v>
      </c>
      <c r="BJ830" t="s">
        <v>510</v>
      </c>
      <c r="BK830" t="s">
        <v>510</v>
      </c>
      <c r="BL830" t="s">
        <v>510</v>
      </c>
      <c r="BM830" t="s">
        <v>510</v>
      </c>
      <c r="BN830" t="s">
        <v>510</v>
      </c>
      <c r="BO830" t="s">
        <v>510</v>
      </c>
      <c r="BP830" t="s">
        <v>510</v>
      </c>
      <c r="BQ830" t="s">
        <v>510</v>
      </c>
    </row>
    <row r="831" spans="1:69" x14ac:dyDescent="0.3">
      <c r="A831" t="s">
        <v>510</v>
      </c>
      <c r="B831" t="s">
        <v>510</v>
      </c>
      <c r="C831" t="s">
        <v>510</v>
      </c>
      <c r="D831" t="s">
        <v>510</v>
      </c>
      <c r="E831" t="s">
        <v>510</v>
      </c>
      <c r="F831" t="s">
        <v>510</v>
      </c>
      <c r="G831" t="s">
        <v>510</v>
      </c>
      <c r="H831" s="455"/>
      <c r="I831" t="s">
        <v>510</v>
      </c>
      <c r="K831" t="s">
        <v>510</v>
      </c>
      <c r="L831" t="s">
        <v>512</v>
      </c>
      <c r="M831" t="s">
        <v>510</v>
      </c>
      <c r="N831" t="s">
        <v>510</v>
      </c>
      <c r="O831" t="s">
        <v>510</v>
      </c>
      <c r="P831" t="s">
        <v>510</v>
      </c>
      <c r="Q831" t="s">
        <v>510</v>
      </c>
      <c r="R831" t="s">
        <v>510</v>
      </c>
      <c r="S831" t="s">
        <v>510</v>
      </c>
      <c r="T831" t="s">
        <v>510</v>
      </c>
      <c r="U831" t="s">
        <v>510</v>
      </c>
      <c r="V831" t="s">
        <v>510</v>
      </c>
      <c r="W831" t="s">
        <v>510</v>
      </c>
      <c r="Y831" t="s">
        <v>510</v>
      </c>
      <c r="AA831" t="s">
        <v>510</v>
      </c>
      <c r="AB831" t="s">
        <v>510</v>
      </c>
      <c r="AC831" t="s">
        <v>510</v>
      </c>
      <c r="AD831" t="s">
        <v>510</v>
      </c>
      <c r="AE831" t="s">
        <v>510</v>
      </c>
      <c r="AH831" t="s">
        <v>510</v>
      </c>
      <c r="AI831" t="s">
        <v>510</v>
      </c>
      <c r="AJ831" t="s">
        <v>510</v>
      </c>
      <c r="AK831" t="s">
        <v>510</v>
      </c>
      <c r="AL831" t="s">
        <v>510</v>
      </c>
      <c r="AM831" t="s">
        <v>510</v>
      </c>
      <c r="AN831" t="s">
        <v>510</v>
      </c>
      <c r="AO831" t="s">
        <v>510</v>
      </c>
      <c r="AP831" t="s">
        <v>510</v>
      </c>
      <c r="AQ831" t="s">
        <v>510</v>
      </c>
      <c r="AR831" t="s">
        <v>510</v>
      </c>
      <c r="AS831" t="s">
        <v>510</v>
      </c>
      <c r="AT831" t="s">
        <v>510</v>
      </c>
      <c r="AU831" t="s">
        <v>510</v>
      </c>
      <c r="AV831" t="s">
        <v>510</v>
      </c>
      <c r="AW831" t="s">
        <v>510</v>
      </c>
      <c r="AY831" t="s">
        <v>510</v>
      </c>
      <c r="AZ831" t="s">
        <v>510</v>
      </c>
      <c r="BB831" t="s">
        <v>510</v>
      </c>
      <c r="BC831" t="s">
        <v>510</v>
      </c>
      <c r="BD831" t="s">
        <v>510</v>
      </c>
      <c r="BE831" t="s">
        <v>510</v>
      </c>
      <c r="BF831" t="s">
        <v>510</v>
      </c>
      <c r="BG831" t="s">
        <v>510</v>
      </c>
      <c r="BH831" t="s">
        <v>510</v>
      </c>
      <c r="BI831" t="s">
        <v>510</v>
      </c>
      <c r="BJ831" t="s">
        <v>510</v>
      </c>
      <c r="BK831" t="s">
        <v>510</v>
      </c>
      <c r="BL831" t="s">
        <v>510</v>
      </c>
      <c r="BM831" t="s">
        <v>510</v>
      </c>
      <c r="BN831" t="s">
        <v>510</v>
      </c>
      <c r="BO831" t="s">
        <v>510</v>
      </c>
      <c r="BP831" t="s">
        <v>510</v>
      </c>
      <c r="BQ831" t="s">
        <v>510</v>
      </c>
    </row>
    <row r="832" spans="1:69" x14ac:dyDescent="0.3">
      <c r="A832" t="s">
        <v>510</v>
      </c>
      <c r="B832" t="s">
        <v>510</v>
      </c>
      <c r="C832" t="s">
        <v>510</v>
      </c>
      <c r="D832" t="s">
        <v>510</v>
      </c>
      <c r="E832" t="s">
        <v>510</v>
      </c>
      <c r="F832" t="s">
        <v>510</v>
      </c>
      <c r="G832" t="s">
        <v>510</v>
      </c>
      <c r="H832" s="455"/>
      <c r="I832" t="s">
        <v>510</v>
      </c>
      <c r="K832" t="s">
        <v>510</v>
      </c>
      <c r="L832" t="s">
        <v>512</v>
      </c>
      <c r="M832" t="s">
        <v>510</v>
      </c>
      <c r="N832" t="s">
        <v>510</v>
      </c>
      <c r="O832" t="s">
        <v>510</v>
      </c>
      <c r="P832" t="s">
        <v>510</v>
      </c>
      <c r="Q832" t="s">
        <v>510</v>
      </c>
      <c r="R832" t="s">
        <v>510</v>
      </c>
      <c r="S832" t="s">
        <v>510</v>
      </c>
      <c r="T832" t="s">
        <v>510</v>
      </c>
      <c r="U832" t="s">
        <v>510</v>
      </c>
      <c r="V832" t="s">
        <v>510</v>
      </c>
      <c r="W832" t="s">
        <v>510</v>
      </c>
      <c r="Y832" t="s">
        <v>510</v>
      </c>
      <c r="AA832" t="s">
        <v>510</v>
      </c>
      <c r="AB832" t="s">
        <v>510</v>
      </c>
      <c r="AC832" t="s">
        <v>510</v>
      </c>
      <c r="AD832" t="s">
        <v>510</v>
      </c>
      <c r="AE832" t="s">
        <v>510</v>
      </c>
      <c r="AH832" t="s">
        <v>510</v>
      </c>
      <c r="AI832" t="s">
        <v>510</v>
      </c>
      <c r="AJ832" t="s">
        <v>510</v>
      </c>
      <c r="AK832" t="s">
        <v>510</v>
      </c>
      <c r="AL832" t="s">
        <v>510</v>
      </c>
      <c r="AM832" t="s">
        <v>510</v>
      </c>
      <c r="AN832" t="s">
        <v>510</v>
      </c>
      <c r="AO832" t="s">
        <v>510</v>
      </c>
      <c r="AP832" t="s">
        <v>510</v>
      </c>
      <c r="AQ832" t="s">
        <v>510</v>
      </c>
      <c r="AR832" t="s">
        <v>510</v>
      </c>
      <c r="AS832" t="s">
        <v>510</v>
      </c>
      <c r="AT832" t="s">
        <v>510</v>
      </c>
      <c r="AU832" t="s">
        <v>510</v>
      </c>
      <c r="AV832" t="s">
        <v>510</v>
      </c>
      <c r="AW832" t="s">
        <v>510</v>
      </c>
      <c r="AY832" t="s">
        <v>510</v>
      </c>
      <c r="AZ832" t="s">
        <v>510</v>
      </c>
      <c r="BB832" t="s">
        <v>510</v>
      </c>
      <c r="BC832" t="s">
        <v>510</v>
      </c>
      <c r="BD832" t="s">
        <v>510</v>
      </c>
      <c r="BE832" t="s">
        <v>510</v>
      </c>
      <c r="BF832" t="s">
        <v>510</v>
      </c>
      <c r="BG832" t="s">
        <v>510</v>
      </c>
      <c r="BH832" t="s">
        <v>510</v>
      </c>
      <c r="BI832" t="s">
        <v>510</v>
      </c>
      <c r="BJ832" t="s">
        <v>510</v>
      </c>
      <c r="BK832" t="s">
        <v>510</v>
      </c>
      <c r="BL832" t="s">
        <v>510</v>
      </c>
      <c r="BM832" t="s">
        <v>510</v>
      </c>
      <c r="BN832" t="s">
        <v>510</v>
      </c>
      <c r="BO832" t="s">
        <v>510</v>
      </c>
      <c r="BP832" t="s">
        <v>510</v>
      </c>
      <c r="BQ832" t="s">
        <v>510</v>
      </c>
    </row>
    <row r="833" spans="1:69" x14ac:dyDescent="0.3">
      <c r="A833" t="s">
        <v>510</v>
      </c>
      <c r="B833" t="s">
        <v>510</v>
      </c>
      <c r="C833" t="s">
        <v>510</v>
      </c>
      <c r="D833" t="s">
        <v>510</v>
      </c>
      <c r="E833" t="s">
        <v>510</v>
      </c>
      <c r="F833" t="s">
        <v>510</v>
      </c>
      <c r="G833" t="s">
        <v>510</v>
      </c>
      <c r="H833" s="455"/>
      <c r="I833" t="s">
        <v>510</v>
      </c>
      <c r="K833" t="s">
        <v>510</v>
      </c>
      <c r="L833" t="s">
        <v>512</v>
      </c>
      <c r="M833" t="s">
        <v>510</v>
      </c>
      <c r="N833" t="s">
        <v>510</v>
      </c>
      <c r="O833" t="s">
        <v>510</v>
      </c>
      <c r="P833" t="s">
        <v>510</v>
      </c>
      <c r="Q833" t="s">
        <v>510</v>
      </c>
      <c r="R833" t="s">
        <v>510</v>
      </c>
      <c r="S833" t="s">
        <v>510</v>
      </c>
      <c r="T833" t="s">
        <v>510</v>
      </c>
      <c r="U833" t="s">
        <v>510</v>
      </c>
      <c r="V833" t="s">
        <v>510</v>
      </c>
      <c r="W833" t="s">
        <v>510</v>
      </c>
      <c r="Y833" t="s">
        <v>510</v>
      </c>
      <c r="AA833" t="s">
        <v>510</v>
      </c>
      <c r="AB833" t="s">
        <v>510</v>
      </c>
      <c r="AC833" t="s">
        <v>510</v>
      </c>
      <c r="AD833" t="s">
        <v>510</v>
      </c>
      <c r="AE833" t="s">
        <v>510</v>
      </c>
      <c r="AH833" t="s">
        <v>510</v>
      </c>
      <c r="AI833" t="s">
        <v>510</v>
      </c>
      <c r="AJ833" t="s">
        <v>510</v>
      </c>
      <c r="AK833" t="s">
        <v>510</v>
      </c>
      <c r="AL833" t="s">
        <v>510</v>
      </c>
      <c r="AM833" t="s">
        <v>510</v>
      </c>
      <c r="AN833" t="s">
        <v>510</v>
      </c>
      <c r="AO833" t="s">
        <v>510</v>
      </c>
      <c r="AP833" t="s">
        <v>510</v>
      </c>
      <c r="AQ833" t="s">
        <v>510</v>
      </c>
      <c r="AR833" t="s">
        <v>510</v>
      </c>
      <c r="AS833" t="s">
        <v>510</v>
      </c>
      <c r="AT833" t="s">
        <v>510</v>
      </c>
      <c r="AU833" t="s">
        <v>510</v>
      </c>
      <c r="AV833" t="s">
        <v>510</v>
      </c>
      <c r="AW833" t="s">
        <v>510</v>
      </c>
      <c r="AY833" t="s">
        <v>510</v>
      </c>
      <c r="AZ833" t="s">
        <v>510</v>
      </c>
      <c r="BB833" t="s">
        <v>510</v>
      </c>
      <c r="BC833" t="s">
        <v>510</v>
      </c>
      <c r="BD833" t="s">
        <v>510</v>
      </c>
      <c r="BE833" t="s">
        <v>510</v>
      </c>
      <c r="BF833" t="s">
        <v>510</v>
      </c>
      <c r="BG833" t="s">
        <v>510</v>
      </c>
      <c r="BH833" t="s">
        <v>510</v>
      </c>
      <c r="BI833" t="s">
        <v>510</v>
      </c>
      <c r="BJ833" t="s">
        <v>510</v>
      </c>
      <c r="BK833" t="s">
        <v>510</v>
      </c>
      <c r="BL833" t="s">
        <v>510</v>
      </c>
      <c r="BM833" t="s">
        <v>510</v>
      </c>
      <c r="BN833" t="s">
        <v>510</v>
      </c>
      <c r="BO833" t="s">
        <v>510</v>
      </c>
      <c r="BP833" t="s">
        <v>510</v>
      </c>
      <c r="BQ833" t="s">
        <v>510</v>
      </c>
    </row>
    <row r="834" spans="1:69" x14ac:dyDescent="0.3">
      <c r="A834" t="s">
        <v>510</v>
      </c>
      <c r="B834" t="s">
        <v>510</v>
      </c>
      <c r="C834" t="s">
        <v>510</v>
      </c>
      <c r="D834" t="s">
        <v>510</v>
      </c>
      <c r="E834" t="s">
        <v>510</v>
      </c>
      <c r="F834" t="s">
        <v>510</v>
      </c>
      <c r="G834" t="s">
        <v>510</v>
      </c>
      <c r="H834" s="455"/>
      <c r="I834" t="s">
        <v>510</v>
      </c>
      <c r="K834" t="s">
        <v>510</v>
      </c>
      <c r="L834" t="s">
        <v>512</v>
      </c>
      <c r="M834" t="s">
        <v>510</v>
      </c>
      <c r="N834" t="s">
        <v>510</v>
      </c>
      <c r="O834" t="s">
        <v>510</v>
      </c>
      <c r="P834" t="s">
        <v>510</v>
      </c>
      <c r="Q834" t="s">
        <v>510</v>
      </c>
      <c r="R834" t="s">
        <v>510</v>
      </c>
      <c r="S834" t="s">
        <v>510</v>
      </c>
      <c r="T834" t="s">
        <v>510</v>
      </c>
      <c r="U834" t="s">
        <v>510</v>
      </c>
      <c r="V834" t="s">
        <v>510</v>
      </c>
      <c r="W834" t="s">
        <v>510</v>
      </c>
      <c r="Y834" t="s">
        <v>510</v>
      </c>
      <c r="AA834" t="s">
        <v>510</v>
      </c>
      <c r="AB834" t="s">
        <v>510</v>
      </c>
      <c r="AC834" t="s">
        <v>510</v>
      </c>
      <c r="AD834" t="s">
        <v>510</v>
      </c>
      <c r="AE834" t="s">
        <v>510</v>
      </c>
      <c r="AH834" t="s">
        <v>510</v>
      </c>
      <c r="AI834" t="s">
        <v>510</v>
      </c>
      <c r="AJ834" t="s">
        <v>510</v>
      </c>
      <c r="AK834" t="s">
        <v>510</v>
      </c>
      <c r="AL834" t="s">
        <v>510</v>
      </c>
      <c r="AM834" t="s">
        <v>510</v>
      </c>
      <c r="AN834" t="s">
        <v>510</v>
      </c>
      <c r="AO834" t="s">
        <v>510</v>
      </c>
      <c r="AP834" t="s">
        <v>510</v>
      </c>
      <c r="AQ834" t="s">
        <v>510</v>
      </c>
      <c r="AR834" t="s">
        <v>510</v>
      </c>
      <c r="AS834" t="s">
        <v>510</v>
      </c>
      <c r="AT834" t="s">
        <v>510</v>
      </c>
      <c r="AU834" t="s">
        <v>510</v>
      </c>
      <c r="AV834" t="s">
        <v>510</v>
      </c>
      <c r="AW834" t="s">
        <v>510</v>
      </c>
      <c r="AY834" t="s">
        <v>510</v>
      </c>
      <c r="AZ834" t="s">
        <v>510</v>
      </c>
      <c r="BB834" t="s">
        <v>510</v>
      </c>
      <c r="BC834" t="s">
        <v>510</v>
      </c>
      <c r="BD834" t="s">
        <v>510</v>
      </c>
      <c r="BE834" t="s">
        <v>510</v>
      </c>
      <c r="BF834" t="s">
        <v>510</v>
      </c>
      <c r="BG834" t="s">
        <v>510</v>
      </c>
      <c r="BH834" t="s">
        <v>510</v>
      </c>
      <c r="BI834" t="s">
        <v>510</v>
      </c>
      <c r="BJ834" t="s">
        <v>510</v>
      </c>
      <c r="BK834" t="s">
        <v>510</v>
      </c>
      <c r="BL834" t="s">
        <v>510</v>
      </c>
      <c r="BM834" t="s">
        <v>510</v>
      </c>
      <c r="BN834" t="s">
        <v>510</v>
      </c>
      <c r="BO834" t="s">
        <v>510</v>
      </c>
      <c r="BP834" t="s">
        <v>510</v>
      </c>
      <c r="BQ834" t="s">
        <v>510</v>
      </c>
    </row>
    <row r="835" spans="1:69" x14ac:dyDescent="0.3">
      <c r="A835" t="s">
        <v>510</v>
      </c>
      <c r="B835" t="s">
        <v>510</v>
      </c>
      <c r="C835" t="s">
        <v>510</v>
      </c>
      <c r="D835" t="s">
        <v>510</v>
      </c>
      <c r="E835" t="s">
        <v>510</v>
      </c>
      <c r="F835" t="s">
        <v>510</v>
      </c>
      <c r="G835" t="s">
        <v>510</v>
      </c>
      <c r="H835" s="455"/>
      <c r="I835" t="s">
        <v>510</v>
      </c>
      <c r="K835" t="s">
        <v>510</v>
      </c>
      <c r="L835" t="s">
        <v>512</v>
      </c>
      <c r="M835" t="s">
        <v>510</v>
      </c>
      <c r="N835" t="s">
        <v>510</v>
      </c>
      <c r="O835" t="s">
        <v>510</v>
      </c>
      <c r="P835" t="s">
        <v>510</v>
      </c>
      <c r="Q835" t="s">
        <v>510</v>
      </c>
      <c r="R835" t="s">
        <v>510</v>
      </c>
      <c r="S835" t="s">
        <v>510</v>
      </c>
      <c r="T835" t="s">
        <v>510</v>
      </c>
      <c r="U835" t="s">
        <v>510</v>
      </c>
      <c r="V835" t="s">
        <v>510</v>
      </c>
      <c r="W835" t="s">
        <v>510</v>
      </c>
      <c r="Y835" t="s">
        <v>510</v>
      </c>
      <c r="AA835" t="s">
        <v>510</v>
      </c>
      <c r="AB835" t="s">
        <v>510</v>
      </c>
      <c r="AC835" t="s">
        <v>510</v>
      </c>
      <c r="AD835" t="s">
        <v>510</v>
      </c>
      <c r="AE835" t="s">
        <v>510</v>
      </c>
      <c r="AH835" t="s">
        <v>510</v>
      </c>
      <c r="AI835" t="s">
        <v>510</v>
      </c>
      <c r="AJ835" t="s">
        <v>510</v>
      </c>
      <c r="AK835" t="s">
        <v>510</v>
      </c>
      <c r="AL835" t="s">
        <v>510</v>
      </c>
      <c r="AM835" t="s">
        <v>510</v>
      </c>
      <c r="AN835" t="s">
        <v>510</v>
      </c>
      <c r="AO835" t="s">
        <v>510</v>
      </c>
      <c r="AP835" t="s">
        <v>510</v>
      </c>
      <c r="AQ835" t="s">
        <v>510</v>
      </c>
      <c r="AR835" t="s">
        <v>510</v>
      </c>
      <c r="AS835" t="s">
        <v>510</v>
      </c>
      <c r="AT835" t="s">
        <v>510</v>
      </c>
      <c r="AU835" t="s">
        <v>510</v>
      </c>
      <c r="AV835" t="s">
        <v>510</v>
      </c>
      <c r="AW835" t="s">
        <v>510</v>
      </c>
      <c r="AY835" t="s">
        <v>510</v>
      </c>
      <c r="AZ835" t="s">
        <v>510</v>
      </c>
      <c r="BB835" t="s">
        <v>510</v>
      </c>
      <c r="BC835" t="s">
        <v>510</v>
      </c>
      <c r="BD835" t="s">
        <v>510</v>
      </c>
      <c r="BE835" t="s">
        <v>510</v>
      </c>
      <c r="BF835" t="s">
        <v>510</v>
      </c>
      <c r="BG835" t="s">
        <v>510</v>
      </c>
      <c r="BH835" t="s">
        <v>510</v>
      </c>
      <c r="BI835" t="s">
        <v>510</v>
      </c>
      <c r="BJ835" t="s">
        <v>510</v>
      </c>
      <c r="BK835" t="s">
        <v>510</v>
      </c>
      <c r="BL835" t="s">
        <v>510</v>
      </c>
      <c r="BM835" t="s">
        <v>510</v>
      </c>
      <c r="BN835" t="s">
        <v>510</v>
      </c>
      <c r="BO835" t="s">
        <v>510</v>
      </c>
      <c r="BP835" t="s">
        <v>510</v>
      </c>
      <c r="BQ835" t="s">
        <v>510</v>
      </c>
    </row>
    <row r="836" spans="1:69" x14ac:dyDescent="0.3">
      <c r="A836" t="s">
        <v>510</v>
      </c>
      <c r="B836" t="s">
        <v>510</v>
      </c>
      <c r="C836" t="s">
        <v>510</v>
      </c>
      <c r="D836" t="s">
        <v>510</v>
      </c>
      <c r="E836" t="s">
        <v>510</v>
      </c>
      <c r="F836" t="s">
        <v>510</v>
      </c>
      <c r="G836" t="s">
        <v>510</v>
      </c>
      <c r="H836" s="455"/>
      <c r="I836" t="s">
        <v>510</v>
      </c>
      <c r="K836" t="s">
        <v>510</v>
      </c>
      <c r="L836" t="s">
        <v>512</v>
      </c>
      <c r="M836" t="s">
        <v>510</v>
      </c>
      <c r="N836" t="s">
        <v>510</v>
      </c>
      <c r="O836" t="s">
        <v>510</v>
      </c>
      <c r="P836" t="s">
        <v>510</v>
      </c>
      <c r="Q836" t="s">
        <v>510</v>
      </c>
      <c r="R836" t="s">
        <v>510</v>
      </c>
      <c r="S836" t="s">
        <v>510</v>
      </c>
      <c r="T836" t="s">
        <v>510</v>
      </c>
      <c r="U836" t="s">
        <v>510</v>
      </c>
      <c r="V836" t="s">
        <v>510</v>
      </c>
      <c r="W836" t="s">
        <v>510</v>
      </c>
      <c r="Y836" t="s">
        <v>510</v>
      </c>
      <c r="AA836" t="s">
        <v>510</v>
      </c>
      <c r="AB836" t="s">
        <v>510</v>
      </c>
      <c r="AC836" t="s">
        <v>510</v>
      </c>
      <c r="AD836" t="s">
        <v>510</v>
      </c>
      <c r="AE836" t="s">
        <v>510</v>
      </c>
      <c r="AH836" t="s">
        <v>510</v>
      </c>
      <c r="AI836" t="s">
        <v>510</v>
      </c>
      <c r="AJ836" t="s">
        <v>510</v>
      </c>
      <c r="AK836" t="s">
        <v>510</v>
      </c>
      <c r="AL836" t="s">
        <v>510</v>
      </c>
      <c r="AM836" t="s">
        <v>510</v>
      </c>
      <c r="AN836" t="s">
        <v>510</v>
      </c>
      <c r="AO836" t="s">
        <v>510</v>
      </c>
      <c r="AP836" t="s">
        <v>510</v>
      </c>
      <c r="AQ836" t="s">
        <v>510</v>
      </c>
      <c r="AR836" t="s">
        <v>510</v>
      </c>
      <c r="AS836" t="s">
        <v>510</v>
      </c>
      <c r="AT836" t="s">
        <v>510</v>
      </c>
      <c r="AU836" t="s">
        <v>510</v>
      </c>
      <c r="AV836" t="s">
        <v>510</v>
      </c>
      <c r="AW836" t="s">
        <v>510</v>
      </c>
      <c r="AY836" t="s">
        <v>510</v>
      </c>
      <c r="AZ836" t="s">
        <v>510</v>
      </c>
      <c r="BB836" t="s">
        <v>510</v>
      </c>
      <c r="BC836" t="s">
        <v>510</v>
      </c>
      <c r="BD836" t="s">
        <v>510</v>
      </c>
      <c r="BE836" t="s">
        <v>510</v>
      </c>
      <c r="BF836" t="s">
        <v>510</v>
      </c>
      <c r="BG836" t="s">
        <v>510</v>
      </c>
      <c r="BH836" t="s">
        <v>510</v>
      </c>
      <c r="BI836" t="s">
        <v>510</v>
      </c>
      <c r="BJ836" t="s">
        <v>510</v>
      </c>
      <c r="BK836" t="s">
        <v>510</v>
      </c>
      <c r="BL836" t="s">
        <v>510</v>
      </c>
      <c r="BM836" t="s">
        <v>510</v>
      </c>
      <c r="BN836" t="s">
        <v>510</v>
      </c>
      <c r="BO836" t="s">
        <v>510</v>
      </c>
      <c r="BP836" t="s">
        <v>510</v>
      </c>
      <c r="BQ836" t="s">
        <v>510</v>
      </c>
    </row>
    <row r="837" spans="1:69" x14ac:dyDescent="0.3">
      <c r="A837" t="s">
        <v>510</v>
      </c>
      <c r="B837" t="s">
        <v>510</v>
      </c>
      <c r="C837" t="s">
        <v>510</v>
      </c>
      <c r="D837" t="s">
        <v>510</v>
      </c>
      <c r="E837" t="s">
        <v>510</v>
      </c>
      <c r="F837" t="s">
        <v>510</v>
      </c>
      <c r="G837" t="s">
        <v>510</v>
      </c>
      <c r="H837" s="455"/>
      <c r="I837" t="s">
        <v>510</v>
      </c>
      <c r="K837" t="s">
        <v>510</v>
      </c>
      <c r="L837" t="s">
        <v>512</v>
      </c>
      <c r="M837" t="s">
        <v>510</v>
      </c>
      <c r="N837" t="s">
        <v>510</v>
      </c>
      <c r="O837" t="s">
        <v>510</v>
      </c>
      <c r="P837" t="s">
        <v>510</v>
      </c>
      <c r="Q837" t="s">
        <v>510</v>
      </c>
      <c r="R837" t="s">
        <v>510</v>
      </c>
      <c r="S837" t="s">
        <v>510</v>
      </c>
      <c r="T837" t="s">
        <v>510</v>
      </c>
      <c r="U837" t="s">
        <v>510</v>
      </c>
      <c r="V837" t="s">
        <v>510</v>
      </c>
      <c r="W837" t="s">
        <v>510</v>
      </c>
      <c r="Y837" t="s">
        <v>510</v>
      </c>
      <c r="AA837" t="s">
        <v>510</v>
      </c>
      <c r="AB837" t="s">
        <v>510</v>
      </c>
      <c r="AC837" t="s">
        <v>510</v>
      </c>
      <c r="AD837" t="s">
        <v>510</v>
      </c>
      <c r="AE837" t="s">
        <v>510</v>
      </c>
      <c r="AH837" t="s">
        <v>510</v>
      </c>
      <c r="AI837" t="s">
        <v>510</v>
      </c>
      <c r="AJ837" t="s">
        <v>510</v>
      </c>
      <c r="AK837" t="s">
        <v>510</v>
      </c>
      <c r="AL837" t="s">
        <v>510</v>
      </c>
      <c r="AM837" t="s">
        <v>510</v>
      </c>
      <c r="AN837" t="s">
        <v>510</v>
      </c>
      <c r="AO837" t="s">
        <v>510</v>
      </c>
      <c r="AP837" t="s">
        <v>510</v>
      </c>
      <c r="AQ837" t="s">
        <v>510</v>
      </c>
      <c r="AR837" t="s">
        <v>510</v>
      </c>
      <c r="AS837" t="s">
        <v>510</v>
      </c>
      <c r="AT837" t="s">
        <v>510</v>
      </c>
      <c r="AU837" t="s">
        <v>510</v>
      </c>
      <c r="AV837" t="s">
        <v>510</v>
      </c>
      <c r="AW837" t="s">
        <v>510</v>
      </c>
      <c r="AY837" t="s">
        <v>510</v>
      </c>
      <c r="AZ837" t="s">
        <v>510</v>
      </c>
      <c r="BB837" t="s">
        <v>510</v>
      </c>
      <c r="BC837" t="s">
        <v>510</v>
      </c>
      <c r="BD837" t="s">
        <v>510</v>
      </c>
      <c r="BE837" t="s">
        <v>510</v>
      </c>
      <c r="BF837" t="s">
        <v>510</v>
      </c>
      <c r="BG837" t="s">
        <v>510</v>
      </c>
      <c r="BH837" t="s">
        <v>510</v>
      </c>
      <c r="BI837" t="s">
        <v>510</v>
      </c>
      <c r="BJ837" t="s">
        <v>510</v>
      </c>
      <c r="BK837" t="s">
        <v>510</v>
      </c>
      <c r="BL837" t="s">
        <v>510</v>
      </c>
      <c r="BM837" t="s">
        <v>510</v>
      </c>
      <c r="BN837" t="s">
        <v>510</v>
      </c>
      <c r="BO837" t="s">
        <v>510</v>
      </c>
      <c r="BP837" t="s">
        <v>510</v>
      </c>
      <c r="BQ837" t="s">
        <v>510</v>
      </c>
    </row>
    <row r="838" spans="1:69" x14ac:dyDescent="0.3">
      <c r="A838" t="s">
        <v>510</v>
      </c>
      <c r="B838" t="s">
        <v>510</v>
      </c>
      <c r="C838" t="s">
        <v>510</v>
      </c>
      <c r="D838" t="s">
        <v>510</v>
      </c>
      <c r="E838" t="s">
        <v>510</v>
      </c>
      <c r="F838" t="s">
        <v>510</v>
      </c>
      <c r="G838" t="s">
        <v>510</v>
      </c>
      <c r="H838" s="455"/>
      <c r="I838" t="s">
        <v>510</v>
      </c>
      <c r="K838" t="s">
        <v>510</v>
      </c>
      <c r="L838" t="s">
        <v>512</v>
      </c>
      <c r="M838" t="s">
        <v>510</v>
      </c>
      <c r="N838" t="s">
        <v>510</v>
      </c>
      <c r="O838" t="s">
        <v>510</v>
      </c>
      <c r="P838" t="s">
        <v>510</v>
      </c>
      <c r="Q838" t="s">
        <v>510</v>
      </c>
      <c r="R838" t="s">
        <v>510</v>
      </c>
      <c r="S838" t="s">
        <v>510</v>
      </c>
      <c r="T838" t="s">
        <v>510</v>
      </c>
      <c r="U838" t="s">
        <v>510</v>
      </c>
      <c r="V838" t="s">
        <v>510</v>
      </c>
      <c r="W838" t="s">
        <v>510</v>
      </c>
      <c r="Y838" t="s">
        <v>510</v>
      </c>
      <c r="AA838" t="s">
        <v>510</v>
      </c>
      <c r="AB838" t="s">
        <v>510</v>
      </c>
      <c r="AC838" t="s">
        <v>510</v>
      </c>
      <c r="AD838" t="s">
        <v>510</v>
      </c>
      <c r="AE838" t="s">
        <v>510</v>
      </c>
      <c r="AH838" t="s">
        <v>510</v>
      </c>
      <c r="AI838" t="s">
        <v>510</v>
      </c>
      <c r="AJ838" t="s">
        <v>510</v>
      </c>
      <c r="AK838" t="s">
        <v>510</v>
      </c>
      <c r="AL838" t="s">
        <v>510</v>
      </c>
      <c r="AM838" t="s">
        <v>510</v>
      </c>
      <c r="AN838" t="s">
        <v>510</v>
      </c>
      <c r="AO838" t="s">
        <v>510</v>
      </c>
      <c r="AP838" t="s">
        <v>510</v>
      </c>
      <c r="AQ838" t="s">
        <v>510</v>
      </c>
      <c r="AR838" t="s">
        <v>510</v>
      </c>
      <c r="AS838" t="s">
        <v>510</v>
      </c>
      <c r="AT838" t="s">
        <v>510</v>
      </c>
      <c r="AU838" t="s">
        <v>510</v>
      </c>
      <c r="AV838" t="s">
        <v>510</v>
      </c>
      <c r="AW838" t="s">
        <v>510</v>
      </c>
      <c r="AY838" t="s">
        <v>510</v>
      </c>
      <c r="AZ838" t="s">
        <v>510</v>
      </c>
      <c r="BB838" t="s">
        <v>510</v>
      </c>
      <c r="BC838" t="s">
        <v>510</v>
      </c>
      <c r="BD838" t="s">
        <v>510</v>
      </c>
      <c r="BE838" t="s">
        <v>510</v>
      </c>
      <c r="BF838" t="s">
        <v>510</v>
      </c>
      <c r="BG838" t="s">
        <v>510</v>
      </c>
      <c r="BH838" t="s">
        <v>510</v>
      </c>
      <c r="BI838" t="s">
        <v>510</v>
      </c>
      <c r="BJ838" t="s">
        <v>510</v>
      </c>
      <c r="BK838" t="s">
        <v>510</v>
      </c>
      <c r="BL838" t="s">
        <v>510</v>
      </c>
      <c r="BM838" t="s">
        <v>510</v>
      </c>
      <c r="BN838" t="s">
        <v>510</v>
      </c>
      <c r="BO838" t="s">
        <v>510</v>
      </c>
      <c r="BP838" t="s">
        <v>510</v>
      </c>
      <c r="BQ838" t="s">
        <v>510</v>
      </c>
    </row>
    <row r="839" spans="1:69" x14ac:dyDescent="0.3">
      <c r="A839" t="s">
        <v>510</v>
      </c>
      <c r="B839" t="s">
        <v>510</v>
      </c>
      <c r="C839" t="s">
        <v>510</v>
      </c>
      <c r="D839" t="s">
        <v>510</v>
      </c>
      <c r="E839" t="s">
        <v>510</v>
      </c>
      <c r="F839" t="s">
        <v>510</v>
      </c>
      <c r="G839" t="s">
        <v>510</v>
      </c>
      <c r="H839" s="455"/>
      <c r="I839" t="s">
        <v>510</v>
      </c>
      <c r="K839" t="s">
        <v>510</v>
      </c>
      <c r="L839" t="s">
        <v>512</v>
      </c>
      <c r="M839" t="s">
        <v>510</v>
      </c>
      <c r="N839" t="s">
        <v>510</v>
      </c>
      <c r="O839" t="s">
        <v>510</v>
      </c>
      <c r="P839" t="s">
        <v>510</v>
      </c>
      <c r="Q839" t="s">
        <v>510</v>
      </c>
      <c r="R839" t="s">
        <v>510</v>
      </c>
      <c r="S839" t="s">
        <v>510</v>
      </c>
      <c r="T839" t="s">
        <v>510</v>
      </c>
      <c r="U839" t="s">
        <v>510</v>
      </c>
      <c r="V839" t="s">
        <v>510</v>
      </c>
      <c r="W839" t="s">
        <v>510</v>
      </c>
      <c r="Y839" t="s">
        <v>510</v>
      </c>
      <c r="AA839" t="s">
        <v>510</v>
      </c>
      <c r="AB839" t="s">
        <v>510</v>
      </c>
      <c r="AC839" t="s">
        <v>510</v>
      </c>
      <c r="AD839" t="s">
        <v>510</v>
      </c>
      <c r="AE839" t="s">
        <v>510</v>
      </c>
      <c r="AH839" t="s">
        <v>510</v>
      </c>
      <c r="AI839" t="s">
        <v>510</v>
      </c>
      <c r="AJ839" t="s">
        <v>510</v>
      </c>
      <c r="AK839" t="s">
        <v>510</v>
      </c>
      <c r="AL839" t="s">
        <v>510</v>
      </c>
      <c r="AM839" t="s">
        <v>510</v>
      </c>
      <c r="AN839" t="s">
        <v>510</v>
      </c>
      <c r="AO839" t="s">
        <v>510</v>
      </c>
      <c r="AP839" t="s">
        <v>510</v>
      </c>
      <c r="AQ839" t="s">
        <v>510</v>
      </c>
      <c r="AR839" t="s">
        <v>510</v>
      </c>
      <c r="AS839" t="s">
        <v>510</v>
      </c>
      <c r="AT839" t="s">
        <v>510</v>
      </c>
      <c r="AU839" t="s">
        <v>510</v>
      </c>
      <c r="AV839" t="s">
        <v>510</v>
      </c>
      <c r="AW839" t="s">
        <v>510</v>
      </c>
      <c r="AY839" t="s">
        <v>510</v>
      </c>
      <c r="AZ839" t="s">
        <v>510</v>
      </c>
      <c r="BB839" t="s">
        <v>510</v>
      </c>
      <c r="BC839" t="s">
        <v>510</v>
      </c>
      <c r="BD839" t="s">
        <v>510</v>
      </c>
      <c r="BE839" t="s">
        <v>510</v>
      </c>
      <c r="BF839" t="s">
        <v>510</v>
      </c>
      <c r="BG839" t="s">
        <v>510</v>
      </c>
      <c r="BH839" t="s">
        <v>510</v>
      </c>
      <c r="BI839" t="s">
        <v>510</v>
      </c>
      <c r="BJ839" t="s">
        <v>510</v>
      </c>
      <c r="BK839" t="s">
        <v>510</v>
      </c>
      <c r="BL839" t="s">
        <v>510</v>
      </c>
      <c r="BM839" t="s">
        <v>510</v>
      </c>
      <c r="BN839" t="s">
        <v>510</v>
      </c>
      <c r="BO839" t="s">
        <v>510</v>
      </c>
      <c r="BP839" t="s">
        <v>510</v>
      </c>
      <c r="BQ839" t="s">
        <v>510</v>
      </c>
    </row>
    <row r="840" spans="1:69" x14ac:dyDescent="0.3">
      <c r="A840" t="s">
        <v>510</v>
      </c>
      <c r="B840" t="s">
        <v>510</v>
      </c>
      <c r="C840" t="s">
        <v>510</v>
      </c>
      <c r="D840" t="s">
        <v>510</v>
      </c>
      <c r="E840" t="s">
        <v>510</v>
      </c>
      <c r="F840" t="s">
        <v>510</v>
      </c>
      <c r="G840" t="s">
        <v>510</v>
      </c>
      <c r="H840" s="455"/>
      <c r="I840" t="s">
        <v>510</v>
      </c>
      <c r="K840" t="s">
        <v>510</v>
      </c>
      <c r="L840" t="s">
        <v>512</v>
      </c>
      <c r="M840" t="s">
        <v>510</v>
      </c>
      <c r="N840" t="s">
        <v>510</v>
      </c>
      <c r="O840" t="s">
        <v>510</v>
      </c>
      <c r="P840" t="s">
        <v>510</v>
      </c>
      <c r="Q840" t="s">
        <v>510</v>
      </c>
      <c r="R840" t="s">
        <v>510</v>
      </c>
      <c r="S840" t="s">
        <v>510</v>
      </c>
      <c r="T840" t="s">
        <v>510</v>
      </c>
      <c r="U840" t="s">
        <v>510</v>
      </c>
      <c r="V840" t="s">
        <v>510</v>
      </c>
      <c r="W840" t="s">
        <v>510</v>
      </c>
      <c r="Y840" t="s">
        <v>510</v>
      </c>
      <c r="AA840" t="s">
        <v>510</v>
      </c>
      <c r="AB840" t="s">
        <v>510</v>
      </c>
      <c r="AC840" t="s">
        <v>510</v>
      </c>
      <c r="AD840" t="s">
        <v>510</v>
      </c>
      <c r="AE840" t="s">
        <v>510</v>
      </c>
      <c r="AH840" t="s">
        <v>510</v>
      </c>
      <c r="AI840" t="s">
        <v>510</v>
      </c>
      <c r="AJ840" t="s">
        <v>510</v>
      </c>
      <c r="AK840" t="s">
        <v>510</v>
      </c>
      <c r="AL840" t="s">
        <v>510</v>
      </c>
      <c r="AM840" t="s">
        <v>510</v>
      </c>
      <c r="AN840" t="s">
        <v>510</v>
      </c>
      <c r="AO840" t="s">
        <v>510</v>
      </c>
      <c r="AP840" t="s">
        <v>510</v>
      </c>
      <c r="AQ840" t="s">
        <v>510</v>
      </c>
      <c r="AR840" t="s">
        <v>510</v>
      </c>
      <c r="AS840" t="s">
        <v>510</v>
      </c>
      <c r="AT840" t="s">
        <v>510</v>
      </c>
      <c r="AU840" t="s">
        <v>510</v>
      </c>
      <c r="AV840" t="s">
        <v>510</v>
      </c>
      <c r="AW840" t="s">
        <v>510</v>
      </c>
      <c r="AY840" t="s">
        <v>510</v>
      </c>
      <c r="AZ840" t="s">
        <v>510</v>
      </c>
      <c r="BB840" t="s">
        <v>510</v>
      </c>
      <c r="BC840" t="s">
        <v>510</v>
      </c>
      <c r="BD840" t="s">
        <v>510</v>
      </c>
      <c r="BE840" t="s">
        <v>510</v>
      </c>
      <c r="BF840" t="s">
        <v>510</v>
      </c>
      <c r="BG840" t="s">
        <v>510</v>
      </c>
      <c r="BH840" t="s">
        <v>510</v>
      </c>
      <c r="BI840" t="s">
        <v>510</v>
      </c>
      <c r="BJ840" t="s">
        <v>510</v>
      </c>
      <c r="BK840" t="s">
        <v>510</v>
      </c>
      <c r="BL840" t="s">
        <v>510</v>
      </c>
      <c r="BM840" t="s">
        <v>510</v>
      </c>
      <c r="BN840" t="s">
        <v>510</v>
      </c>
      <c r="BO840" t="s">
        <v>510</v>
      </c>
      <c r="BP840" t="s">
        <v>510</v>
      </c>
      <c r="BQ840" t="s">
        <v>510</v>
      </c>
    </row>
    <row r="841" spans="1:69" x14ac:dyDescent="0.3">
      <c r="A841" t="s">
        <v>510</v>
      </c>
      <c r="B841" t="s">
        <v>510</v>
      </c>
      <c r="C841" t="s">
        <v>510</v>
      </c>
      <c r="D841" t="s">
        <v>510</v>
      </c>
      <c r="E841" t="s">
        <v>510</v>
      </c>
      <c r="F841" t="s">
        <v>510</v>
      </c>
      <c r="G841" t="s">
        <v>510</v>
      </c>
      <c r="H841" s="455"/>
      <c r="I841" t="s">
        <v>510</v>
      </c>
      <c r="K841" t="s">
        <v>510</v>
      </c>
      <c r="L841" t="s">
        <v>512</v>
      </c>
      <c r="M841" t="s">
        <v>510</v>
      </c>
      <c r="N841" t="s">
        <v>510</v>
      </c>
      <c r="O841" t="s">
        <v>510</v>
      </c>
      <c r="P841" t="s">
        <v>510</v>
      </c>
      <c r="Q841" t="s">
        <v>510</v>
      </c>
      <c r="R841" t="s">
        <v>510</v>
      </c>
      <c r="S841" t="s">
        <v>510</v>
      </c>
      <c r="T841" t="s">
        <v>510</v>
      </c>
      <c r="U841" t="s">
        <v>510</v>
      </c>
      <c r="V841" t="s">
        <v>510</v>
      </c>
      <c r="W841" t="s">
        <v>510</v>
      </c>
      <c r="Y841" t="s">
        <v>510</v>
      </c>
      <c r="AA841" t="s">
        <v>510</v>
      </c>
      <c r="AB841" t="s">
        <v>510</v>
      </c>
      <c r="AC841" t="s">
        <v>510</v>
      </c>
      <c r="AD841" t="s">
        <v>510</v>
      </c>
      <c r="AE841" t="s">
        <v>510</v>
      </c>
      <c r="AH841" t="s">
        <v>510</v>
      </c>
      <c r="AI841" t="s">
        <v>510</v>
      </c>
      <c r="AJ841" t="s">
        <v>510</v>
      </c>
      <c r="AK841" t="s">
        <v>510</v>
      </c>
      <c r="AL841" t="s">
        <v>510</v>
      </c>
      <c r="AM841" t="s">
        <v>510</v>
      </c>
      <c r="AN841" t="s">
        <v>510</v>
      </c>
      <c r="AO841" t="s">
        <v>510</v>
      </c>
      <c r="AP841" t="s">
        <v>510</v>
      </c>
      <c r="AQ841" t="s">
        <v>510</v>
      </c>
      <c r="AR841" t="s">
        <v>510</v>
      </c>
      <c r="AS841" t="s">
        <v>510</v>
      </c>
      <c r="AT841" t="s">
        <v>510</v>
      </c>
      <c r="AU841" t="s">
        <v>510</v>
      </c>
      <c r="AV841" t="s">
        <v>510</v>
      </c>
      <c r="AW841" t="s">
        <v>510</v>
      </c>
      <c r="AY841" t="s">
        <v>510</v>
      </c>
      <c r="AZ841" t="s">
        <v>510</v>
      </c>
      <c r="BB841" t="s">
        <v>510</v>
      </c>
      <c r="BC841" t="s">
        <v>510</v>
      </c>
      <c r="BD841" t="s">
        <v>510</v>
      </c>
      <c r="BE841" t="s">
        <v>510</v>
      </c>
      <c r="BF841" t="s">
        <v>510</v>
      </c>
      <c r="BG841" t="s">
        <v>510</v>
      </c>
      <c r="BH841" t="s">
        <v>510</v>
      </c>
      <c r="BI841" t="s">
        <v>510</v>
      </c>
      <c r="BJ841" t="s">
        <v>510</v>
      </c>
      <c r="BK841" t="s">
        <v>510</v>
      </c>
      <c r="BL841" t="s">
        <v>510</v>
      </c>
      <c r="BM841" t="s">
        <v>510</v>
      </c>
      <c r="BN841" t="s">
        <v>510</v>
      </c>
      <c r="BO841" t="s">
        <v>510</v>
      </c>
      <c r="BP841" t="s">
        <v>510</v>
      </c>
      <c r="BQ841" t="s">
        <v>510</v>
      </c>
    </row>
    <row r="842" spans="1:69" x14ac:dyDescent="0.3">
      <c r="A842" t="s">
        <v>510</v>
      </c>
      <c r="B842" t="s">
        <v>510</v>
      </c>
      <c r="C842" t="s">
        <v>510</v>
      </c>
      <c r="D842" t="s">
        <v>510</v>
      </c>
      <c r="E842" t="s">
        <v>510</v>
      </c>
      <c r="F842" t="s">
        <v>510</v>
      </c>
      <c r="G842" t="s">
        <v>510</v>
      </c>
      <c r="H842" s="455"/>
      <c r="I842" t="s">
        <v>510</v>
      </c>
      <c r="K842" t="s">
        <v>510</v>
      </c>
      <c r="L842" t="s">
        <v>512</v>
      </c>
      <c r="M842" t="s">
        <v>510</v>
      </c>
      <c r="N842" t="s">
        <v>510</v>
      </c>
      <c r="O842" t="s">
        <v>510</v>
      </c>
      <c r="P842" t="s">
        <v>510</v>
      </c>
      <c r="Q842" t="s">
        <v>510</v>
      </c>
      <c r="R842" t="s">
        <v>510</v>
      </c>
      <c r="S842" t="s">
        <v>510</v>
      </c>
      <c r="T842" t="s">
        <v>510</v>
      </c>
      <c r="U842" t="s">
        <v>510</v>
      </c>
      <c r="V842" t="s">
        <v>510</v>
      </c>
      <c r="W842" t="s">
        <v>510</v>
      </c>
      <c r="Y842" t="s">
        <v>510</v>
      </c>
      <c r="AA842" t="s">
        <v>510</v>
      </c>
      <c r="AB842" t="s">
        <v>510</v>
      </c>
      <c r="AC842" t="s">
        <v>510</v>
      </c>
      <c r="AD842" t="s">
        <v>510</v>
      </c>
      <c r="AE842" t="s">
        <v>510</v>
      </c>
      <c r="AH842" t="s">
        <v>510</v>
      </c>
      <c r="AI842" t="s">
        <v>510</v>
      </c>
      <c r="AJ842" t="s">
        <v>510</v>
      </c>
      <c r="AK842" t="s">
        <v>510</v>
      </c>
      <c r="AL842" t="s">
        <v>510</v>
      </c>
      <c r="AM842" t="s">
        <v>510</v>
      </c>
      <c r="AN842" t="s">
        <v>510</v>
      </c>
      <c r="AO842" t="s">
        <v>510</v>
      </c>
      <c r="AP842" t="s">
        <v>510</v>
      </c>
      <c r="AQ842" t="s">
        <v>510</v>
      </c>
      <c r="AR842" t="s">
        <v>510</v>
      </c>
      <c r="AS842" t="s">
        <v>510</v>
      </c>
      <c r="AT842" t="s">
        <v>510</v>
      </c>
      <c r="AU842" t="s">
        <v>510</v>
      </c>
      <c r="AV842" t="s">
        <v>510</v>
      </c>
      <c r="AW842" t="s">
        <v>510</v>
      </c>
      <c r="AY842" t="s">
        <v>510</v>
      </c>
      <c r="AZ842" t="s">
        <v>510</v>
      </c>
      <c r="BB842" t="s">
        <v>510</v>
      </c>
      <c r="BC842" t="s">
        <v>510</v>
      </c>
      <c r="BD842" t="s">
        <v>510</v>
      </c>
      <c r="BE842" t="s">
        <v>510</v>
      </c>
      <c r="BF842" t="s">
        <v>510</v>
      </c>
      <c r="BG842" t="s">
        <v>510</v>
      </c>
      <c r="BH842" t="s">
        <v>510</v>
      </c>
      <c r="BI842" t="s">
        <v>510</v>
      </c>
      <c r="BJ842" t="s">
        <v>510</v>
      </c>
      <c r="BK842" t="s">
        <v>510</v>
      </c>
      <c r="BL842" t="s">
        <v>510</v>
      </c>
      <c r="BM842" t="s">
        <v>510</v>
      </c>
      <c r="BN842" t="s">
        <v>510</v>
      </c>
      <c r="BO842" t="s">
        <v>510</v>
      </c>
      <c r="BP842" t="s">
        <v>510</v>
      </c>
      <c r="BQ842" t="s">
        <v>510</v>
      </c>
    </row>
    <row r="843" spans="1:69" x14ac:dyDescent="0.3">
      <c r="A843" t="s">
        <v>510</v>
      </c>
      <c r="B843" t="s">
        <v>510</v>
      </c>
      <c r="C843" t="s">
        <v>510</v>
      </c>
      <c r="D843" t="s">
        <v>510</v>
      </c>
      <c r="E843" t="s">
        <v>510</v>
      </c>
      <c r="F843" t="s">
        <v>510</v>
      </c>
      <c r="G843" t="s">
        <v>510</v>
      </c>
      <c r="H843" s="455"/>
      <c r="I843" t="s">
        <v>510</v>
      </c>
      <c r="K843" t="s">
        <v>510</v>
      </c>
      <c r="L843" t="s">
        <v>512</v>
      </c>
      <c r="M843" t="s">
        <v>510</v>
      </c>
      <c r="N843" t="s">
        <v>510</v>
      </c>
      <c r="O843" t="s">
        <v>510</v>
      </c>
      <c r="P843" t="s">
        <v>510</v>
      </c>
      <c r="Q843" t="s">
        <v>510</v>
      </c>
      <c r="R843" t="s">
        <v>510</v>
      </c>
      <c r="S843" t="s">
        <v>510</v>
      </c>
      <c r="T843" t="s">
        <v>510</v>
      </c>
      <c r="U843" t="s">
        <v>510</v>
      </c>
      <c r="V843" t="s">
        <v>510</v>
      </c>
      <c r="W843" t="s">
        <v>510</v>
      </c>
      <c r="Y843" t="s">
        <v>510</v>
      </c>
      <c r="AA843" t="s">
        <v>510</v>
      </c>
      <c r="AB843" t="s">
        <v>510</v>
      </c>
      <c r="AC843" t="s">
        <v>510</v>
      </c>
      <c r="AD843" t="s">
        <v>510</v>
      </c>
      <c r="AE843" t="s">
        <v>510</v>
      </c>
      <c r="AH843" t="s">
        <v>510</v>
      </c>
      <c r="AI843" t="s">
        <v>510</v>
      </c>
      <c r="AJ843" t="s">
        <v>510</v>
      </c>
      <c r="AK843" t="s">
        <v>510</v>
      </c>
      <c r="AL843" t="s">
        <v>510</v>
      </c>
      <c r="AM843" t="s">
        <v>510</v>
      </c>
      <c r="AN843" t="s">
        <v>510</v>
      </c>
      <c r="AO843" t="s">
        <v>510</v>
      </c>
      <c r="AP843" t="s">
        <v>510</v>
      </c>
      <c r="AQ843" t="s">
        <v>510</v>
      </c>
      <c r="AR843" t="s">
        <v>510</v>
      </c>
      <c r="AS843" t="s">
        <v>510</v>
      </c>
      <c r="AT843" t="s">
        <v>510</v>
      </c>
      <c r="AU843" t="s">
        <v>510</v>
      </c>
      <c r="AV843" t="s">
        <v>510</v>
      </c>
      <c r="AW843" t="s">
        <v>510</v>
      </c>
      <c r="AY843" t="s">
        <v>510</v>
      </c>
      <c r="AZ843" t="s">
        <v>510</v>
      </c>
      <c r="BB843" t="s">
        <v>510</v>
      </c>
      <c r="BC843" t="s">
        <v>510</v>
      </c>
      <c r="BD843" t="s">
        <v>510</v>
      </c>
      <c r="BE843" t="s">
        <v>510</v>
      </c>
      <c r="BF843" t="s">
        <v>510</v>
      </c>
      <c r="BG843" t="s">
        <v>510</v>
      </c>
      <c r="BH843" t="s">
        <v>510</v>
      </c>
      <c r="BI843" t="s">
        <v>510</v>
      </c>
      <c r="BJ843" t="s">
        <v>510</v>
      </c>
      <c r="BK843" t="s">
        <v>510</v>
      </c>
      <c r="BL843" t="s">
        <v>510</v>
      </c>
      <c r="BM843" t="s">
        <v>510</v>
      </c>
      <c r="BN843" t="s">
        <v>510</v>
      </c>
      <c r="BO843" t="s">
        <v>510</v>
      </c>
      <c r="BP843" t="s">
        <v>510</v>
      </c>
      <c r="BQ843" t="s">
        <v>510</v>
      </c>
    </row>
    <row r="844" spans="1:69" x14ac:dyDescent="0.3">
      <c r="A844" t="s">
        <v>510</v>
      </c>
      <c r="B844" t="s">
        <v>510</v>
      </c>
      <c r="C844" t="s">
        <v>510</v>
      </c>
      <c r="D844" t="s">
        <v>510</v>
      </c>
      <c r="E844" t="s">
        <v>510</v>
      </c>
      <c r="F844" t="s">
        <v>510</v>
      </c>
      <c r="G844" t="s">
        <v>510</v>
      </c>
      <c r="H844" s="455"/>
      <c r="I844" t="s">
        <v>510</v>
      </c>
      <c r="K844" t="s">
        <v>510</v>
      </c>
      <c r="L844" t="s">
        <v>512</v>
      </c>
      <c r="M844" t="s">
        <v>510</v>
      </c>
      <c r="N844" t="s">
        <v>510</v>
      </c>
      <c r="O844" t="s">
        <v>510</v>
      </c>
      <c r="P844" t="s">
        <v>510</v>
      </c>
      <c r="Q844" t="s">
        <v>510</v>
      </c>
      <c r="R844" t="s">
        <v>510</v>
      </c>
      <c r="S844" t="s">
        <v>510</v>
      </c>
      <c r="T844" t="s">
        <v>510</v>
      </c>
      <c r="U844" t="s">
        <v>510</v>
      </c>
      <c r="V844" t="s">
        <v>510</v>
      </c>
      <c r="W844" t="s">
        <v>510</v>
      </c>
      <c r="Y844" t="s">
        <v>510</v>
      </c>
      <c r="AA844" t="s">
        <v>510</v>
      </c>
      <c r="AB844" t="s">
        <v>510</v>
      </c>
      <c r="AC844" t="s">
        <v>510</v>
      </c>
      <c r="AD844" t="s">
        <v>510</v>
      </c>
      <c r="AE844" t="s">
        <v>510</v>
      </c>
      <c r="AH844" t="s">
        <v>510</v>
      </c>
      <c r="AI844" t="s">
        <v>510</v>
      </c>
      <c r="AJ844" t="s">
        <v>510</v>
      </c>
      <c r="AK844" t="s">
        <v>510</v>
      </c>
      <c r="AL844" t="s">
        <v>510</v>
      </c>
      <c r="AM844" t="s">
        <v>510</v>
      </c>
      <c r="AN844" t="s">
        <v>510</v>
      </c>
      <c r="AO844" t="s">
        <v>510</v>
      </c>
      <c r="AP844" t="s">
        <v>510</v>
      </c>
      <c r="AQ844" t="s">
        <v>510</v>
      </c>
      <c r="AR844" t="s">
        <v>510</v>
      </c>
      <c r="AS844" t="s">
        <v>510</v>
      </c>
      <c r="AT844" t="s">
        <v>510</v>
      </c>
      <c r="AU844" t="s">
        <v>510</v>
      </c>
      <c r="AV844" t="s">
        <v>510</v>
      </c>
      <c r="AW844" t="s">
        <v>510</v>
      </c>
      <c r="AY844" t="s">
        <v>510</v>
      </c>
      <c r="AZ844" t="s">
        <v>510</v>
      </c>
      <c r="BB844" t="s">
        <v>510</v>
      </c>
      <c r="BC844" t="s">
        <v>510</v>
      </c>
      <c r="BD844" t="s">
        <v>510</v>
      </c>
      <c r="BE844" t="s">
        <v>510</v>
      </c>
      <c r="BF844" t="s">
        <v>510</v>
      </c>
      <c r="BG844" t="s">
        <v>510</v>
      </c>
      <c r="BH844" t="s">
        <v>510</v>
      </c>
      <c r="BI844" t="s">
        <v>510</v>
      </c>
      <c r="BJ844" t="s">
        <v>510</v>
      </c>
      <c r="BK844" t="s">
        <v>510</v>
      </c>
      <c r="BL844" t="s">
        <v>510</v>
      </c>
      <c r="BM844" t="s">
        <v>510</v>
      </c>
      <c r="BN844" t="s">
        <v>510</v>
      </c>
      <c r="BO844" t="s">
        <v>510</v>
      </c>
      <c r="BP844" t="s">
        <v>510</v>
      </c>
      <c r="BQ844" t="s">
        <v>510</v>
      </c>
    </row>
    <row r="845" spans="1:69" x14ac:dyDescent="0.3">
      <c r="A845" t="s">
        <v>510</v>
      </c>
      <c r="B845" t="s">
        <v>510</v>
      </c>
      <c r="C845" t="s">
        <v>510</v>
      </c>
      <c r="D845" t="s">
        <v>510</v>
      </c>
      <c r="E845" t="s">
        <v>510</v>
      </c>
      <c r="F845" t="s">
        <v>510</v>
      </c>
      <c r="G845" t="s">
        <v>510</v>
      </c>
      <c r="H845" s="455"/>
      <c r="I845" t="s">
        <v>510</v>
      </c>
      <c r="K845" t="s">
        <v>510</v>
      </c>
      <c r="L845" t="s">
        <v>512</v>
      </c>
      <c r="M845" t="s">
        <v>510</v>
      </c>
      <c r="N845" t="s">
        <v>510</v>
      </c>
      <c r="O845" t="s">
        <v>510</v>
      </c>
      <c r="P845" t="s">
        <v>510</v>
      </c>
      <c r="Q845" t="s">
        <v>510</v>
      </c>
      <c r="R845" t="s">
        <v>510</v>
      </c>
      <c r="S845" t="s">
        <v>510</v>
      </c>
      <c r="T845" t="s">
        <v>510</v>
      </c>
      <c r="U845" t="s">
        <v>510</v>
      </c>
      <c r="V845" t="s">
        <v>510</v>
      </c>
      <c r="W845" t="s">
        <v>510</v>
      </c>
      <c r="Y845" t="s">
        <v>510</v>
      </c>
      <c r="AA845" t="s">
        <v>510</v>
      </c>
      <c r="AB845" t="s">
        <v>510</v>
      </c>
      <c r="AC845" t="s">
        <v>510</v>
      </c>
      <c r="AD845" t="s">
        <v>510</v>
      </c>
      <c r="AE845" t="s">
        <v>510</v>
      </c>
      <c r="AH845" t="s">
        <v>510</v>
      </c>
      <c r="AI845" t="s">
        <v>510</v>
      </c>
      <c r="AJ845" t="s">
        <v>510</v>
      </c>
      <c r="AK845" t="s">
        <v>510</v>
      </c>
      <c r="AL845" t="s">
        <v>510</v>
      </c>
      <c r="AM845" t="s">
        <v>510</v>
      </c>
      <c r="AN845" t="s">
        <v>510</v>
      </c>
      <c r="AO845" t="s">
        <v>510</v>
      </c>
      <c r="AP845" t="s">
        <v>510</v>
      </c>
      <c r="AQ845" t="s">
        <v>510</v>
      </c>
      <c r="AR845" t="s">
        <v>510</v>
      </c>
      <c r="AS845" t="s">
        <v>510</v>
      </c>
      <c r="AT845" t="s">
        <v>510</v>
      </c>
      <c r="AU845" t="s">
        <v>510</v>
      </c>
      <c r="AV845" t="s">
        <v>510</v>
      </c>
      <c r="AW845" t="s">
        <v>510</v>
      </c>
      <c r="AY845" t="s">
        <v>510</v>
      </c>
      <c r="AZ845" t="s">
        <v>510</v>
      </c>
      <c r="BB845" t="s">
        <v>510</v>
      </c>
      <c r="BC845" t="s">
        <v>510</v>
      </c>
      <c r="BD845" t="s">
        <v>510</v>
      </c>
      <c r="BE845" t="s">
        <v>510</v>
      </c>
      <c r="BF845" t="s">
        <v>510</v>
      </c>
      <c r="BG845" t="s">
        <v>510</v>
      </c>
      <c r="BH845" t="s">
        <v>510</v>
      </c>
      <c r="BI845" t="s">
        <v>510</v>
      </c>
      <c r="BJ845" t="s">
        <v>510</v>
      </c>
      <c r="BK845" t="s">
        <v>510</v>
      </c>
      <c r="BL845" t="s">
        <v>510</v>
      </c>
      <c r="BM845" t="s">
        <v>510</v>
      </c>
      <c r="BN845" t="s">
        <v>510</v>
      </c>
      <c r="BO845" t="s">
        <v>510</v>
      </c>
      <c r="BP845" t="s">
        <v>510</v>
      </c>
      <c r="BQ845" t="s">
        <v>510</v>
      </c>
    </row>
    <row r="846" spans="1:69" x14ac:dyDescent="0.3">
      <c r="A846" t="s">
        <v>510</v>
      </c>
      <c r="B846" t="s">
        <v>510</v>
      </c>
      <c r="C846" t="s">
        <v>510</v>
      </c>
      <c r="D846" t="s">
        <v>510</v>
      </c>
      <c r="E846" t="s">
        <v>510</v>
      </c>
      <c r="F846" t="s">
        <v>510</v>
      </c>
      <c r="G846" t="s">
        <v>510</v>
      </c>
      <c r="H846" s="455"/>
      <c r="I846" t="s">
        <v>510</v>
      </c>
      <c r="K846" t="s">
        <v>510</v>
      </c>
      <c r="L846" t="s">
        <v>512</v>
      </c>
      <c r="M846" t="s">
        <v>510</v>
      </c>
      <c r="N846" t="s">
        <v>510</v>
      </c>
      <c r="O846" t="s">
        <v>510</v>
      </c>
      <c r="P846" t="s">
        <v>510</v>
      </c>
      <c r="Q846" t="s">
        <v>510</v>
      </c>
      <c r="R846" t="s">
        <v>510</v>
      </c>
      <c r="S846" t="s">
        <v>510</v>
      </c>
      <c r="T846" t="s">
        <v>510</v>
      </c>
      <c r="U846" t="s">
        <v>510</v>
      </c>
      <c r="V846" t="s">
        <v>510</v>
      </c>
      <c r="W846" t="s">
        <v>510</v>
      </c>
      <c r="Y846" t="s">
        <v>510</v>
      </c>
      <c r="AA846" t="s">
        <v>510</v>
      </c>
      <c r="AB846" t="s">
        <v>510</v>
      </c>
      <c r="AC846" t="s">
        <v>510</v>
      </c>
      <c r="AD846" t="s">
        <v>510</v>
      </c>
      <c r="AE846" t="s">
        <v>510</v>
      </c>
      <c r="AH846" t="s">
        <v>510</v>
      </c>
      <c r="AI846" t="s">
        <v>510</v>
      </c>
      <c r="AJ846" t="s">
        <v>510</v>
      </c>
      <c r="AK846" t="s">
        <v>510</v>
      </c>
      <c r="AL846" t="s">
        <v>510</v>
      </c>
      <c r="AM846" t="s">
        <v>510</v>
      </c>
      <c r="AN846" t="s">
        <v>510</v>
      </c>
      <c r="AO846" t="s">
        <v>510</v>
      </c>
      <c r="AP846" t="s">
        <v>510</v>
      </c>
      <c r="AQ846" t="s">
        <v>510</v>
      </c>
      <c r="AR846" t="s">
        <v>510</v>
      </c>
      <c r="AS846" t="s">
        <v>510</v>
      </c>
      <c r="AT846" t="s">
        <v>510</v>
      </c>
      <c r="AU846" t="s">
        <v>510</v>
      </c>
      <c r="AV846" t="s">
        <v>510</v>
      </c>
      <c r="AW846" t="s">
        <v>510</v>
      </c>
      <c r="AY846" t="s">
        <v>510</v>
      </c>
      <c r="AZ846" t="s">
        <v>510</v>
      </c>
      <c r="BB846" t="s">
        <v>510</v>
      </c>
      <c r="BC846" t="s">
        <v>510</v>
      </c>
      <c r="BD846" t="s">
        <v>510</v>
      </c>
      <c r="BE846" t="s">
        <v>510</v>
      </c>
      <c r="BF846" t="s">
        <v>510</v>
      </c>
      <c r="BG846" t="s">
        <v>510</v>
      </c>
      <c r="BH846" t="s">
        <v>510</v>
      </c>
      <c r="BI846" t="s">
        <v>510</v>
      </c>
      <c r="BJ846" t="s">
        <v>510</v>
      </c>
      <c r="BK846" t="s">
        <v>510</v>
      </c>
      <c r="BL846" t="s">
        <v>510</v>
      </c>
      <c r="BM846" t="s">
        <v>510</v>
      </c>
      <c r="BN846" t="s">
        <v>510</v>
      </c>
      <c r="BO846" t="s">
        <v>510</v>
      </c>
      <c r="BP846" t="s">
        <v>510</v>
      </c>
      <c r="BQ846" t="s">
        <v>510</v>
      </c>
    </row>
    <row r="847" spans="1:69" x14ac:dyDescent="0.3">
      <c r="A847" t="s">
        <v>510</v>
      </c>
      <c r="B847" t="s">
        <v>510</v>
      </c>
      <c r="C847" t="s">
        <v>510</v>
      </c>
      <c r="D847" t="s">
        <v>510</v>
      </c>
      <c r="E847" t="s">
        <v>510</v>
      </c>
      <c r="F847" t="s">
        <v>510</v>
      </c>
      <c r="G847" t="s">
        <v>510</v>
      </c>
      <c r="H847" s="455"/>
      <c r="I847" t="s">
        <v>510</v>
      </c>
      <c r="K847" t="s">
        <v>510</v>
      </c>
      <c r="L847" t="s">
        <v>512</v>
      </c>
      <c r="M847" t="s">
        <v>510</v>
      </c>
      <c r="N847" t="s">
        <v>510</v>
      </c>
      <c r="O847" t="s">
        <v>510</v>
      </c>
      <c r="P847" t="s">
        <v>510</v>
      </c>
      <c r="Q847" t="s">
        <v>510</v>
      </c>
      <c r="R847" t="s">
        <v>510</v>
      </c>
      <c r="S847" t="s">
        <v>510</v>
      </c>
      <c r="T847" t="s">
        <v>510</v>
      </c>
      <c r="U847" t="s">
        <v>510</v>
      </c>
      <c r="V847" t="s">
        <v>510</v>
      </c>
      <c r="W847" t="s">
        <v>510</v>
      </c>
      <c r="Y847" t="s">
        <v>510</v>
      </c>
      <c r="AA847" t="s">
        <v>510</v>
      </c>
      <c r="AB847" t="s">
        <v>510</v>
      </c>
      <c r="AC847" t="s">
        <v>510</v>
      </c>
      <c r="AD847" t="s">
        <v>510</v>
      </c>
      <c r="AE847" t="s">
        <v>510</v>
      </c>
      <c r="AH847" t="s">
        <v>510</v>
      </c>
      <c r="AI847" t="s">
        <v>510</v>
      </c>
      <c r="AJ847" t="s">
        <v>510</v>
      </c>
      <c r="AK847" t="s">
        <v>510</v>
      </c>
      <c r="AL847" t="s">
        <v>510</v>
      </c>
      <c r="AM847" t="s">
        <v>510</v>
      </c>
      <c r="AN847" t="s">
        <v>510</v>
      </c>
      <c r="AO847" t="s">
        <v>510</v>
      </c>
      <c r="AP847" t="s">
        <v>510</v>
      </c>
      <c r="AQ847" t="s">
        <v>510</v>
      </c>
      <c r="AR847" t="s">
        <v>510</v>
      </c>
      <c r="AS847" t="s">
        <v>510</v>
      </c>
      <c r="AT847" t="s">
        <v>510</v>
      </c>
      <c r="AU847" t="s">
        <v>510</v>
      </c>
      <c r="AV847" t="s">
        <v>510</v>
      </c>
      <c r="AW847" t="s">
        <v>510</v>
      </c>
      <c r="AY847" t="s">
        <v>510</v>
      </c>
      <c r="AZ847" t="s">
        <v>510</v>
      </c>
      <c r="BB847" t="s">
        <v>510</v>
      </c>
      <c r="BC847" t="s">
        <v>510</v>
      </c>
      <c r="BD847" t="s">
        <v>510</v>
      </c>
      <c r="BE847" t="s">
        <v>510</v>
      </c>
      <c r="BF847" t="s">
        <v>510</v>
      </c>
      <c r="BG847" t="s">
        <v>510</v>
      </c>
      <c r="BH847" t="s">
        <v>510</v>
      </c>
      <c r="BI847" t="s">
        <v>510</v>
      </c>
      <c r="BJ847" t="s">
        <v>510</v>
      </c>
      <c r="BK847" t="s">
        <v>510</v>
      </c>
      <c r="BL847" t="s">
        <v>510</v>
      </c>
      <c r="BM847" t="s">
        <v>510</v>
      </c>
      <c r="BN847" t="s">
        <v>510</v>
      </c>
      <c r="BO847" t="s">
        <v>510</v>
      </c>
      <c r="BP847" t="s">
        <v>510</v>
      </c>
      <c r="BQ847" t="s">
        <v>510</v>
      </c>
    </row>
    <row r="848" spans="1:69" x14ac:dyDescent="0.3">
      <c r="A848" t="s">
        <v>510</v>
      </c>
      <c r="B848" t="s">
        <v>510</v>
      </c>
      <c r="C848" t="s">
        <v>510</v>
      </c>
      <c r="D848" t="s">
        <v>510</v>
      </c>
      <c r="E848" t="s">
        <v>510</v>
      </c>
      <c r="F848" t="s">
        <v>510</v>
      </c>
      <c r="G848" t="s">
        <v>510</v>
      </c>
      <c r="H848" s="455"/>
      <c r="I848" t="s">
        <v>510</v>
      </c>
      <c r="K848" t="s">
        <v>510</v>
      </c>
      <c r="L848" t="s">
        <v>512</v>
      </c>
      <c r="M848" t="s">
        <v>510</v>
      </c>
      <c r="N848" t="s">
        <v>510</v>
      </c>
      <c r="O848" t="s">
        <v>510</v>
      </c>
      <c r="P848" t="s">
        <v>510</v>
      </c>
      <c r="Q848" t="s">
        <v>510</v>
      </c>
      <c r="R848" t="s">
        <v>510</v>
      </c>
      <c r="S848" t="s">
        <v>510</v>
      </c>
      <c r="T848" t="s">
        <v>510</v>
      </c>
      <c r="U848" t="s">
        <v>510</v>
      </c>
      <c r="V848" t="s">
        <v>510</v>
      </c>
      <c r="W848" t="s">
        <v>510</v>
      </c>
      <c r="Y848" t="s">
        <v>510</v>
      </c>
      <c r="AA848" t="s">
        <v>510</v>
      </c>
      <c r="AB848" t="s">
        <v>510</v>
      </c>
      <c r="AC848" t="s">
        <v>510</v>
      </c>
      <c r="AD848" t="s">
        <v>510</v>
      </c>
      <c r="AE848" t="s">
        <v>510</v>
      </c>
      <c r="AH848" t="s">
        <v>510</v>
      </c>
      <c r="AI848" t="s">
        <v>510</v>
      </c>
      <c r="AJ848" t="s">
        <v>510</v>
      </c>
      <c r="AK848" t="s">
        <v>510</v>
      </c>
      <c r="AL848" t="s">
        <v>510</v>
      </c>
      <c r="AM848" t="s">
        <v>510</v>
      </c>
      <c r="AN848" t="s">
        <v>510</v>
      </c>
      <c r="AO848" t="s">
        <v>510</v>
      </c>
      <c r="AP848" t="s">
        <v>510</v>
      </c>
      <c r="AQ848" t="s">
        <v>510</v>
      </c>
      <c r="AR848" t="s">
        <v>510</v>
      </c>
      <c r="AS848" t="s">
        <v>510</v>
      </c>
      <c r="AT848" t="s">
        <v>510</v>
      </c>
      <c r="AU848" t="s">
        <v>510</v>
      </c>
      <c r="AV848" t="s">
        <v>510</v>
      </c>
      <c r="AW848" t="s">
        <v>510</v>
      </c>
      <c r="AY848" t="s">
        <v>510</v>
      </c>
      <c r="AZ848" t="s">
        <v>510</v>
      </c>
      <c r="BB848" t="s">
        <v>510</v>
      </c>
      <c r="BC848" t="s">
        <v>510</v>
      </c>
      <c r="BD848" t="s">
        <v>510</v>
      </c>
      <c r="BE848" t="s">
        <v>510</v>
      </c>
      <c r="BF848" t="s">
        <v>510</v>
      </c>
      <c r="BG848" t="s">
        <v>510</v>
      </c>
      <c r="BH848" t="s">
        <v>510</v>
      </c>
      <c r="BI848" t="s">
        <v>510</v>
      </c>
      <c r="BJ848" t="s">
        <v>510</v>
      </c>
      <c r="BK848" t="s">
        <v>510</v>
      </c>
      <c r="BL848" t="s">
        <v>510</v>
      </c>
      <c r="BM848" t="s">
        <v>510</v>
      </c>
      <c r="BN848" t="s">
        <v>510</v>
      </c>
      <c r="BO848" t="s">
        <v>510</v>
      </c>
      <c r="BP848" t="s">
        <v>510</v>
      </c>
      <c r="BQ848" t="s">
        <v>510</v>
      </c>
    </row>
    <row r="849" spans="1:69" x14ac:dyDescent="0.3">
      <c r="A849" t="s">
        <v>510</v>
      </c>
      <c r="B849" t="s">
        <v>510</v>
      </c>
      <c r="C849" t="s">
        <v>510</v>
      </c>
      <c r="D849" t="s">
        <v>510</v>
      </c>
      <c r="E849" t="s">
        <v>510</v>
      </c>
      <c r="F849" t="s">
        <v>510</v>
      </c>
      <c r="G849" t="s">
        <v>510</v>
      </c>
      <c r="H849" s="455"/>
      <c r="I849" t="s">
        <v>510</v>
      </c>
      <c r="K849" t="s">
        <v>510</v>
      </c>
      <c r="L849" t="s">
        <v>512</v>
      </c>
      <c r="M849" t="s">
        <v>510</v>
      </c>
      <c r="N849" t="s">
        <v>510</v>
      </c>
      <c r="O849" t="s">
        <v>510</v>
      </c>
      <c r="P849" t="s">
        <v>510</v>
      </c>
      <c r="Q849" t="s">
        <v>510</v>
      </c>
      <c r="R849" t="s">
        <v>510</v>
      </c>
      <c r="S849" t="s">
        <v>510</v>
      </c>
      <c r="T849" t="s">
        <v>510</v>
      </c>
      <c r="U849" t="s">
        <v>510</v>
      </c>
      <c r="V849" t="s">
        <v>510</v>
      </c>
      <c r="W849" t="s">
        <v>510</v>
      </c>
      <c r="Y849" t="s">
        <v>510</v>
      </c>
      <c r="AA849" t="s">
        <v>510</v>
      </c>
      <c r="AB849" t="s">
        <v>510</v>
      </c>
      <c r="AC849" t="s">
        <v>510</v>
      </c>
      <c r="AD849" t="s">
        <v>510</v>
      </c>
      <c r="AE849" t="s">
        <v>510</v>
      </c>
      <c r="AH849" t="s">
        <v>510</v>
      </c>
      <c r="AI849" t="s">
        <v>510</v>
      </c>
      <c r="AJ849" t="s">
        <v>510</v>
      </c>
      <c r="AK849" t="s">
        <v>510</v>
      </c>
      <c r="AL849" t="s">
        <v>510</v>
      </c>
      <c r="AM849" t="s">
        <v>510</v>
      </c>
      <c r="AN849" t="s">
        <v>510</v>
      </c>
      <c r="AO849" t="s">
        <v>510</v>
      </c>
      <c r="AP849" t="s">
        <v>510</v>
      </c>
      <c r="AQ849" t="s">
        <v>510</v>
      </c>
      <c r="AR849" t="s">
        <v>510</v>
      </c>
      <c r="AS849" t="s">
        <v>510</v>
      </c>
      <c r="AT849" t="s">
        <v>510</v>
      </c>
      <c r="AU849" t="s">
        <v>510</v>
      </c>
      <c r="AV849" t="s">
        <v>510</v>
      </c>
      <c r="AW849" t="s">
        <v>510</v>
      </c>
      <c r="AY849" t="s">
        <v>510</v>
      </c>
      <c r="AZ849" t="s">
        <v>510</v>
      </c>
      <c r="BB849" t="s">
        <v>510</v>
      </c>
      <c r="BC849" t="s">
        <v>510</v>
      </c>
      <c r="BD849" t="s">
        <v>510</v>
      </c>
      <c r="BE849" t="s">
        <v>510</v>
      </c>
      <c r="BF849" t="s">
        <v>510</v>
      </c>
      <c r="BG849" t="s">
        <v>510</v>
      </c>
      <c r="BH849" t="s">
        <v>510</v>
      </c>
      <c r="BI849" t="s">
        <v>510</v>
      </c>
      <c r="BJ849" t="s">
        <v>510</v>
      </c>
      <c r="BK849" t="s">
        <v>510</v>
      </c>
      <c r="BL849" t="s">
        <v>510</v>
      </c>
      <c r="BM849" t="s">
        <v>510</v>
      </c>
      <c r="BN849" t="s">
        <v>510</v>
      </c>
      <c r="BO849" t="s">
        <v>510</v>
      </c>
      <c r="BP849" t="s">
        <v>510</v>
      </c>
      <c r="BQ849" t="s">
        <v>510</v>
      </c>
    </row>
    <row r="850" spans="1:69" x14ac:dyDescent="0.3">
      <c r="A850" t="s">
        <v>510</v>
      </c>
      <c r="B850" t="s">
        <v>510</v>
      </c>
      <c r="C850" t="s">
        <v>510</v>
      </c>
      <c r="D850" t="s">
        <v>510</v>
      </c>
      <c r="E850" t="s">
        <v>510</v>
      </c>
      <c r="F850" t="s">
        <v>510</v>
      </c>
      <c r="G850" t="s">
        <v>510</v>
      </c>
      <c r="H850" s="455"/>
      <c r="I850" t="s">
        <v>510</v>
      </c>
      <c r="K850" t="s">
        <v>510</v>
      </c>
      <c r="L850" t="s">
        <v>512</v>
      </c>
      <c r="M850" t="s">
        <v>510</v>
      </c>
      <c r="N850" t="s">
        <v>510</v>
      </c>
      <c r="O850" t="s">
        <v>510</v>
      </c>
      <c r="P850" t="s">
        <v>510</v>
      </c>
      <c r="Q850" t="s">
        <v>510</v>
      </c>
      <c r="R850" t="s">
        <v>510</v>
      </c>
      <c r="S850" t="s">
        <v>510</v>
      </c>
      <c r="T850" t="s">
        <v>510</v>
      </c>
      <c r="U850" t="s">
        <v>510</v>
      </c>
      <c r="V850" t="s">
        <v>510</v>
      </c>
      <c r="W850" t="s">
        <v>510</v>
      </c>
      <c r="Y850" t="s">
        <v>510</v>
      </c>
      <c r="AA850" t="s">
        <v>510</v>
      </c>
      <c r="AB850" t="s">
        <v>510</v>
      </c>
      <c r="AC850" t="s">
        <v>510</v>
      </c>
      <c r="AD850" t="s">
        <v>510</v>
      </c>
      <c r="AE850" t="s">
        <v>510</v>
      </c>
      <c r="AH850" t="s">
        <v>510</v>
      </c>
      <c r="AI850" t="s">
        <v>510</v>
      </c>
      <c r="AJ850" t="s">
        <v>510</v>
      </c>
      <c r="AK850" t="s">
        <v>510</v>
      </c>
      <c r="AL850" t="s">
        <v>510</v>
      </c>
      <c r="AM850" t="s">
        <v>510</v>
      </c>
      <c r="AN850" t="s">
        <v>510</v>
      </c>
      <c r="AO850" t="s">
        <v>510</v>
      </c>
      <c r="AP850" t="s">
        <v>510</v>
      </c>
      <c r="AQ850" t="s">
        <v>510</v>
      </c>
      <c r="AR850" t="s">
        <v>510</v>
      </c>
      <c r="AS850" t="s">
        <v>510</v>
      </c>
      <c r="AT850" t="s">
        <v>510</v>
      </c>
      <c r="AU850" t="s">
        <v>510</v>
      </c>
      <c r="AV850" t="s">
        <v>510</v>
      </c>
      <c r="AW850" t="s">
        <v>510</v>
      </c>
      <c r="AY850" t="s">
        <v>510</v>
      </c>
      <c r="AZ850" t="s">
        <v>510</v>
      </c>
      <c r="BB850" t="s">
        <v>510</v>
      </c>
      <c r="BC850" t="s">
        <v>510</v>
      </c>
      <c r="BD850" t="s">
        <v>510</v>
      </c>
      <c r="BE850" t="s">
        <v>510</v>
      </c>
      <c r="BF850" t="s">
        <v>510</v>
      </c>
      <c r="BG850" t="s">
        <v>510</v>
      </c>
      <c r="BH850" t="s">
        <v>510</v>
      </c>
      <c r="BI850" t="s">
        <v>510</v>
      </c>
      <c r="BJ850" t="s">
        <v>510</v>
      </c>
      <c r="BK850" t="s">
        <v>510</v>
      </c>
      <c r="BL850" t="s">
        <v>510</v>
      </c>
      <c r="BM850" t="s">
        <v>510</v>
      </c>
      <c r="BN850" t="s">
        <v>510</v>
      </c>
      <c r="BO850" t="s">
        <v>510</v>
      </c>
      <c r="BP850" t="s">
        <v>510</v>
      </c>
      <c r="BQ850" t="s">
        <v>510</v>
      </c>
    </row>
    <row r="851" spans="1:69" x14ac:dyDescent="0.3">
      <c r="A851" t="s">
        <v>510</v>
      </c>
      <c r="B851" t="s">
        <v>510</v>
      </c>
      <c r="C851" t="s">
        <v>510</v>
      </c>
      <c r="D851" t="s">
        <v>510</v>
      </c>
      <c r="E851" t="s">
        <v>510</v>
      </c>
      <c r="F851" t="s">
        <v>510</v>
      </c>
      <c r="G851" t="s">
        <v>510</v>
      </c>
      <c r="H851" s="455"/>
      <c r="I851" t="s">
        <v>510</v>
      </c>
      <c r="K851" t="s">
        <v>510</v>
      </c>
      <c r="L851" t="s">
        <v>512</v>
      </c>
      <c r="M851" t="s">
        <v>510</v>
      </c>
      <c r="N851" t="s">
        <v>510</v>
      </c>
      <c r="O851" t="s">
        <v>510</v>
      </c>
      <c r="P851" t="s">
        <v>510</v>
      </c>
      <c r="Q851" t="s">
        <v>510</v>
      </c>
      <c r="R851" t="s">
        <v>510</v>
      </c>
      <c r="S851" t="s">
        <v>510</v>
      </c>
      <c r="T851" t="s">
        <v>510</v>
      </c>
      <c r="U851" t="s">
        <v>510</v>
      </c>
      <c r="V851" t="s">
        <v>510</v>
      </c>
      <c r="W851" t="s">
        <v>510</v>
      </c>
      <c r="Y851" t="s">
        <v>510</v>
      </c>
      <c r="AA851" t="s">
        <v>510</v>
      </c>
      <c r="AB851" t="s">
        <v>510</v>
      </c>
      <c r="AC851" t="s">
        <v>510</v>
      </c>
      <c r="AD851" t="s">
        <v>510</v>
      </c>
      <c r="AE851" t="s">
        <v>510</v>
      </c>
      <c r="AH851" t="s">
        <v>510</v>
      </c>
      <c r="AI851" t="s">
        <v>510</v>
      </c>
      <c r="AJ851" t="s">
        <v>510</v>
      </c>
      <c r="AK851" t="s">
        <v>510</v>
      </c>
      <c r="AL851" t="s">
        <v>510</v>
      </c>
      <c r="AM851" t="s">
        <v>510</v>
      </c>
      <c r="AN851" t="s">
        <v>510</v>
      </c>
      <c r="AO851" t="s">
        <v>510</v>
      </c>
      <c r="AP851" t="s">
        <v>510</v>
      </c>
      <c r="AQ851" t="s">
        <v>510</v>
      </c>
      <c r="AR851" t="s">
        <v>510</v>
      </c>
      <c r="AS851" t="s">
        <v>510</v>
      </c>
      <c r="AT851" t="s">
        <v>510</v>
      </c>
      <c r="AU851" t="s">
        <v>510</v>
      </c>
      <c r="AV851" t="s">
        <v>510</v>
      </c>
      <c r="AW851" t="s">
        <v>510</v>
      </c>
      <c r="AY851" t="s">
        <v>510</v>
      </c>
      <c r="AZ851" t="s">
        <v>510</v>
      </c>
      <c r="BB851" t="s">
        <v>510</v>
      </c>
      <c r="BC851" t="s">
        <v>510</v>
      </c>
      <c r="BD851" t="s">
        <v>510</v>
      </c>
      <c r="BE851" t="s">
        <v>510</v>
      </c>
      <c r="BF851" t="s">
        <v>510</v>
      </c>
      <c r="BG851" t="s">
        <v>510</v>
      </c>
      <c r="BH851" t="s">
        <v>510</v>
      </c>
      <c r="BI851" t="s">
        <v>510</v>
      </c>
      <c r="BJ851" t="s">
        <v>510</v>
      </c>
      <c r="BK851" t="s">
        <v>510</v>
      </c>
      <c r="BL851" t="s">
        <v>510</v>
      </c>
      <c r="BM851" t="s">
        <v>510</v>
      </c>
      <c r="BN851" t="s">
        <v>510</v>
      </c>
      <c r="BO851" t="s">
        <v>510</v>
      </c>
      <c r="BP851" t="s">
        <v>510</v>
      </c>
      <c r="BQ851" t="s">
        <v>510</v>
      </c>
    </row>
    <row r="852" spans="1:69" x14ac:dyDescent="0.3">
      <c r="A852" t="s">
        <v>510</v>
      </c>
      <c r="B852" t="s">
        <v>510</v>
      </c>
      <c r="C852" t="s">
        <v>510</v>
      </c>
      <c r="D852" t="s">
        <v>510</v>
      </c>
      <c r="E852" t="s">
        <v>510</v>
      </c>
      <c r="F852" t="s">
        <v>510</v>
      </c>
      <c r="G852" t="s">
        <v>510</v>
      </c>
      <c r="H852" s="455"/>
      <c r="I852" t="s">
        <v>510</v>
      </c>
      <c r="K852" t="s">
        <v>510</v>
      </c>
      <c r="L852" t="s">
        <v>512</v>
      </c>
      <c r="M852" t="s">
        <v>510</v>
      </c>
      <c r="N852" t="s">
        <v>510</v>
      </c>
      <c r="O852" t="s">
        <v>510</v>
      </c>
      <c r="P852" t="s">
        <v>510</v>
      </c>
      <c r="Q852" t="s">
        <v>510</v>
      </c>
      <c r="R852" t="s">
        <v>510</v>
      </c>
      <c r="S852" t="s">
        <v>510</v>
      </c>
      <c r="T852" t="s">
        <v>510</v>
      </c>
      <c r="U852" t="s">
        <v>510</v>
      </c>
      <c r="V852" t="s">
        <v>510</v>
      </c>
      <c r="W852" t="s">
        <v>510</v>
      </c>
      <c r="Y852" t="s">
        <v>510</v>
      </c>
      <c r="AA852" t="s">
        <v>510</v>
      </c>
      <c r="AB852" t="s">
        <v>510</v>
      </c>
      <c r="AC852" t="s">
        <v>510</v>
      </c>
      <c r="AD852" t="s">
        <v>510</v>
      </c>
      <c r="AE852" t="s">
        <v>510</v>
      </c>
      <c r="AH852" t="s">
        <v>510</v>
      </c>
      <c r="AI852" t="s">
        <v>510</v>
      </c>
      <c r="AJ852" t="s">
        <v>510</v>
      </c>
      <c r="AK852" t="s">
        <v>510</v>
      </c>
      <c r="AL852" t="s">
        <v>510</v>
      </c>
      <c r="AM852" t="s">
        <v>510</v>
      </c>
      <c r="AN852" t="s">
        <v>510</v>
      </c>
      <c r="AO852" t="s">
        <v>510</v>
      </c>
      <c r="AP852" t="s">
        <v>510</v>
      </c>
      <c r="AQ852" t="s">
        <v>510</v>
      </c>
      <c r="AR852" t="s">
        <v>510</v>
      </c>
      <c r="AS852" t="s">
        <v>510</v>
      </c>
      <c r="AT852" t="s">
        <v>510</v>
      </c>
      <c r="AU852" t="s">
        <v>510</v>
      </c>
      <c r="AV852" t="s">
        <v>510</v>
      </c>
      <c r="AW852" t="s">
        <v>510</v>
      </c>
      <c r="AY852" t="s">
        <v>510</v>
      </c>
      <c r="AZ852" t="s">
        <v>510</v>
      </c>
      <c r="BB852" t="s">
        <v>510</v>
      </c>
      <c r="BC852" t="s">
        <v>510</v>
      </c>
      <c r="BD852" t="s">
        <v>510</v>
      </c>
      <c r="BE852" t="s">
        <v>510</v>
      </c>
      <c r="BF852" t="s">
        <v>510</v>
      </c>
      <c r="BG852" t="s">
        <v>510</v>
      </c>
      <c r="BH852" t="s">
        <v>510</v>
      </c>
      <c r="BI852" t="s">
        <v>510</v>
      </c>
      <c r="BJ852" t="s">
        <v>510</v>
      </c>
      <c r="BK852" t="s">
        <v>510</v>
      </c>
      <c r="BL852" t="s">
        <v>510</v>
      </c>
      <c r="BM852" t="s">
        <v>510</v>
      </c>
      <c r="BN852" t="s">
        <v>510</v>
      </c>
      <c r="BO852" t="s">
        <v>510</v>
      </c>
      <c r="BP852" t="s">
        <v>510</v>
      </c>
      <c r="BQ852" t="s">
        <v>510</v>
      </c>
    </row>
    <row r="853" spans="1:69" x14ac:dyDescent="0.3">
      <c r="A853" t="s">
        <v>510</v>
      </c>
      <c r="B853" t="s">
        <v>510</v>
      </c>
      <c r="C853" t="s">
        <v>510</v>
      </c>
      <c r="D853" t="s">
        <v>510</v>
      </c>
      <c r="E853" t="s">
        <v>510</v>
      </c>
      <c r="F853" t="s">
        <v>510</v>
      </c>
      <c r="G853" t="s">
        <v>510</v>
      </c>
      <c r="H853" s="455"/>
      <c r="I853" t="s">
        <v>510</v>
      </c>
      <c r="K853" t="s">
        <v>510</v>
      </c>
      <c r="L853" t="s">
        <v>512</v>
      </c>
      <c r="M853" t="s">
        <v>510</v>
      </c>
      <c r="N853" t="s">
        <v>510</v>
      </c>
      <c r="O853" t="s">
        <v>510</v>
      </c>
      <c r="P853" t="s">
        <v>510</v>
      </c>
      <c r="Q853" t="s">
        <v>510</v>
      </c>
      <c r="R853" t="s">
        <v>510</v>
      </c>
      <c r="S853" t="s">
        <v>510</v>
      </c>
      <c r="T853" t="s">
        <v>510</v>
      </c>
      <c r="U853" t="s">
        <v>510</v>
      </c>
      <c r="V853" t="s">
        <v>510</v>
      </c>
      <c r="W853" t="s">
        <v>510</v>
      </c>
      <c r="Y853" t="s">
        <v>510</v>
      </c>
      <c r="AA853" t="s">
        <v>510</v>
      </c>
      <c r="AB853" t="s">
        <v>510</v>
      </c>
      <c r="AC853" t="s">
        <v>510</v>
      </c>
      <c r="AD853" t="s">
        <v>510</v>
      </c>
      <c r="AE853" t="s">
        <v>510</v>
      </c>
      <c r="AH853" t="s">
        <v>510</v>
      </c>
      <c r="AI853" t="s">
        <v>510</v>
      </c>
      <c r="AJ853" t="s">
        <v>510</v>
      </c>
      <c r="AK853" t="s">
        <v>510</v>
      </c>
      <c r="AL853" t="s">
        <v>510</v>
      </c>
      <c r="AM853" t="s">
        <v>510</v>
      </c>
      <c r="AN853" t="s">
        <v>510</v>
      </c>
      <c r="AO853" t="s">
        <v>510</v>
      </c>
      <c r="AP853" t="s">
        <v>510</v>
      </c>
      <c r="AQ853" t="s">
        <v>510</v>
      </c>
      <c r="AR853" t="s">
        <v>510</v>
      </c>
      <c r="AS853" t="s">
        <v>510</v>
      </c>
      <c r="AT853" t="s">
        <v>510</v>
      </c>
      <c r="AU853" t="s">
        <v>510</v>
      </c>
      <c r="AV853" t="s">
        <v>510</v>
      </c>
      <c r="AW853" t="s">
        <v>510</v>
      </c>
      <c r="AY853" t="s">
        <v>510</v>
      </c>
      <c r="AZ853" t="s">
        <v>510</v>
      </c>
      <c r="BB853" t="s">
        <v>510</v>
      </c>
      <c r="BC853" t="s">
        <v>510</v>
      </c>
      <c r="BD853" t="s">
        <v>510</v>
      </c>
      <c r="BE853" t="s">
        <v>510</v>
      </c>
      <c r="BF853" t="s">
        <v>510</v>
      </c>
      <c r="BG853" t="s">
        <v>510</v>
      </c>
      <c r="BH853" t="s">
        <v>510</v>
      </c>
      <c r="BI853" t="s">
        <v>510</v>
      </c>
      <c r="BJ853" t="s">
        <v>510</v>
      </c>
      <c r="BK853" t="s">
        <v>510</v>
      </c>
      <c r="BL853" t="s">
        <v>510</v>
      </c>
      <c r="BM853" t="s">
        <v>510</v>
      </c>
      <c r="BN853" t="s">
        <v>510</v>
      </c>
      <c r="BO853" t="s">
        <v>510</v>
      </c>
      <c r="BP853" t="s">
        <v>510</v>
      </c>
      <c r="BQ853" t="s">
        <v>510</v>
      </c>
    </row>
    <row r="854" spans="1:69" x14ac:dyDescent="0.3">
      <c r="A854" t="s">
        <v>510</v>
      </c>
      <c r="B854" t="s">
        <v>510</v>
      </c>
      <c r="C854" t="s">
        <v>510</v>
      </c>
      <c r="D854" t="s">
        <v>510</v>
      </c>
      <c r="E854" t="s">
        <v>510</v>
      </c>
      <c r="F854" t="s">
        <v>510</v>
      </c>
      <c r="G854" t="s">
        <v>510</v>
      </c>
      <c r="H854" s="455"/>
      <c r="I854" t="s">
        <v>510</v>
      </c>
      <c r="K854" t="s">
        <v>510</v>
      </c>
      <c r="L854" t="s">
        <v>512</v>
      </c>
      <c r="M854" t="s">
        <v>510</v>
      </c>
      <c r="N854" t="s">
        <v>510</v>
      </c>
      <c r="O854" t="s">
        <v>510</v>
      </c>
      <c r="P854" t="s">
        <v>510</v>
      </c>
      <c r="Q854" t="s">
        <v>510</v>
      </c>
      <c r="R854" t="s">
        <v>510</v>
      </c>
      <c r="S854" t="s">
        <v>510</v>
      </c>
      <c r="T854" t="s">
        <v>510</v>
      </c>
      <c r="U854" t="s">
        <v>510</v>
      </c>
      <c r="V854" t="s">
        <v>510</v>
      </c>
      <c r="W854" t="s">
        <v>510</v>
      </c>
      <c r="Y854" t="s">
        <v>510</v>
      </c>
      <c r="AA854" t="s">
        <v>510</v>
      </c>
      <c r="AB854" t="s">
        <v>510</v>
      </c>
      <c r="AC854" t="s">
        <v>510</v>
      </c>
      <c r="AD854" t="s">
        <v>510</v>
      </c>
      <c r="AE854" t="s">
        <v>510</v>
      </c>
      <c r="AH854" t="s">
        <v>510</v>
      </c>
      <c r="AI854" t="s">
        <v>510</v>
      </c>
      <c r="AJ854" t="s">
        <v>510</v>
      </c>
      <c r="AK854" t="s">
        <v>510</v>
      </c>
      <c r="AL854" t="s">
        <v>510</v>
      </c>
      <c r="AM854" t="s">
        <v>510</v>
      </c>
      <c r="AN854" t="s">
        <v>510</v>
      </c>
      <c r="AO854" t="s">
        <v>510</v>
      </c>
      <c r="AP854" t="s">
        <v>510</v>
      </c>
      <c r="AQ854" t="s">
        <v>510</v>
      </c>
      <c r="AR854" t="s">
        <v>510</v>
      </c>
      <c r="AS854" t="s">
        <v>510</v>
      </c>
      <c r="AT854" t="s">
        <v>510</v>
      </c>
      <c r="AU854" t="s">
        <v>510</v>
      </c>
      <c r="AV854" t="s">
        <v>510</v>
      </c>
      <c r="AW854" t="s">
        <v>510</v>
      </c>
      <c r="AY854" t="s">
        <v>510</v>
      </c>
      <c r="AZ854" t="s">
        <v>510</v>
      </c>
      <c r="BB854" t="s">
        <v>510</v>
      </c>
      <c r="BC854" t="s">
        <v>510</v>
      </c>
      <c r="BD854" t="s">
        <v>510</v>
      </c>
      <c r="BE854" t="s">
        <v>510</v>
      </c>
      <c r="BF854" t="s">
        <v>510</v>
      </c>
      <c r="BG854" t="s">
        <v>510</v>
      </c>
      <c r="BH854" t="s">
        <v>510</v>
      </c>
      <c r="BI854" t="s">
        <v>510</v>
      </c>
      <c r="BJ854" t="s">
        <v>510</v>
      </c>
      <c r="BK854" t="s">
        <v>510</v>
      </c>
      <c r="BL854" t="s">
        <v>510</v>
      </c>
      <c r="BM854" t="s">
        <v>510</v>
      </c>
      <c r="BN854" t="s">
        <v>510</v>
      </c>
      <c r="BO854" t="s">
        <v>510</v>
      </c>
      <c r="BP854" t="s">
        <v>510</v>
      </c>
      <c r="BQ854" t="s">
        <v>510</v>
      </c>
    </row>
    <row r="855" spans="1:69" x14ac:dyDescent="0.3">
      <c r="A855" t="s">
        <v>510</v>
      </c>
      <c r="B855" t="s">
        <v>510</v>
      </c>
      <c r="C855" t="s">
        <v>510</v>
      </c>
      <c r="D855" t="s">
        <v>510</v>
      </c>
      <c r="E855" t="s">
        <v>510</v>
      </c>
      <c r="F855" t="s">
        <v>510</v>
      </c>
      <c r="G855" t="s">
        <v>510</v>
      </c>
      <c r="H855" s="455"/>
      <c r="I855" t="s">
        <v>510</v>
      </c>
      <c r="K855" t="s">
        <v>510</v>
      </c>
      <c r="L855" t="s">
        <v>512</v>
      </c>
      <c r="M855" t="s">
        <v>510</v>
      </c>
      <c r="N855" t="s">
        <v>510</v>
      </c>
      <c r="O855" t="s">
        <v>510</v>
      </c>
      <c r="P855" t="s">
        <v>510</v>
      </c>
      <c r="Q855" t="s">
        <v>510</v>
      </c>
      <c r="R855" t="s">
        <v>510</v>
      </c>
      <c r="S855" t="s">
        <v>510</v>
      </c>
      <c r="T855" t="s">
        <v>510</v>
      </c>
      <c r="U855" t="s">
        <v>510</v>
      </c>
      <c r="V855" t="s">
        <v>510</v>
      </c>
      <c r="W855" t="s">
        <v>510</v>
      </c>
      <c r="Y855" t="s">
        <v>510</v>
      </c>
      <c r="AA855" t="s">
        <v>510</v>
      </c>
      <c r="AB855" t="s">
        <v>510</v>
      </c>
      <c r="AC855" t="s">
        <v>510</v>
      </c>
      <c r="AD855" t="s">
        <v>510</v>
      </c>
      <c r="AE855" t="s">
        <v>510</v>
      </c>
      <c r="AH855" t="s">
        <v>510</v>
      </c>
      <c r="AI855" t="s">
        <v>510</v>
      </c>
      <c r="AJ855" t="s">
        <v>510</v>
      </c>
      <c r="AK855" t="s">
        <v>510</v>
      </c>
      <c r="AL855" t="s">
        <v>510</v>
      </c>
      <c r="AM855" t="s">
        <v>510</v>
      </c>
      <c r="AN855" t="s">
        <v>510</v>
      </c>
      <c r="AO855" t="s">
        <v>510</v>
      </c>
      <c r="AP855" t="s">
        <v>510</v>
      </c>
      <c r="AQ855" t="s">
        <v>510</v>
      </c>
      <c r="AR855" t="s">
        <v>510</v>
      </c>
      <c r="AS855" t="s">
        <v>510</v>
      </c>
      <c r="AT855" t="s">
        <v>510</v>
      </c>
      <c r="AU855" t="s">
        <v>510</v>
      </c>
      <c r="AV855" t="s">
        <v>510</v>
      </c>
      <c r="AW855" t="s">
        <v>510</v>
      </c>
      <c r="AY855" t="s">
        <v>510</v>
      </c>
      <c r="AZ855" t="s">
        <v>510</v>
      </c>
      <c r="BB855" t="s">
        <v>510</v>
      </c>
      <c r="BC855" t="s">
        <v>510</v>
      </c>
      <c r="BD855" t="s">
        <v>510</v>
      </c>
      <c r="BE855" t="s">
        <v>510</v>
      </c>
      <c r="BF855" t="s">
        <v>510</v>
      </c>
      <c r="BG855" t="s">
        <v>510</v>
      </c>
      <c r="BH855" t="s">
        <v>510</v>
      </c>
      <c r="BI855" t="s">
        <v>510</v>
      </c>
      <c r="BJ855" t="s">
        <v>510</v>
      </c>
      <c r="BK855" t="s">
        <v>510</v>
      </c>
      <c r="BL855" t="s">
        <v>510</v>
      </c>
      <c r="BM855" t="s">
        <v>510</v>
      </c>
      <c r="BN855" t="s">
        <v>510</v>
      </c>
      <c r="BO855" t="s">
        <v>510</v>
      </c>
      <c r="BP855" t="s">
        <v>510</v>
      </c>
      <c r="BQ855" t="s">
        <v>510</v>
      </c>
    </row>
    <row r="856" spans="1:69" x14ac:dyDescent="0.3">
      <c r="A856" t="s">
        <v>510</v>
      </c>
      <c r="B856" t="s">
        <v>510</v>
      </c>
      <c r="C856" t="s">
        <v>510</v>
      </c>
      <c r="D856" t="s">
        <v>510</v>
      </c>
      <c r="E856" t="s">
        <v>510</v>
      </c>
      <c r="F856" t="s">
        <v>510</v>
      </c>
      <c r="G856" t="s">
        <v>510</v>
      </c>
      <c r="H856" s="455"/>
      <c r="I856" t="s">
        <v>510</v>
      </c>
      <c r="K856" t="s">
        <v>510</v>
      </c>
      <c r="L856" t="s">
        <v>512</v>
      </c>
      <c r="M856" t="s">
        <v>510</v>
      </c>
      <c r="N856" t="s">
        <v>510</v>
      </c>
      <c r="O856" t="s">
        <v>510</v>
      </c>
      <c r="P856" t="s">
        <v>510</v>
      </c>
      <c r="Q856" t="s">
        <v>510</v>
      </c>
      <c r="R856" t="s">
        <v>510</v>
      </c>
      <c r="S856" t="s">
        <v>510</v>
      </c>
      <c r="T856" t="s">
        <v>510</v>
      </c>
      <c r="U856" t="s">
        <v>510</v>
      </c>
      <c r="V856" t="s">
        <v>510</v>
      </c>
      <c r="W856" t="s">
        <v>510</v>
      </c>
      <c r="Y856" t="s">
        <v>510</v>
      </c>
      <c r="AA856" t="s">
        <v>510</v>
      </c>
      <c r="AB856" t="s">
        <v>510</v>
      </c>
      <c r="AC856" t="s">
        <v>510</v>
      </c>
      <c r="AD856" t="s">
        <v>510</v>
      </c>
      <c r="AE856" t="s">
        <v>510</v>
      </c>
      <c r="AH856" t="s">
        <v>510</v>
      </c>
      <c r="AI856" t="s">
        <v>510</v>
      </c>
      <c r="AJ856" t="s">
        <v>510</v>
      </c>
      <c r="AK856" t="s">
        <v>510</v>
      </c>
      <c r="AL856" t="s">
        <v>510</v>
      </c>
      <c r="AM856" t="s">
        <v>510</v>
      </c>
      <c r="AN856" t="s">
        <v>510</v>
      </c>
      <c r="AO856" t="s">
        <v>510</v>
      </c>
      <c r="AP856" t="s">
        <v>510</v>
      </c>
      <c r="AQ856" t="s">
        <v>510</v>
      </c>
      <c r="AR856" t="s">
        <v>510</v>
      </c>
      <c r="AS856" t="s">
        <v>510</v>
      </c>
      <c r="AT856" t="s">
        <v>510</v>
      </c>
      <c r="AU856" t="s">
        <v>510</v>
      </c>
      <c r="AV856" t="s">
        <v>510</v>
      </c>
      <c r="AW856" t="s">
        <v>510</v>
      </c>
      <c r="AY856" t="s">
        <v>510</v>
      </c>
      <c r="AZ856" t="s">
        <v>510</v>
      </c>
      <c r="BB856" t="s">
        <v>510</v>
      </c>
      <c r="BC856" t="s">
        <v>510</v>
      </c>
      <c r="BD856" t="s">
        <v>510</v>
      </c>
      <c r="BE856" t="s">
        <v>510</v>
      </c>
      <c r="BF856" t="s">
        <v>510</v>
      </c>
      <c r="BG856" t="s">
        <v>510</v>
      </c>
      <c r="BH856" t="s">
        <v>510</v>
      </c>
      <c r="BI856" t="s">
        <v>510</v>
      </c>
      <c r="BJ856" t="s">
        <v>510</v>
      </c>
      <c r="BK856" t="s">
        <v>510</v>
      </c>
      <c r="BL856" t="s">
        <v>510</v>
      </c>
      <c r="BM856" t="s">
        <v>510</v>
      </c>
      <c r="BN856" t="s">
        <v>510</v>
      </c>
      <c r="BO856" t="s">
        <v>510</v>
      </c>
      <c r="BP856" t="s">
        <v>510</v>
      </c>
      <c r="BQ856" t="s">
        <v>510</v>
      </c>
    </row>
    <row r="857" spans="1:69" x14ac:dyDescent="0.3">
      <c r="A857" t="s">
        <v>510</v>
      </c>
      <c r="B857" t="s">
        <v>510</v>
      </c>
      <c r="C857" t="s">
        <v>510</v>
      </c>
      <c r="D857" t="s">
        <v>510</v>
      </c>
      <c r="E857" t="s">
        <v>510</v>
      </c>
      <c r="F857" t="s">
        <v>510</v>
      </c>
      <c r="G857" t="s">
        <v>510</v>
      </c>
      <c r="H857" s="455"/>
      <c r="I857" t="s">
        <v>510</v>
      </c>
      <c r="K857" t="s">
        <v>510</v>
      </c>
      <c r="L857" t="s">
        <v>512</v>
      </c>
      <c r="M857" t="s">
        <v>510</v>
      </c>
      <c r="N857" t="s">
        <v>510</v>
      </c>
      <c r="O857" t="s">
        <v>510</v>
      </c>
      <c r="P857" t="s">
        <v>510</v>
      </c>
      <c r="Q857" t="s">
        <v>510</v>
      </c>
      <c r="R857" t="s">
        <v>510</v>
      </c>
      <c r="S857" t="s">
        <v>510</v>
      </c>
      <c r="T857" t="s">
        <v>510</v>
      </c>
      <c r="U857" t="s">
        <v>510</v>
      </c>
      <c r="V857" t="s">
        <v>510</v>
      </c>
      <c r="W857" t="s">
        <v>510</v>
      </c>
      <c r="Y857" t="s">
        <v>510</v>
      </c>
      <c r="AA857" t="s">
        <v>510</v>
      </c>
      <c r="AB857" t="s">
        <v>510</v>
      </c>
      <c r="AC857" t="s">
        <v>510</v>
      </c>
      <c r="AD857" t="s">
        <v>510</v>
      </c>
      <c r="AE857" t="s">
        <v>510</v>
      </c>
      <c r="AH857" t="s">
        <v>510</v>
      </c>
      <c r="AI857" t="s">
        <v>510</v>
      </c>
      <c r="AJ857" t="s">
        <v>510</v>
      </c>
      <c r="AK857" t="s">
        <v>510</v>
      </c>
      <c r="AL857" t="s">
        <v>510</v>
      </c>
      <c r="AM857" t="s">
        <v>510</v>
      </c>
      <c r="AN857" t="s">
        <v>510</v>
      </c>
      <c r="AO857" t="s">
        <v>510</v>
      </c>
      <c r="AP857" t="s">
        <v>510</v>
      </c>
      <c r="AQ857" t="s">
        <v>510</v>
      </c>
      <c r="AR857" t="s">
        <v>510</v>
      </c>
      <c r="AS857" t="s">
        <v>510</v>
      </c>
      <c r="AT857" t="s">
        <v>510</v>
      </c>
      <c r="AU857" t="s">
        <v>510</v>
      </c>
      <c r="AV857" t="s">
        <v>510</v>
      </c>
      <c r="AW857" t="s">
        <v>510</v>
      </c>
      <c r="AY857" t="s">
        <v>510</v>
      </c>
      <c r="AZ857" t="s">
        <v>510</v>
      </c>
      <c r="BB857" t="s">
        <v>510</v>
      </c>
      <c r="BC857" t="s">
        <v>510</v>
      </c>
      <c r="BD857" t="s">
        <v>510</v>
      </c>
      <c r="BE857" t="s">
        <v>510</v>
      </c>
      <c r="BF857" t="s">
        <v>510</v>
      </c>
      <c r="BG857" t="s">
        <v>510</v>
      </c>
      <c r="BH857" t="s">
        <v>510</v>
      </c>
      <c r="BI857" t="s">
        <v>510</v>
      </c>
      <c r="BJ857" t="s">
        <v>510</v>
      </c>
      <c r="BK857" t="s">
        <v>510</v>
      </c>
      <c r="BL857" t="s">
        <v>510</v>
      </c>
      <c r="BM857" t="s">
        <v>510</v>
      </c>
      <c r="BN857" t="s">
        <v>510</v>
      </c>
      <c r="BO857" t="s">
        <v>510</v>
      </c>
      <c r="BP857" t="s">
        <v>510</v>
      </c>
      <c r="BQ857" t="s">
        <v>510</v>
      </c>
    </row>
    <row r="858" spans="1:69" x14ac:dyDescent="0.3">
      <c r="A858" t="s">
        <v>510</v>
      </c>
      <c r="B858" t="s">
        <v>510</v>
      </c>
      <c r="C858" t="s">
        <v>510</v>
      </c>
      <c r="D858" t="s">
        <v>510</v>
      </c>
      <c r="E858" t="s">
        <v>510</v>
      </c>
      <c r="F858" t="s">
        <v>510</v>
      </c>
      <c r="G858" t="s">
        <v>510</v>
      </c>
      <c r="H858" s="455"/>
      <c r="I858" t="s">
        <v>510</v>
      </c>
      <c r="K858" t="s">
        <v>510</v>
      </c>
      <c r="L858" t="s">
        <v>512</v>
      </c>
      <c r="M858" t="s">
        <v>510</v>
      </c>
      <c r="N858" t="s">
        <v>510</v>
      </c>
      <c r="O858" t="s">
        <v>510</v>
      </c>
      <c r="P858" t="s">
        <v>510</v>
      </c>
      <c r="Q858" t="s">
        <v>510</v>
      </c>
      <c r="R858" t="s">
        <v>510</v>
      </c>
      <c r="S858" t="s">
        <v>510</v>
      </c>
      <c r="T858" t="s">
        <v>510</v>
      </c>
      <c r="U858" t="s">
        <v>510</v>
      </c>
      <c r="V858" t="s">
        <v>510</v>
      </c>
      <c r="W858" t="s">
        <v>510</v>
      </c>
      <c r="Y858" t="s">
        <v>510</v>
      </c>
      <c r="AA858" t="s">
        <v>510</v>
      </c>
      <c r="AB858" t="s">
        <v>510</v>
      </c>
      <c r="AC858" t="s">
        <v>510</v>
      </c>
      <c r="AD858" t="s">
        <v>510</v>
      </c>
      <c r="AE858" t="s">
        <v>510</v>
      </c>
      <c r="AH858" t="s">
        <v>510</v>
      </c>
      <c r="AI858" t="s">
        <v>510</v>
      </c>
      <c r="AJ858" t="s">
        <v>510</v>
      </c>
      <c r="AK858" t="s">
        <v>510</v>
      </c>
      <c r="AL858" t="s">
        <v>510</v>
      </c>
      <c r="AM858" t="s">
        <v>510</v>
      </c>
      <c r="AN858" t="s">
        <v>510</v>
      </c>
      <c r="AO858" t="s">
        <v>510</v>
      </c>
      <c r="AP858" t="s">
        <v>510</v>
      </c>
      <c r="AQ858" t="s">
        <v>510</v>
      </c>
      <c r="AR858" t="s">
        <v>510</v>
      </c>
      <c r="AS858" t="s">
        <v>510</v>
      </c>
      <c r="AT858" t="s">
        <v>510</v>
      </c>
      <c r="AU858" t="s">
        <v>510</v>
      </c>
      <c r="AV858" t="s">
        <v>510</v>
      </c>
      <c r="AW858" t="s">
        <v>510</v>
      </c>
      <c r="AY858" t="s">
        <v>510</v>
      </c>
      <c r="AZ858" t="s">
        <v>510</v>
      </c>
      <c r="BB858" t="s">
        <v>510</v>
      </c>
      <c r="BC858" t="s">
        <v>510</v>
      </c>
      <c r="BD858" t="s">
        <v>510</v>
      </c>
      <c r="BE858" t="s">
        <v>510</v>
      </c>
      <c r="BF858" t="s">
        <v>510</v>
      </c>
      <c r="BG858" t="s">
        <v>510</v>
      </c>
      <c r="BH858" t="s">
        <v>510</v>
      </c>
      <c r="BI858" t="s">
        <v>510</v>
      </c>
      <c r="BJ858" t="s">
        <v>510</v>
      </c>
      <c r="BK858" t="s">
        <v>510</v>
      </c>
      <c r="BL858" t="s">
        <v>510</v>
      </c>
      <c r="BM858" t="s">
        <v>510</v>
      </c>
      <c r="BN858" t="s">
        <v>510</v>
      </c>
      <c r="BO858" t="s">
        <v>510</v>
      </c>
      <c r="BP858" t="s">
        <v>510</v>
      </c>
      <c r="BQ858" t="s">
        <v>510</v>
      </c>
    </row>
    <row r="859" spans="1:69" x14ac:dyDescent="0.3">
      <c r="A859" t="s">
        <v>510</v>
      </c>
      <c r="B859" t="s">
        <v>510</v>
      </c>
      <c r="C859" t="s">
        <v>510</v>
      </c>
      <c r="D859" t="s">
        <v>510</v>
      </c>
      <c r="E859" t="s">
        <v>510</v>
      </c>
      <c r="F859" t="s">
        <v>510</v>
      </c>
      <c r="G859" t="s">
        <v>510</v>
      </c>
      <c r="H859" s="455"/>
      <c r="I859" t="s">
        <v>510</v>
      </c>
      <c r="K859" t="s">
        <v>510</v>
      </c>
      <c r="L859" t="s">
        <v>512</v>
      </c>
      <c r="M859" t="s">
        <v>510</v>
      </c>
      <c r="N859" t="s">
        <v>510</v>
      </c>
      <c r="O859" t="s">
        <v>510</v>
      </c>
      <c r="P859" t="s">
        <v>510</v>
      </c>
      <c r="Q859" t="s">
        <v>510</v>
      </c>
      <c r="R859" t="s">
        <v>510</v>
      </c>
      <c r="S859" t="s">
        <v>510</v>
      </c>
      <c r="T859" t="s">
        <v>510</v>
      </c>
      <c r="U859" t="s">
        <v>510</v>
      </c>
      <c r="V859" t="s">
        <v>510</v>
      </c>
      <c r="W859" t="s">
        <v>510</v>
      </c>
      <c r="Y859" t="s">
        <v>510</v>
      </c>
      <c r="AA859" t="s">
        <v>510</v>
      </c>
      <c r="AB859" t="s">
        <v>510</v>
      </c>
      <c r="AC859" t="s">
        <v>510</v>
      </c>
      <c r="AD859" t="s">
        <v>510</v>
      </c>
      <c r="AE859" t="s">
        <v>510</v>
      </c>
      <c r="AH859" t="s">
        <v>510</v>
      </c>
      <c r="AI859" t="s">
        <v>510</v>
      </c>
      <c r="AJ859" t="s">
        <v>510</v>
      </c>
      <c r="AK859" t="s">
        <v>510</v>
      </c>
      <c r="AL859" t="s">
        <v>510</v>
      </c>
      <c r="AM859" t="s">
        <v>510</v>
      </c>
      <c r="AN859" t="s">
        <v>510</v>
      </c>
      <c r="AO859" t="s">
        <v>510</v>
      </c>
      <c r="AP859" t="s">
        <v>510</v>
      </c>
      <c r="AQ859" t="s">
        <v>510</v>
      </c>
      <c r="AR859" t="s">
        <v>510</v>
      </c>
      <c r="AS859" t="s">
        <v>510</v>
      </c>
      <c r="AT859" t="s">
        <v>510</v>
      </c>
      <c r="AU859" t="s">
        <v>510</v>
      </c>
      <c r="AV859" t="s">
        <v>510</v>
      </c>
      <c r="AW859" t="s">
        <v>510</v>
      </c>
      <c r="AY859" t="s">
        <v>510</v>
      </c>
      <c r="AZ859" t="s">
        <v>510</v>
      </c>
      <c r="BB859" t="s">
        <v>510</v>
      </c>
      <c r="BC859" t="s">
        <v>510</v>
      </c>
      <c r="BD859" t="s">
        <v>510</v>
      </c>
      <c r="BE859" t="s">
        <v>510</v>
      </c>
      <c r="BF859" t="s">
        <v>510</v>
      </c>
      <c r="BG859" t="s">
        <v>510</v>
      </c>
      <c r="BH859" t="s">
        <v>510</v>
      </c>
      <c r="BI859" t="s">
        <v>510</v>
      </c>
      <c r="BJ859" t="s">
        <v>510</v>
      </c>
      <c r="BK859" t="s">
        <v>510</v>
      </c>
      <c r="BL859" t="s">
        <v>510</v>
      </c>
      <c r="BM859" t="s">
        <v>510</v>
      </c>
      <c r="BN859" t="s">
        <v>510</v>
      </c>
      <c r="BO859" t="s">
        <v>510</v>
      </c>
      <c r="BP859" t="s">
        <v>510</v>
      </c>
      <c r="BQ859" t="s">
        <v>510</v>
      </c>
    </row>
    <row r="860" spans="1:69" x14ac:dyDescent="0.3">
      <c r="A860" t="s">
        <v>510</v>
      </c>
      <c r="B860" t="s">
        <v>510</v>
      </c>
      <c r="C860" t="s">
        <v>510</v>
      </c>
      <c r="D860" t="s">
        <v>510</v>
      </c>
      <c r="E860" t="s">
        <v>510</v>
      </c>
      <c r="F860" t="s">
        <v>510</v>
      </c>
      <c r="G860" t="s">
        <v>510</v>
      </c>
      <c r="H860" s="455"/>
      <c r="I860" t="s">
        <v>510</v>
      </c>
      <c r="K860" t="s">
        <v>510</v>
      </c>
      <c r="L860" t="s">
        <v>512</v>
      </c>
      <c r="M860" t="s">
        <v>510</v>
      </c>
      <c r="N860" t="s">
        <v>510</v>
      </c>
      <c r="O860" t="s">
        <v>510</v>
      </c>
      <c r="P860" t="s">
        <v>510</v>
      </c>
      <c r="Q860" t="s">
        <v>510</v>
      </c>
      <c r="R860" t="s">
        <v>510</v>
      </c>
      <c r="S860" t="s">
        <v>510</v>
      </c>
      <c r="T860" t="s">
        <v>510</v>
      </c>
      <c r="U860" t="s">
        <v>510</v>
      </c>
      <c r="V860" t="s">
        <v>510</v>
      </c>
      <c r="W860" t="s">
        <v>510</v>
      </c>
      <c r="Y860" t="s">
        <v>510</v>
      </c>
      <c r="AA860" t="s">
        <v>510</v>
      </c>
      <c r="AB860" t="s">
        <v>510</v>
      </c>
      <c r="AC860" t="s">
        <v>510</v>
      </c>
      <c r="AD860" t="s">
        <v>510</v>
      </c>
      <c r="AE860" t="s">
        <v>510</v>
      </c>
      <c r="AH860" t="s">
        <v>510</v>
      </c>
      <c r="AI860" t="s">
        <v>510</v>
      </c>
      <c r="AJ860" t="s">
        <v>510</v>
      </c>
      <c r="AK860" t="s">
        <v>510</v>
      </c>
      <c r="AL860" t="s">
        <v>510</v>
      </c>
      <c r="AM860" t="s">
        <v>510</v>
      </c>
      <c r="AN860" t="s">
        <v>510</v>
      </c>
      <c r="AO860" t="s">
        <v>510</v>
      </c>
      <c r="AP860" t="s">
        <v>510</v>
      </c>
      <c r="AQ860" t="s">
        <v>510</v>
      </c>
      <c r="AR860" t="s">
        <v>510</v>
      </c>
      <c r="AS860" t="s">
        <v>510</v>
      </c>
      <c r="AT860" t="s">
        <v>510</v>
      </c>
      <c r="AU860" t="s">
        <v>510</v>
      </c>
      <c r="AV860" t="s">
        <v>510</v>
      </c>
      <c r="AW860" t="s">
        <v>510</v>
      </c>
      <c r="AY860" t="s">
        <v>510</v>
      </c>
      <c r="AZ860" t="s">
        <v>510</v>
      </c>
      <c r="BB860" t="s">
        <v>510</v>
      </c>
      <c r="BC860" t="s">
        <v>510</v>
      </c>
      <c r="BD860" t="s">
        <v>510</v>
      </c>
      <c r="BE860" t="s">
        <v>510</v>
      </c>
      <c r="BF860" t="s">
        <v>510</v>
      </c>
      <c r="BG860" t="s">
        <v>510</v>
      </c>
      <c r="BH860" t="s">
        <v>510</v>
      </c>
      <c r="BI860" t="s">
        <v>510</v>
      </c>
      <c r="BJ860" t="s">
        <v>510</v>
      </c>
      <c r="BK860" t="s">
        <v>510</v>
      </c>
      <c r="BL860" t="s">
        <v>510</v>
      </c>
      <c r="BM860" t="s">
        <v>510</v>
      </c>
      <c r="BN860" t="s">
        <v>510</v>
      </c>
      <c r="BO860" t="s">
        <v>510</v>
      </c>
      <c r="BP860" t="s">
        <v>510</v>
      </c>
      <c r="BQ860" t="s">
        <v>510</v>
      </c>
    </row>
    <row r="861" spans="1:69" x14ac:dyDescent="0.3">
      <c r="A861" t="s">
        <v>510</v>
      </c>
      <c r="B861" t="s">
        <v>510</v>
      </c>
      <c r="C861" t="s">
        <v>510</v>
      </c>
      <c r="D861" t="s">
        <v>510</v>
      </c>
      <c r="E861" t="s">
        <v>510</v>
      </c>
      <c r="F861" t="s">
        <v>510</v>
      </c>
      <c r="G861" t="s">
        <v>510</v>
      </c>
      <c r="H861" s="455"/>
      <c r="I861" t="s">
        <v>510</v>
      </c>
      <c r="K861" t="s">
        <v>510</v>
      </c>
      <c r="L861" t="s">
        <v>512</v>
      </c>
      <c r="M861" t="s">
        <v>510</v>
      </c>
      <c r="N861" t="s">
        <v>510</v>
      </c>
      <c r="O861" t="s">
        <v>510</v>
      </c>
      <c r="P861" t="s">
        <v>510</v>
      </c>
      <c r="Q861" t="s">
        <v>510</v>
      </c>
      <c r="R861" t="s">
        <v>510</v>
      </c>
      <c r="S861" t="s">
        <v>510</v>
      </c>
      <c r="T861" t="s">
        <v>510</v>
      </c>
      <c r="U861" t="s">
        <v>510</v>
      </c>
      <c r="V861" t="s">
        <v>510</v>
      </c>
      <c r="W861" t="s">
        <v>510</v>
      </c>
      <c r="Y861" t="s">
        <v>510</v>
      </c>
      <c r="AA861" t="s">
        <v>510</v>
      </c>
      <c r="AB861" t="s">
        <v>510</v>
      </c>
      <c r="AC861" t="s">
        <v>510</v>
      </c>
      <c r="AD861" t="s">
        <v>510</v>
      </c>
      <c r="AE861" t="s">
        <v>510</v>
      </c>
      <c r="AH861" t="s">
        <v>510</v>
      </c>
      <c r="AI861" t="s">
        <v>510</v>
      </c>
      <c r="AJ861" t="s">
        <v>510</v>
      </c>
      <c r="AK861" t="s">
        <v>510</v>
      </c>
      <c r="AL861" t="s">
        <v>510</v>
      </c>
      <c r="AM861" t="s">
        <v>510</v>
      </c>
      <c r="AN861" t="s">
        <v>510</v>
      </c>
      <c r="AO861" t="s">
        <v>510</v>
      </c>
      <c r="AP861" t="s">
        <v>510</v>
      </c>
      <c r="AQ861" t="s">
        <v>510</v>
      </c>
      <c r="AR861" t="s">
        <v>510</v>
      </c>
      <c r="AS861" t="s">
        <v>510</v>
      </c>
      <c r="AT861" t="s">
        <v>510</v>
      </c>
      <c r="AU861" t="s">
        <v>510</v>
      </c>
      <c r="AV861" t="s">
        <v>510</v>
      </c>
      <c r="AW861" t="s">
        <v>510</v>
      </c>
      <c r="AY861" t="s">
        <v>510</v>
      </c>
      <c r="AZ861" t="s">
        <v>510</v>
      </c>
      <c r="BB861" t="s">
        <v>510</v>
      </c>
      <c r="BC861" t="s">
        <v>510</v>
      </c>
      <c r="BD861" t="s">
        <v>510</v>
      </c>
      <c r="BE861" t="s">
        <v>510</v>
      </c>
      <c r="BF861" t="s">
        <v>510</v>
      </c>
      <c r="BG861" t="s">
        <v>510</v>
      </c>
      <c r="BH861" t="s">
        <v>510</v>
      </c>
      <c r="BI861" t="s">
        <v>510</v>
      </c>
      <c r="BJ861" t="s">
        <v>510</v>
      </c>
      <c r="BK861" t="s">
        <v>510</v>
      </c>
      <c r="BL861" t="s">
        <v>510</v>
      </c>
      <c r="BM861" t="s">
        <v>510</v>
      </c>
      <c r="BN861" t="s">
        <v>510</v>
      </c>
      <c r="BO861" t="s">
        <v>510</v>
      </c>
      <c r="BP861" t="s">
        <v>510</v>
      </c>
      <c r="BQ861" t="s">
        <v>510</v>
      </c>
    </row>
    <row r="862" spans="1:69" x14ac:dyDescent="0.3">
      <c r="A862" t="s">
        <v>510</v>
      </c>
      <c r="B862" t="s">
        <v>510</v>
      </c>
      <c r="C862" t="s">
        <v>510</v>
      </c>
      <c r="D862" t="s">
        <v>510</v>
      </c>
      <c r="E862" t="s">
        <v>510</v>
      </c>
      <c r="F862" t="s">
        <v>510</v>
      </c>
      <c r="G862" t="s">
        <v>510</v>
      </c>
      <c r="H862" s="455"/>
      <c r="I862" t="s">
        <v>510</v>
      </c>
      <c r="K862" t="s">
        <v>510</v>
      </c>
      <c r="L862" t="s">
        <v>512</v>
      </c>
      <c r="M862" t="s">
        <v>510</v>
      </c>
      <c r="N862" t="s">
        <v>510</v>
      </c>
      <c r="O862" t="s">
        <v>510</v>
      </c>
      <c r="P862" t="s">
        <v>510</v>
      </c>
      <c r="Q862" t="s">
        <v>510</v>
      </c>
      <c r="R862" t="s">
        <v>510</v>
      </c>
      <c r="S862" t="s">
        <v>510</v>
      </c>
      <c r="T862" t="s">
        <v>510</v>
      </c>
      <c r="U862" t="s">
        <v>510</v>
      </c>
      <c r="V862" t="s">
        <v>510</v>
      </c>
      <c r="W862" t="s">
        <v>510</v>
      </c>
      <c r="Y862" t="s">
        <v>510</v>
      </c>
      <c r="AA862" t="s">
        <v>510</v>
      </c>
      <c r="AB862" t="s">
        <v>510</v>
      </c>
      <c r="AC862" t="s">
        <v>510</v>
      </c>
      <c r="AD862" t="s">
        <v>510</v>
      </c>
      <c r="AE862" t="s">
        <v>510</v>
      </c>
      <c r="AH862" t="s">
        <v>510</v>
      </c>
      <c r="AI862" t="s">
        <v>510</v>
      </c>
      <c r="AJ862" t="s">
        <v>510</v>
      </c>
      <c r="AK862" t="s">
        <v>510</v>
      </c>
      <c r="AL862" t="s">
        <v>510</v>
      </c>
      <c r="AM862" t="s">
        <v>510</v>
      </c>
      <c r="AN862" t="s">
        <v>510</v>
      </c>
      <c r="AO862" t="s">
        <v>510</v>
      </c>
      <c r="AP862" t="s">
        <v>510</v>
      </c>
      <c r="AQ862" t="s">
        <v>510</v>
      </c>
      <c r="AR862" t="s">
        <v>510</v>
      </c>
      <c r="AS862" t="s">
        <v>510</v>
      </c>
      <c r="AT862" t="s">
        <v>510</v>
      </c>
      <c r="AU862" t="s">
        <v>510</v>
      </c>
      <c r="AV862" t="s">
        <v>510</v>
      </c>
      <c r="AW862" t="s">
        <v>510</v>
      </c>
      <c r="AY862" t="s">
        <v>510</v>
      </c>
      <c r="AZ862" t="s">
        <v>510</v>
      </c>
      <c r="BB862" t="s">
        <v>510</v>
      </c>
      <c r="BC862" t="s">
        <v>510</v>
      </c>
      <c r="BD862" t="s">
        <v>510</v>
      </c>
      <c r="BE862" t="s">
        <v>510</v>
      </c>
      <c r="BF862" t="s">
        <v>510</v>
      </c>
      <c r="BG862" t="s">
        <v>510</v>
      </c>
      <c r="BH862" t="s">
        <v>510</v>
      </c>
      <c r="BI862" t="s">
        <v>510</v>
      </c>
      <c r="BJ862" t="s">
        <v>510</v>
      </c>
      <c r="BK862" t="s">
        <v>510</v>
      </c>
      <c r="BL862" t="s">
        <v>510</v>
      </c>
      <c r="BM862" t="s">
        <v>510</v>
      </c>
      <c r="BN862" t="s">
        <v>510</v>
      </c>
      <c r="BO862" t="s">
        <v>510</v>
      </c>
      <c r="BP862" t="s">
        <v>510</v>
      </c>
      <c r="BQ862" t="s">
        <v>510</v>
      </c>
    </row>
    <row r="863" spans="1:69" x14ac:dyDescent="0.3">
      <c r="A863" t="s">
        <v>510</v>
      </c>
      <c r="B863" t="s">
        <v>510</v>
      </c>
      <c r="C863" t="s">
        <v>510</v>
      </c>
      <c r="D863" t="s">
        <v>510</v>
      </c>
      <c r="E863" t="s">
        <v>510</v>
      </c>
      <c r="F863" t="s">
        <v>510</v>
      </c>
      <c r="G863" t="s">
        <v>510</v>
      </c>
      <c r="H863" s="455"/>
      <c r="I863" t="s">
        <v>510</v>
      </c>
      <c r="K863" t="s">
        <v>510</v>
      </c>
      <c r="L863" t="s">
        <v>512</v>
      </c>
      <c r="M863" t="s">
        <v>510</v>
      </c>
      <c r="N863" t="s">
        <v>510</v>
      </c>
      <c r="O863" t="s">
        <v>510</v>
      </c>
      <c r="P863" t="s">
        <v>510</v>
      </c>
      <c r="Q863" t="s">
        <v>510</v>
      </c>
      <c r="R863" t="s">
        <v>510</v>
      </c>
      <c r="S863" t="s">
        <v>510</v>
      </c>
      <c r="T863" t="s">
        <v>510</v>
      </c>
      <c r="U863" t="s">
        <v>510</v>
      </c>
      <c r="V863" t="s">
        <v>510</v>
      </c>
      <c r="W863" t="s">
        <v>510</v>
      </c>
      <c r="Y863" t="s">
        <v>510</v>
      </c>
      <c r="AA863" t="s">
        <v>510</v>
      </c>
      <c r="AB863" t="s">
        <v>510</v>
      </c>
      <c r="AC863" t="s">
        <v>510</v>
      </c>
      <c r="AD863" t="s">
        <v>510</v>
      </c>
      <c r="AE863" t="s">
        <v>510</v>
      </c>
      <c r="AH863" t="s">
        <v>510</v>
      </c>
      <c r="AI863" t="s">
        <v>510</v>
      </c>
      <c r="AJ863" t="s">
        <v>510</v>
      </c>
      <c r="AK863" t="s">
        <v>510</v>
      </c>
      <c r="AL863" t="s">
        <v>510</v>
      </c>
      <c r="AM863" t="s">
        <v>510</v>
      </c>
      <c r="AN863" t="s">
        <v>510</v>
      </c>
      <c r="AO863" t="s">
        <v>510</v>
      </c>
      <c r="AP863" t="s">
        <v>510</v>
      </c>
      <c r="AQ863" t="s">
        <v>510</v>
      </c>
      <c r="AR863" t="s">
        <v>510</v>
      </c>
      <c r="AS863" t="s">
        <v>510</v>
      </c>
      <c r="AT863" t="s">
        <v>510</v>
      </c>
      <c r="AU863" t="s">
        <v>510</v>
      </c>
      <c r="AV863" t="s">
        <v>510</v>
      </c>
      <c r="AW863" t="s">
        <v>510</v>
      </c>
      <c r="AY863" t="s">
        <v>510</v>
      </c>
      <c r="AZ863" t="s">
        <v>510</v>
      </c>
      <c r="BB863" t="s">
        <v>510</v>
      </c>
      <c r="BC863" t="s">
        <v>510</v>
      </c>
      <c r="BD863" t="s">
        <v>510</v>
      </c>
      <c r="BE863" t="s">
        <v>510</v>
      </c>
      <c r="BF863" t="s">
        <v>510</v>
      </c>
      <c r="BG863" t="s">
        <v>510</v>
      </c>
      <c r="BH863" t="s">
        <v>510</v>
      </c>
      <c r="BI863" t="s">
        <v>510</v>
      </c>
      <c r="BJ863" t="s">
        <v>510</v>
      </c>
      <c r="BK863" t="s">
        <v>510</v>
      </c>
      <c r="BL863" t="s">
        <v>510</v>
      </c>
      <c r="BM863" t="s">
        <v>510</v>
      </c>
      <c r="BN863" t="s">
        <v>510</v>
      </c>
      <c r="BO863" t="s">
        <v>510</v>
      </c>
      <c r="BP863" t="s">
        <v>510</v>
      </c>
      <c r="BQ863" t="s">
        <v>510</v>
      </c>
    </row>
    <row r="864" spans="1:69" x14ac:dyDescent="0.3">
      <c r="A864" t="s">
        <v>510</v>
      </c>
      <c r="B864" t="s">
        <v>510</v>
      </c>
      <c r="C864" t="s">
        <v>510</v>
      </c>
      <c r="D864" t="s">
        <v>510</v>
      </c>
      <c r="E864" t="s">
        <v>510</v>
      </c>
      <c r="F864" t="s">
        <v>510</v>
      </c>
      <c r="G864" t="s">
        <v>510</v>
      </c>
      <c r="H864" s="455"/>
      <c r="I864" t="s">
        <v>510</v>
      </c>
      <c r="K864" t="s">
        <v>510</v>
      </c>
      <c r="L864" t="s">
        <v>512</v>
      </c>
      <c r="M864" t="s">
        <v>510</v>
      </c>
      <c r="N864" t="s">
        <v>510</v>
      </c>
      <c r="O864" t="s">
        <v>510</v>
      </c>
      <c r="P864" t="s">
        <v>510</v>
      </c>
      <c r="Q864" t="s">
        <v>510</v>
      </c>
      <c r="R864" t="s">
        <v>510</v>
      </c>
      <c r="S864" t="s">
        <v>510</v>
      </c>
      <c r="T864" t="s">
        <v>510</v>
      </c>
      <c r="U864" t="s">
        <v>510</v>
      </c>
      <c r="V864" t="s">
        <v>510</v>
      </c>
      <c r="W864" t="s">
        <v>510</v>
      </c>
      <c r="Y864" t="s">
        <v>510</v>
      </c>
      <c r="AA864" t="s">
        <v>510</v>
      </c>
      <c r="AB864" t="s">
        <v>510</v>
      </c>
      <c r="AC864" t="s">
        <v>510</v>
      </c>
      <c r="AD864" t="s">
        <v>510</v>
      </c>
      <c r="AE864" t="s">
        <v>510</v>
      </c>
      <c r="AH864" t="s">
        <v>510</v>
      </c>
      <c r="AI864" t="s">
        <v>510</v>
      </c>
      <c r="AJ864" t="s">
        <v>510</v>
      </c>
      <c r="AK864" t="s">
        <v>510</v>
      </c>
      <c r="AL864" t="s">
        <v>510</v>
      </c>
      <c r="AM864" t="s">
        <v>510</v>
      </c>
      <c r="AN864" t="s">
        <v>510</v>
      </c>
      <c r="AO864" t="s">
        <v>510</v>
      </c>
      <c r="AP864" t="s">
        <v>510</v>
      </c>
      <c r="AQ864" t="s">
        <v>510</v>
      </c>
      <c r="AR864" t="s">
        <v>510</v>
      </c>
      <c r="AS864" t="s">
        <v>510</v>
      </c>
      <c r="AT864" t="s">
        <v>510</v>
      </c>
      <c r="AU864" t="s">
        <v>510</v>
      </c>
      <c r="AV864" t="s">
        <v>510</v>
      </c>
      <c r="AW864" t="s">
        <v>510</v>
      </c>
      <c r="AY864" t="s">
        <v>510</v>
      </c>
      <c r="AZ864" t="s">
        <v>510</v>
      </c>
      <c r="BB864" t="s">
        <v>510</v>
      </c>
      <c r="BC864" t="s">
        <v>510</v>
      </c>
      <c r="BD864" t="s">
        <v>510</v>
      </c>
      <c r="BE864" t="s">
        <v>510</v>
      </c>
      <c r="BF864" t="s">
        <v>510</v>
      </c>
      <c r="BG864" t="s">
        <v>510</v>
      </c>
      <c r="BH864" t="s">
        <v>510</v>
      </c>
      <c r="BI864" t="s">
        <v>510</v>
      </c>
      <c r="BJ864" t="s">
        <v>510</v>
      </c>
      <c r="BK864" t="s">
        <v>510</v>
      </c>
      <c r="BL864" t="s">
        <v>510</v>
      </c>
      <c r="BM864" t="s">
        <v>510</v>
      </c>
      <c r="BN864" t="s">
        <v>510</v>
      </c>
      <c r="BO864" t="s">
        <v>510</v>
      </c>
      <c r="BP864" t="s">
        <v>510</v>
      </c>
      <c r="BQ864" t="s">
        <v>510</v>
      </c>
    </row>
    <row r="865" spans="1:69" x14ac:dyDescent="0.3">
      <c r="A865" t="s">
        <v>510</v>
      </c>
      <c r="B865" t="s">
        <v>510</v>
      </c>
      <c r="C865" t="s">
        <v>510</v>
      </c>
      <c r="D865" t="s">
        <v>510</v>
      </c>
      <c r="E865" t="s">
        <v>510</v>
      </c>
      <c r="F865" t="s">
        <v>510</v>
      </c>
      <c r="G865" t="s">
        <v>510</v>
      </c>
      <c r="H865" s="455"/>
      <c r="I865" t="s">
        <v>510</v>
      </c>
      <c r="K865" t="s">
        <v>510</v>
      </c>
      <c r="L865" t="s">
        <v>512</v>
      </c>
      <c r="M865" t="s">
        <v>510</v>
      </c>
      <c r="N865" t="s">
        <v>510</v>
      </c>
      <c r="O865" t="s">
        <v>510</v>
      </c>
      <c r="P865" t="s">
        <v>510</v>
      </c>
      <c r="Q865" t="s">
        <v>510</v>
      </c>
      <c r="R865" t="s">
        <v>510</v>
      </c>
      <c r="S865" t="s">
        <v>510</v>
      </c>
      <c r="T865" t="s">
        <v>510</v>
      </c>
      <c r="U865" t="s">
        <v>510</v>
      </c>
      <c r="V865" t="s">
        <v>510</v>
      </c>
      <c r="W865" t="s">
        <v>510</v>
      </c>
      <c r="Y865" t="s">
        <v>510</v>
      </c>
      <c r="AA865" t="s">
        <v>510</v>
      </c>
      <c r="AB865" t="s">
        <v>510</v>
      </c>
      <c r="AC865" t="s">
        <v>510</v>
      </c>
      <c r="AD865" t="s">
        <v>510</v>
      </c>
      <c r="AE865" t="s">
        <v>510</v>
      </c>
      <c r="AH865" t="s">
        <v>510</v>
      </c>
      <c r="AI865" t="s">
        <v>510</v>
      </c>
      <c r="AJ865" t="s">
        <v>510</v>
      </c>
      <c r="AK865" t="s">
        <v>510</v>
      </c>
      <c r="AL865" t="s">
        <v>510</v>
      </c>
      <c r="AM865" t="s">
        <v>510</v>
      </c>
      <c r="AN865" t="s">
        <v>510</v>
      </c>
      <c r="AO865" t="s">
        <v>510</v>
      </c>
      <c r="AP865" t="s">
        <v>510</v>
      </c>
      <c r="AQ865" t="s">
        <v>510</v>
      </c>
      <c r="AR865" t="s">
        <v>510</v>
      </c>
      <c r="AS865" t="s">
        <v>510</v>
      </c>
      <c r="AT865" t="s">
        <v>510</v>
      </c>
      <c r="AU865" t="s">
        <v>510</v>
      </c>
      <c r="AV865" t="s">
        <v>510</v>
      </c>
      <c r="AW865" t="s">
        <v>510</v>
      </c>
      <c r="AY865" t="s">
        <v>510</v>
      </c>
      <c r="AZ865" t="s">
        <v>510</v>
      </c>
      <c r="BB865" t="s">
        <v>510</v>
      </c>
      <c r="BC865" t="s">
        <v>510</v>
      </c>
      <c r="BD865" t="s">
        <v>510</v>
      </c>
      <c r="BE865" t="s">
        <v>510</v>
      </c>
      <c r="BF865" t="s">
        <v>510</v>
      </c>
      <c r="BG865" t="s">
        <v>510</v>
      </c>
      <c r="BH865" t="s">
        <v>510</v>
      </c>
      <c r="BI865" t="s">
        <v>510</v>
      </c>
      <c r="BJ865" t="s">
        <v>510</v>
      </c>
      <c r="BK865" t="s">
        <v>510</v>
      </c>
      <c r="BL865" t="s">
        <v>510</v>
      </c>
      <c r="BM865" t="s">
        <v>510</v>
      </c>
      <c r="BN865" t="s">
        <v>510</v>
      </c>
      <c r="BO865" t="s">
        <v>510</v>
      </c>
      <c r="BP865" t="s">
        <v>510</v>
      </c>
      <c r="BQ865" t="s">
        <v>510</v>
      </c>
    </row>
    <row r="866" spans="1:69" x14ac:dyDescent="0.3">
      <c r="A866" t="s">
        <v>510</v>
      </c>
      <c r="B866" t="s">
        <v>510</v>
      </c>
      <c r="C866" t="s">
        <v>510</v>
      </c>
      <c r="D866" t="s">
        <v>510</v>
      </c>
      <c r="E866" t="s">
        <v>510</v>
      </c>
      <c r="F866" t="s">
        <v>510</v>
      </c>
      <c r="G866" t="s">
        <v>510</v>
      </c>
      <c r="H866" s="455"/>
      <c r="I866" t="s">
        <v>510</v>
      </c>
      <c r="K866" t="s">
        <v>510</v>
      </c>
      <c r="L866" t="s">
        <v>512</v>
      </c>
      <c r="M866" t="s">
        <v>510</v>
      </c>
      <c r="N866" t="s">
        <v>510</v>
      </c>
      <c r="O866" t="s">
        <v>510</v>
      </c>
      <c r="P866" t="s">
        <v>510</v>
      </c>
      <c r="Q866" t="s">
        <v>510</v>
      </c>
      <c r="R866" t="s">
        <v>510</v>
      </c>
      <c r="S866" t="s">
        <v>510</v>
      </c>
      <c r="T866" t="s">
        <v>510</v>
      </c>
      <c r="U866" t="s">
        <v>510</v>
      </c>
      <c r="V866" t="s">
        <v>510</v>
      </c>
      <c r="W866" t="s">
        <v>510</v>
      </c>
      <c r="Y866" t="s">
        <v>510</v>
      </c>
      <c r="AA866" t="s">
        <v>510</v>
      </c>
      <c r="AB866" t="s">
        <v>510</v>
      </c>
      <c r="AC866" t="s">
        <v>510</v>
      </c>
      <c r="AD866" t="s">
        <v>510</v>
      </c>
      <c r="AE866" t="s">
        <v>510</v>
      </c>
      <c r="AH866" t="s">
        <v>510</v>
      </c>
      <c r="AI866" t="s">
        <v>510</v>
      </c>
      <c r="AJ866" t="s">
        <v>510</v>
      </c>
      <c r="AK866" t="s">
        <v>510</v>
      </c>
      <c r="AL866" t="s">
        <v>510</v>
      </c>
      <c r="AM866" t="s">
        <v>510</v>
      </c>
      <c r="AN866" t="s">
        <v>510</v>
      </c>
      <c r="AO866" t="s">
        <v>510</v>
      </c>
      <c r="AP866" t="s">
        <v>510</v>
      </c>
      <c r="AQ866" t="s">
        <v>510</v>
      </c>
      <c r="AR866" t="s">
        <v>510</v>
      </c>
      <c r="AS866" t="s">
        <v>510</v>
      </c>
      <c r="AT866" t="s">
        <v>510</v>
      </c>
      <c r="AU866" t="s">
        <v>510</v>
      </c>
      <c r="AV866" t="s">
        <v>510</v>
      </c>
      <c r="AW866" t="s">
        <v>510</v>
      </c>
      <c r="AY866" t="s">
        <v>510</v>
      </c>
      <c r="AZ866" t="s">
        <v>510</v>
      </c>
      <c r="BB866" t="s">
        <v>510</v>
      </c>
      <c r="BC866" t="s">
        <v>510</v>
      </c>
      <c r="BD866" t="s">
        <v>510</v>
      </c>
      <c r="BE866" t="s">
        <v>510</v>
      </c>
      <c r="BF866" t="s">
        <v>510</v>
      </c>
      <c r="BG866" t="s">
        <v>510</v>
      </c>
      <c r="BH866" t="s">
        <v>510</v>
      </c>
      <c r="BI866" t="s">
        <v>510</v>
      </c>
      <c r="BJ866" t="s">
        <v>510</v>
      </c>
      <c r="BK866" t="s">
        <v>510</v>
      </c>
      <c r="BL866" t="s">
        <v>510</v>
      </c>
      <c r="BM866" t="s">
        <v>510</v>
      </c>
      <c r="BN866" t="s">
        <v>510</v>
      </c>
      <c r="BO866" t="s">
        <v>510</v>
      </c>
      <c r="BP866" t="s">
        <v>510</v>
      </c>
      <c r="BQ866" t="s">
        <v>510</v>
      </c>
    </row>
    <row r="867" spans="1:69" x14ac:dyDescent="0.3">
      <c r="A867" t="s">
        <v>510</v>
      </c>
      <c r="B867" t="s">
        <v>510</v>
      </c>
      <c r="C867" t="s">
        <v>510</v>
      </c>
      <c r="D867" t="s">
        <v>510</v>
      </c>
      <c r="E867" t="s">
        <v>510</v>
      </c>
      <c r="F867" t="s">
        <v>510</v>
      </c>
      <c r="G867" t="s">
        <v>510</v>
      </c>
      <c r="H867" s="455"/>
      <c r="I867" t="s">
        <v>510</v>
      </c>
      <c r="K867" t="s">
        <v>510</v>
      </c>
      <c r="L867" t="s">
        <v>512</v>
      </c>
      <c r="M867" t="s">
        <v>510</v>
      </c>
      <c r="N867" t="s">
        <v>510</v>
      </c>
      <c r="O867" t="s">
        <v>510</v>
      </c>
      <c r="P867" t="s">
        <v>510</v>
      </c>
      <c r="Q867" t="s">
        <v>510</v>
      </c>
      <c r="R867" t="s">
        <v>510</v>
      </c>
      <c r="S867" t="s">
        <v>510</v>
      </c>
      <c r="T867" t="s">
        <v>510</v>
      </c>
      <c r="U867" t="s">
        <v>510</v>
      </c>
      <c r="V867" t="s">
        <v>510</v>
      </c>
      <c r="W867" t="s">
        <v>510</v>
      </c>
      <c r="Y867" t="s">
        <v>510</v>
      </c>
      <c r="AA867" t="s">
        <v>510</v>
      </c>
      <c r="AB867" t="s">
        <v>510</v>
      </c>
      <c r="AC867" t="s">
        <v>510</v>
      </c>
      <c r="AD867" t="s">
        <v>510</v>
      </c>
      <c r="AE867" t="s">
        <v>510</v>
      </c>
      <c r="AH867" t="s">
        <v>510</v>
      </c>
      <c r="AI867" t="s">
        <v>510</v>
      </c>
      <c r="AJ867" t="s">
        <v>510</v>
      </c>
      <c r="AK867" t="s">
        <v>510</v>
      </c>
      <c r="AL867" t="s">
        <v>510</v>
      </c>
      <c r="AM867" t="s">
        <v>510</v>
      </c>
      <c r="AN867" t="s">
        <v>510</v>
      </c>
      <c r="AO867" t="s">
        <v>510</v>
      </c>
      <c r="AP867" t="s">
        <v>510</v>
      </c>
      <c r="AQ867" t="s">
        <v>510</v>
      </c>
      <c r="AR867" t="s">
        <v>510</v>
      </c>
      <c r="AS867" t="s">
        <v>510</v>
      </c>
      <c r="AT867" t="s">
        <v>510</v>
      </c>
      <c r="AU867" t="s">
        <v>510</v>
      </c>
      <c r="AV867" t="s">
        <v>510</v>
      </c>
      <c r="AW867" t="s">
        <v>510</v>
      </c>
      <c r="AY867" t="s">
        <v>510</v>
      </c>
      <c r="AZ867" t="s">
        <v>510</v>
      </c>
      <c r="BB867" t="s">
        <v>510</v>
      </c>
      <c r="BC867" t="s">
        <v>510</v>
      </c>
      <c r="BD867" t="s">
        <v>510</v>
      </c>
      <c r="BE867" t="s">
        <v>510</v>
      </c>
      <c r="BF867" t="s">
        <v>510</v>
      </c>
      <c r="BG867" t="s">
        <v>510</v>
      </c>
      <c r="BH867" t="s">
        <v>510</v>
      </c>
      <c r="BI867" t="s">
        <v>510</v>
      </c>
      <c r="BJ867" t="s">
        <v>510</v>
      </c>
      <c r="BK867" t="s">
        <v>510</v>
      </c>
      <c r="BL867" t="s">
        <v>510</v>
      </c>
      <c r="BM867" t="s">
        <v>510</v>
      </c>
      <c r="BN867" t="s">
        <v>510</v>
      </c>
      <c r="BO867" t="s">
        <v>510</v>
      </c>
      <c r="BP867" t="s">
        <v>510</v>
      </c>
      <c r="BQ867" t="s">
        <v>510</v>
      </c>
    </row>
    <row r="868" spans="1:69" x14ac:dyDescent="0.3">
      <c r="A868" t="s">
        <v>510</v>
      </c>
      <c r="B868" t="s">
        <v>510</v>
      </c>
      <c r="C868" t="s">
        <v>510</v>
      </c>
      <c r="D868" t="s">
        <v>510</v>
      </c>
      <c r="E868" t="s">
        <v>510</v>
      </c>
      <c r="F868" t="s">
        <v>510</v>
      </c>
      <c r="G868" t="s">
        <v>510</v>
      </c>
      <c r="H868" s="455"/>
      <c r="I868" t="s">
        <v>510</v>
      </c>
      <c r="K868" t="s">
        <v>510</v>
      </c>
      <c r="L868" t="s">
        <v>512</v>
      </c>
      <c r="M868" t="s">
        <v>510</v>
      </c>
      <c r="N868" t="s">
        <v>510</v>
      </c>
      <c r="O868" t="s">
        <v>510</v>
      </c>
      <c r="P868" t="s">
        <v>510</v>
      </c>
      <c r="Q868" t="s">
        <v>510</v>
      </c>
      <c r="R868" t="s">
        <v>510</v>
      </c>
      <c r="S868" t="s">
        <v>510</v>
      </c>
      <c r="T868" t="s">
        <v>510</v>
      </c>
      <c r="U868" t="s">
        <v>510</v>
      </c>
      <c r="V868" t="s">
        <v>510</v>
      </c>
      <c r="W868" t="s">
        <v>510</v>
      </c>
      <c r="Y868" t="s">
        <v>510</v>
      </c>
      <c r="AA868" t="s">
        <v>510</v>
      </c>
      <c r="AB868" t="s">
        <v>510</v>
      </c>
      <c r="AC868" t="s">
        <v>510</v>
      </c>
      <c r="AD868" t="s">
        <v>510</v>
      </c>
      <c r="AE868" t="s">
        <v>510</v>
      </c>
      <c r="AH868" t="s">
        <v>510</v>
      </c>
      <c r="AI868" t="s">
        <v>510</v>
      </c>
      <c r="AJ868" t="s">
        <v>510</v>
      </c>
      <c r="AK868" t="s">
        <v>510</v>
      </c>
      <c r="AL868" t="s">
        <v>510</v>
      </c>
      <c r="AM868" t="s">
        <v>510</v>
      </c>
      <c r="AN868" t="s">
        <v>510</v>
      </c>
      <c r="AO868" t="s">
        <v>510</v>
      </c>
      <c r="AP868" t="s">
        <v>510</v>
      </c>
      <c r="AQ868" t="s">
        <v>510</v>
      </c>
      <c r="AR868" t="s">
        <v>510</v>
      </c>
      <c r="AS868" t="s">
        <v>510</v>
      </c>
      <c r="AT868" t="s">
        <v>510</v>
      </c>
      <c r="AU868" t="s">
        <v>510</v>
      </c>
      <c r="AV868" t="s">
        <v>510</v>
      </c>
      <c r="AW868" t="s">
        <v>510</v>
      </c>
      <c r="AY868" t="s">
        <v>510</v>
      </c>
      <c r="AZ868" t="s">
        <v>510</v>
      </c>
      <c r="BB868" t="s">
        <v>510</v>
      </c>
      <c r="BC868" t="s">
        <v>510</v>
      </c>
      <c r="BD868" t="s">
        <v>510</v>
      </c>
      <c r="BE868" t="s">
        <v>510</v>
      </c>
      <c r="BF868" t="s">
        <v>510</v>
      </c>
      <c r="BG868" t="s">
        <v>510</v>
      </c>
      <c r="BH868" t="s">
        <v>510</v>
      </c>
      <c r="BI868" t="s">
        <v>510</v>
      </c>
      <c r="BJ868" t="s">
        <v>510</v>
      </c>
      <c r="BK868" t="s">
        <v>510</v>
      </c>
      <c r="BL868" t="s">
        <v>510</v>
      </c>
      <c r="BM868" t="s">
        <v>510</v>
      </c>
      <c r="BN868" t="s">
        <v>510</v>
      </c>
      <c r="BO868" t="s">
        <v>510</v>
      </c>
      <c r="BP868" t="s">
        <v>510</v>
      </c>
      <c r="BQ868" t="s">
        <v>510</v>
      </c>
    </row>
    <row r="869" spans="1:69" x14ac:dyDescent="0.3">
      <c r="A869" t="s">
        <v>510</v>
      </c>
      <c r="B869" t="s">
        <v>510</v>
      </c>
      <c r="C869" t="s">
        <v>510</v>
      </c>
      <c r="D869" t="s">
        <v>510</v>
      </c>
      <c r="E869" t="s">
        <v>510</v>
      </c>
      <c r="F869" t="s">
        <v>510</v>
      </c>
      <c r="G869" t="s">
        <v>510</v>
      </c>
      <c r="H869" s="455"/>
      <c r="I869" t="s">
        <v>510</v>
      </c>
      <c r="K869" t="s">
        <v>510</v>
      </c>
      <c r="L869" t="s">
        <v>512</v>
      </c>
      <c r="M869" t="s">
        <v>510</v>
      </c>
      <c r="N869" t="s">
        <v>510</v>
      </c>
      <c r="O869" t="s">
        <v>510</v>
      </c>
      <c r="P869" t="s">
        <v>510</v>
      </c>
      <c r="Q869" t="s">
        <v>510</v>
      </c>
      <c r="R869" t="s">
        <v>510</v>
      </c>
      <c r="S869" t="s">
        <v>510</v>
      </c>
      <c r="T869" t="s">
        <v>510</v>
      </c>
      <c r="U869" t="s">
        <v>510</v>
      </c>
      <c r="V869" t="s">
        <v>510</v>
      </c>
      <c r="W869" t="s">
        <v>510</v>
      </c>
      <c r="Y869" t="s">
        <v>510</v>
      </c>
      <c r="AA869" t="s">
        <v>510</v>
      </c>
      <c r="AB869" t="s">
        <v>510</v>
      </c>
      <c r="AC869" t="s">
        <v>510</v>
      </c>
      <c r="AD869" t="s">
        <v>510</v>
      </c>
      <c r="AE869" t="s">
        <v>510</v>
      </c>
      <c r="AH869" t="s">
        <v>510</v>
      </c>
      <c r="AI869" t="s">
        <v>510</v>
      </c>
      <c r="AJ869" t="s">
        <v>510</v>
      </c>
      <c r="AK869" t="s">
        <v>510</v>
      </c>
      <c r="AL869" t="s">
        <v>510</v>
      </c>
      <c r="AM869" t="s">
        <v>510</v>
      </c>
      <c r="AN869" t="s">
        <v>510</v>
      </c>
      <c r="AO869" t="s">
        <v>510</v>
      </c>
      <c r="AP869" t="s">
        <v>510</v>
      </c>
      <c r="AQ869" t="s">
        <v>510</v>
      </c>
      <c r="AR869" t="s">
        <v>510</v>
      </c>
      <c r="AS869" t="s">
        <v>510</v>
      </c>
      <c r="AT869" t="s">
        <v>510</v>
      </c>
      <c r="AU869" t="s">
        <v>510</v>
      </c>
      <c r="AV869" t="s">
        <v>510</v>
      </c>
      <c r="AW869" t="s">
        <v>510</v>
      </c>
      <c r="AY869" t="s">
        <v>510</v>
      </c>
      <c r="AZ869" t="s">
        <v>510</v>
      </c>
      <c r="BB869" t="s">
        <v>510</v>
      </c>
      <c r="BC869" t="s">
        <v>510</v>
      </c>
      <c r="BD869" t="s">
        <v>510</v>
      </c>
      <c r="BE869" t="s">
        <v>510</v>
      </c>
      <c r="BF869" t="s">
        <v>510</v>
      </c>
      <c r="BG869" t="s">
        <v>510</v>
      </c>
      <c r="BH869" t="s">
        <v>510</v>
      </c>
      <c r="BI869" t="s">
        <v>510</v>
      </c>
      <c r="BJ869" t="s">
        <v>510</v>
      </c>
      <c r="BK869" t="s">
        <v>510</v>
      </c>
      <c r="BL869" t="s">
        <v>510</v>
      </c>
      <c r="BM869" t="s">
        <v>510</v>
      </c>
      <c r="BN869" t="s">
        <v>510</v>
      </c>
      <c r="BO869" t="s">
        <v>510</v>
      </c>
      <c r="BP869" t="s">
        <v>510</v>
      </c>
      <c r="BQ869" t="s">
        <v>510</v>
      </c>
    </row>
    <row r="870" spans="1:69" x14ac:dyDescent="0.3">
      <c r="A870" t="s">
        <v>510</v>
      </c>
      <c r="B870" t="s">
        <v>510</v>
      </c>
      <c r="C870" t="s">
        <v>510</v>
      </c>
      <c r="D870" t="s">
        <v>510</v>
      </c>
      <c r="E870" t="s">
        <v>510</v>
      </c>
      <c r="F870" t="s">
        <v>510</v>
      </c>
      <c r="G870" t="s">
        <v>510</v>
      </c>
      <c r="H870" s="455"/>
      <c r="I870" t="s">
        <v>510</v>
      </c>
      <c r="K870" t="s">
        <v>510</v>
      </c>
      <c r="L870" t="s">
        <v>512</v>
      </c>
      <c r="M870" t="s">
        <v>510</v>
      </c>
      <c r="N870" t="s">
        <v>510</v>
      </c>
      <c r="O870" t="s">
        <v>510</v>
      </c>
      <c r="P870" t="s">
        <v>510</v>
      </c>
      <c r="Q870" t="s">
        <v>510</v>
      </c>
      <c r="R870" t="s">
        <v>510</v>
      </c>
      <c r="S870" t="s">
        <v>510</v>
      </c>
      <c r="T870" t="s">
        <v>510</v>
      </c>
      <c r="U870" t="s">
        <v>510</v>
      </c>
      <c r="V870" t="s">
        <v>510</v>
      </c>
      <c r="W870" t="s">
        <v>510</v>
      </c>
      <c r="Y870" t="s">
        <v>510</v>
      </c>
      <c r="AA870" t="s">
        <v>510</v>
      </c>
      <c r="AB870" t="s">
        <v>510</v>
      </c>
      <c r="AC870" t="s">
        <v>510</v>
      </c>
      <c r="AD870" t="s">
        <v>510</v>
      </c>
      <c r="AE870" t="s">
        <v>510</v>
      </c>
      <c r="AH870" t="s">
        <v>510</v>
      </c>
      <c r="AI870" t="s">
        <v>510</v>
      </c>
      <c r="AJ870" t="s">
        <v>510</v>
      </c>
      <c r="AK870" t="s">
        <v>510</v>
      </c>
      <c r="AL870" t="s">
        <v>510</v>
      </c>
      <c r="AM870" t="s">
        <v>510</v>
      </c>
      <c r="AN870" t="s">
        <v>510</v>
      </c>
      <c r="AO870" t="s">
        <v>510</v>
      </c>
      <c r="AP870" t="s">
        <v>510</v>
      </c>
      <c r="AQ870" t="s">
        <v>510</v>
      </c>
      <c r="AR870" t="s">
        <v>510</v>
      </c>
      <c r="AS870" t="s">
        <v>510</v>
      </c>
      <c r="AT870" t="s">
        <v>510</v>
      </c>
      <c r="AU870" t="s">
        <v>510</v>
      </c>
      <c r="AV870" t="s">
        <v>510</v>
      </c>
      <c r="AW870" t="s">
        <v>510</v>
      </c>
      <c r="AY870" t="s">
        <v>510</v>
      </c>
      <c r="AZ870" t="s">
        <v>510</v>
      </c>
      <c r="BB870" t="s">
        <v>510</v>
      </c>
      <c r="BC870" t="s">
        <v>510</v>
      </c>
      <c r="BD870" t="s">
        <v>510</v>
      </c>
      <c r="BE870" t="s">
        <v>510</v>
      </c>
      <c r="BF870" t="s">
        <v>510</v>
      </c>
      <c r="BG870" t="s">
        <v>510</v>
      </c>
      <c r="BH870" t="s">
        <v>510</v>
      </c>
      <c r="BI870" t="s">
        <v>510</v>
      </c>
      <c r="BJ870" t="s">
        <v>510</v>
      </c>
      <c r="BK870" t="s">
        <v>510</v>
      </c>
      <c r="BL870" t="s">
        <v>510</v>
      </c>
      <c r="BM870" t="s">
        <v>510</v>
      </c>
      <c r="BN870" t="s">
        <v>510</v>
      </c>
      <c r="BO870" t="s">
        <v>510</v>
      </c>
      <c r="BP870" t="s">
        <v>510</v>
      </c>
      <c r="BQ870" t="s">
        <v>510</v>
      </c>
    </row>
    <row r="871" spans="1:69" x14ac:dyDescent="0.3">
      <c r="A871" t="s">
        <v>510</v>
      </c>
      <c r="B871" t="s">
        <v>510</v>
      </c>
      <c r="C871" t="s">
        <v>510</v>
      </c>
      <c r="D871" t="s">
        <v>510</v>
      </c>
      <c r="E871" t="s">
        <v>510</v>
      </c>
      <c r="F871" t="s">
        <v>510</v>
      </c>
      <c r="G871" t="s">
        <v>510</v>
      </c>
      <c r="H871" s="455"/>
      <c r="I871" t="s">
        <v>510</v>
      </c>
      <c r="K871" t="s">
        <v>510</v>
      </c>
      <c r="L871" t="s">
        <v>512</v>
      </c>
      <c r="M871" t="s">
        <v>510</v>
      </c>
      <c r="N871" t="s">
        <v>510</v>
      </c>
      <c r="O871" t="s">
        <v>510</v>
      </c>
      <c r="P871" t="s">
        <v>510</v>
      </c>
      <c r="Q871" t="s">
        <v>510</v>
      </c>
      <c r="R871" t="s">
        <v>510</v>
      </c>
      <c r="S871" t="s">
        <v>510</v>
      </c>
      <c r="T871" t="s">
        <v>510</v>
      </c>
      <c r="U871" t="s">
        <v>510</v>
      </c>
      <c r="V871" t="s">
        <v>510</v>
      </c>
      <c r="W871" t="s">
        <v>510</v>
      </c>
      <c r="Y871" t="s">
        <v>510</v>
      </c>
      <c r="AA871" t="s">
        <v>510</v>
      </c>
      <c r="AB871" t="s">
        <v>510</v>
      </c>
      <c r="AC871" t="s">
        <v>510</v>
      </c>
      <c r="AD871" t="s">
        <v>510</v>
      </c>
      <c r="AE871" t="s">
        <v>510</v>
      </c>
      <c r="AH871" t="s">
        <v>510</v>
      </c>
      <c r="AI871" t="s">
        <v>510</v>
      </c>
      <c r="AJ871" t="s">
        <v>510</v>
      </c>
      <c r="AK871" t="s">
        <v>510</v>
      </c>
      <c r="AL871" t="s">
        <v>510</v>
      </c>
      <c r="AM871" t="s">
        <v>510</v>
      </c>
      <c r="AN871" t="s">
        <v>510</v>
      </c>
      <c r="AO871" t="s">
        <v>510</v>
      </c>
      <c r="AP871" t="s">
        <v>510</v>
      </c>
      <c r="AQ871" t="s">
        <v>510</v>
      </c>
      <c r="AR871" t="s">
        <v>510</v>
      </c>
      <c r="AS871" t="s">
        <v>510</v>
      </c>
      <c r="AT871" t="s">
        <v>510</v>
      </c>
      <c r="AU871" t="s">
        <v>510</v>
      </c>
      <c r="AV871" t="s">
        <v>510</v>
      </c>
      <c r="AW871" t="s">
        <v>510</v>
      </c>
      <c r="AY871" t="s">
        <v>510</v>
      </c>
      <c r="AZ871" t="s">
        <v>510</v>
      </c>
      <c r="BB871" t="s">
        <v>510</v>
      </c>
      <c r="BC871" t="s">
        <v>510</v>
      </c>
      <c r="BD871" t="s">
        <v>510</v>
      </c>
      <c r="BE871" t="s">
        <v>510</v>
      </c>
      <c r="BF871" t="s">
        <v>510</v>
      </c>
      <c r="BG871" t="s">
        <v>510</v>
      </c>
      <c r="BH871" t="s">
        <v>510</v>
      </c>
      <c r="BI871" t="s">
        <v>510</v>
      </c>
      <c r="BJ871" t="s">
        <v>510</v>
      </c>
      <c r="BK871" t="s">
        <v>510</v>
      </c>
      <c r="BL871" t="s">
        <v>510</v>
      </c>
      <c r="BM871" t="s">
        <v>510</v>
      </c>
      <c r="BN871" t="s">
        <v>510</v>
      </c>
      <c r="BO871" t="s">
        <v>510</v>
      </c>
      <c r="BP871" t="s">
        <v>510</v>
      </c>
      <c r="BQ871" t="s">
        <v>510</v>
      </c>
    </row>
    <row r="872" spans="1:69" x14ac:dyDescent="0.3">
      <c r="A872" t="s">
        <v>510</v>
      </c>
      <c r="B872" t="s">
        <v>510</v>
      </c>
      <c r="C872" t="s">
        <v>510</v>
      </c>
      <c r="D872" t="s">
        <v>510</v>
      </c>
      <c r="E872" t="s">
        <v>510</v>
      </c>
      <c r="F872" t="s">
        <v>510</v>
      </c>
      <c r="G872" t="s">
        <v>510</v>
      </c>
      <c r="H872" s="455"/>
      <c r="I872" t="s">
        <v>510</v>
      </c>
      <c r="K872" t="s">
        <v>510</v>
      </c>
      <c r="L872" t="s">
        <v>512</v>
      </c>
      <c r="M872" t="s">
        <v>510</v>
      </c>
      <c r="N872" t="s">
        <v>510</v>
      </c>
      <c r="O872" t="s">
        <v>510</v>
      </c>
      <c r="P872" t="s">
        <v>510</v>
      </c>
      <c r="Q872" t="s">
        <v>510</v>
      </c>
      <c r="R872" t="s">
        <v>510</v>
      </c>
      <c r="S872" t="s">
        <v>510</v>
      </c>
      <c r="T872" t="s">
        <v>510</v>
      </c>
      <c r="U872" t="s">
        <v>510</v>
      </c>
      <c r="V872" t="s">
        <v>510</v>
      </c>
      <c r="W872" t="s">
        <v>510</v>
      </c>
      <c r="Y872" t="s">
        <v>510</v>
      </c>
      <c r="AA872" t="s">
        <v>510</v>
      </c>
      <c r="AB872" t="s">
        <v>510</v>
      </c>
      <c r="AC872" t="s">
        <v>510</v>
      </c>
      <c r="AD872" t="s">
        <v>510</v>
      </c>
      <c r="AE872" t="s">
        <v>510</v>
      </c>
      <c r="AH872" t="s">
        <v>510</v>
      </c>
      <c r="AI872" t="s">
        <v>510</v>
      </c>
      <c r="AJ872" t="s">
        <v>510</v>
      </c>
      <c r="AK872" t="s">
        <v>510</v>
      </c>
      <c r="AL872" t="s">
        <v>510</v>
      </c>
      <c r="AM872" t="s">
        <v>510</v>
      </c>
      <c r="AN872" t="s">
        <v>510</v>
      </c>
      <c r="AO872" t="s">
        <v>510</v>
      </c>
      <c r="AP872" t="s">
        <v>510</v>
      </c>
      <c r="AQ872" t="s">
        <v>510</v>
      </c>
      <c r="AR872" t="s">
        <v>510</v>
      </c>
      <c r="AS872" t="s">
        <v>510</v>
      </c>
      <c r="AT872" t="s">
        <v>510</v>
      </c>
      <c r="AU872" t="s">
        <v>510</v>
      </c>
      <c r="AV872" t="s">
        <v>510</v>
      </c>
      <c r="AW872" t="s">
        <v>510</v>
      </c>
      <c r="AY872" t="s">
        <v>510</v>
      </c>
      <c r="AZ872" t="s">
        <v>510</v>
      </c>
      <c r="BB872" t="s">
        <v>510</v>
      </c>
      <c r="BC872" t="s">
        <v>510</v>
      </c>
      <c r="BD872" t="s">
        <v>510</v>
      </c>
      <c r="BE872" t="s">
        <v>510</v>
      </c>
      <c r="BF872" t="s">
        <v>510</v>
      </c>
      <c r="BG872" t="s">
        <v>510</v>
      </c>
      <c r="BH872" t="s">
        <v>510</v>
      </c>
      <c r="BI872" t="s">
        <v>510</v>
      </c>
      <c r="BJ872" t="s">
        <v>510</v>
      </c>
      <c r="BK872" t="s">
        <v>510</v>
      </c>
      <c r="BL872" t="s">
        <v>510</v>
      </c>
      <c r="BM872" t="s">
        <v>510</v>
      </c>
      <c r="BN872" t="s">
        <v>510</v>
      </c>
      <c r="BO872" t="s">
        <v>510</v>
      </c>
      <c r="BP872" t="s">
        <v>510</v>
      </c>
      <c r="BQ872" t="s">
        <v>510</v>
      </c>
    </row>
    <row r="873" spans="1:69" x14ac:dyDescent="0.3">
      <c r="A873" t="s">
        <v>510</v>
      </c>
      <c r="B873" t="s">
        <v>510</v>
      </c>
      <c r="C873" t="s">
        <v>510</v>
      </c>
      <c r="D873" t="s">
        <v>510</v>
      </c>
      <c r="E873" t="s">
        <v>510</v>
      </c>
      <c r="F873" t="s">
        <v>510</v>
      </c>
      <c r="G873" t="s">
        <v>510</v>
      </c>
      <c r="H873" s="455"/>
      <c r="I873" t="s">
        <v>510</v>
      </c>
      <c r="K873" t="s">
        <v>510</v>
      </c>
      <c r="L873" t="s">
        <v>512</v>
      </c>
      <c r="M873" t="s">
        <v>510</v>
      </c>
      <c r="N873" t="s">
        <v>510</v>
      </c>
      <c r="O873" t="s">
        <v>510</v>
      </c>
      <c r="P873" t="s">
        <v>510</v>
      </c>
      <c r="Q873" t="s">
        <v>510</v>
      </c>
      <c r="R873" t="s">
        <v>510</v>
      </c>
      <c r="S873" t="s">
        <v>510</v>
      </c>
      <c r="T873" t="s">
        <v>510</v>
      </c>
      <c r="U873" t="s">
        <v>510</v>
      </c>
      <c r="V873" t="s">
        <v>510</v>
      </c>
      <c r="W873" t="s">
        <v>510</v>
      </c>
      <c r="Y873" t="s">
        <v>510</v>
      </c>
      <c r="AA873" t="s">
        <v>510</v>
      </c>
      <c r="AB873" t="s">
        <v>510</v>
      </c>
      <c r="AC873" t="s">
        <v>510</v>
      </c>
      <c r="AD873" t="s">
        <v>510</v>
      </c>
      <c r="AE873" t="s">
        <v>510</v>
      </c>
      <c r="AH873" t="s">
        <v>510</v>
      </c>
      <c r="AI873" t="s">
        <v>510</v>
      </c>
      <c r="AJ873" t="s">
        <v>510</v>
      </c>
      <c r="AK873" t="s">
        <v>510</v>
      </c>
      <c r="AL873" t="s">
        <v>510</v>
      </c>
      <c r="AM873" t="s">
        <v>510</v>
      </c>
      <c r="AN873" t="s">
        <v>510</v>
      </c>
      <c r="AO873" t="s">
        <v>510</v>
      </c>
      <c r="AP873" t="s">
        <v>510</v>
      </c>
      <c r="AQ873" t="s">
        <v>510</v>
      </c>
      <c r="AR873" t="s">
        <v>510</v>
      </c>
      <c r="AS873" t="s">
        <v>510</v>
      </c>
      <c r="AT873" t="s">
        <v>510</v>
      </c>
      <c r="AU873" t="s">
        <v>510</v>
      </c>
      <c r="AV873" t="s">
        <v>510</v>
      </c>
      <c r="AW873" t="s">
        <v>510</v>
      </c>
      <c r="AY873" t="s">
        <v>510</v>
      </c>
      <c r="AZ873" t="s">
        <v>510</v>
      </c>
      <c r="BB873" t="s">
        <v>510</v>
      </c>
      <c r="BC873" t="s">
        <v>510</v>
      </c>
      <c r="BD873" t="s">
        <v>510</v>
      </c>
      <c r="BE873" t="s">
        <v>510</v>
      </c>
      <c r="BF873" t="s">
        <v>510</v>
      </c>
      <c r="BG873" t="s">
        <v>510</v>
      </c>
      <c r="BH873" t="s">
        <v>510</v>
      </c>
      <c r="BI873" t="s">
        <v>510</v>
      </c>
      <c r="BJ873" t="s">
        <v>510</v>
      </c>
      <c r="BK873" t="s">
        <v>510</v>
      </c>
      <c r="BL873" t="s">
        <v>510</v>
      </c>
      <c r="BM873" t="s">
        <v>510</v>
      </c>
      <c r="BN873" t="s">
        <v>510</v>
      </c>
      <c r="BO873" t="s">
        <v>510</v>
      </c>
      <c r="BP873" t="s">
        <v>510</v>
      </c>
      <c r="BQ873" t="s">
        <v>510</v>
      </c>
    </row>
    <row r="874" spans="1:69" x14ac:dyDescent="0.3">
      <c r="A874" t="s">
        <v>510</v>
      </c>
      <c r="B874" t="s">
        <v>510</v>
      </c>
      <c r="C874" t="s">
        <v>510</v>
      </c>
      <c r="D874" t="s">
        <v>510</v>
      </c>
      <c r="E874" t="s">
        <v>510</v>
      </c>
      <c r="F874" t="s">
        <v>510</v>
      </c>
      <c r="G874" t="s">
        <v>510</v>
      </c>
      <c r="H874" s="455"/>
      <c r="I874" t="s">
        <v>510</v>
      </c>
      <c r="K874" t="s">
        <v>510</v>
      </c>
      <c r="L874" t="s">
        <v>512</v>
      </c>
      <c r="M874" t="s">
        <v>510</v>
      </c>
      <c r="N874" t="s">
        <v>510</v>
      </c>
      <c r="O874" t="s">
        <v>510</v>
      </c>
      <c r="P874" t="s">
        <v>510</v>
      </c>
      <c r="Q874" t="s">
        <v>510</v>
      </c>
      <c r="R874" t="s">
        <v>510</v>
      </c>
      <c r="S874" t="s">
        <v>510</v>
      </c>
      <c r="T874" t="s">
        <v>510</v>
      </c>
      <c r="U874" t="s">
        <v>510</v>
      </c>
      <c r="V874" t="s">
        <v>510</v>
      </c>
      <c r="W874" t="s">
        <v>510</v>
      </c>
      <c r="Y874" t="s">
        <v>510</v>
      </c>
      <c r="AA874" t="s">
        <v>510</v>
      </c>
      <c r="AB874" t="s">
        <v>510</v>
      </c>
      <c r="AC874" t="s">
        <v>510</v>
      </c>
      <c r="AD874" t="s">
        <v>510</v>
      </c>
      <c r="AE874" t="s">
        <v>510</v>
      </c>
      <c r="AH874" t="s">
        <v>510</v>
      </c>
      <c r="AI874" t="s">
        <v>510</v>
      </c>
      <c r="AJ874" t="s">
        <v>510</v>
      </c>
      <c r="AK874" t="s">
        <v>510</v>
      </c>
      <c r="AL874" t="s">
        <v>510</v>
      </c>
      <c r="AM874" t="s">
        <v>510</v>
      </c>
      <c r="AN874" t="s">
        <v>510</v>
      </c>
      <c r="AO874" t="s">
        <v>510</v>
      </c>
      <c r="AP874" t="s">
        <v>510</v>
      </c>
      <c r="AQ874" t="s">
        <v>510</v>
      </c>
      <c r="AR874" t="s">
        <v>510</v>
      </c>
      <c r="AS874" t="s">
        <v>510</v>
      </c>
      <c r="AT874" t="s">
        <v>510</v>
      </c>
      <c r="AU874" t="s">
        <v>510</v>
      </c>
      <c r="AV874" t="s">
        <v>510</v>
      </c>
      <c r="AW874" t="s">
        <v>510</v>
      </c>
      <c r="AY874" t="s">
        <v>510</v>
      </c>
      <c r="AZ874" t="s">
        <v>510</v>
      </c>
      <c r="BB874" t="s">
        <v>510</v>
      </c>
      <c r="BC874" t="s">
        <v>510</v>
      </c>
      <c r="BD874" t="s">
        <v>510</v>
      </c>
      <c r="BE874" t="s">
        <v>510</v>
      </c>
      <c r="BF874" t="s">
        <v>510</v>
      </c>
      <c r="BG874" t="s">
        <v>510</v>
      </c>
      <c r="BH874" t="s">
        <v>510</v>
      </c>
      <c r="BI874" t="s">
        <v>510</v>
      </c>
      <c r="BJ874" t="s">
        <v>510</v>
      </c>
      <c r="BK874" t="s">
        <v>510</v>
      </c>
      <c r="BL874" t="s">
        <v>510</v>
      </c>
      <c r="BM874" t="s">
        <v>510</v>
      </c>
      <c r="BN874" t="s">
        <v>510</v>
      </c>
      <c r="BO874" t="s">
        <v>510</v>
      </c>
      <c r="BP874" t="s">
        <v>510</v>
      </c>
      <c r="BQ874" t="s">
        <v>510</v>
      </c>
    </row>
    <row r="875" spans="1:69" x14ac:dyDescent="0.3">
      <c r="A875" t="s">
        <v>510</v>
      </c>
      <c r="B875" t="s">
        <v>510</v>
      </c>
      <c r="C875" t="s">
        <v>510</v>
      </c>
      <c r="D875" t="s">
        <v>510</v>
      </c>
      <c r="E875" t="s">
        <v>510</v>
      </c>
      <c r="F875" t="s">
        <v>510</v>
      </c>
      <c r="G875" t="s">
        <v>510</v>
      </c>
      <c r="H875" s="455"/>
      <c r="I875" t="s">
        <v>510</v>
      </c>
      <c r="K875" t="s">
        <v>510</v>
      </c>
      <c r="L875" t="s">
        <v>512</v>
      </c>
      <c r="M875" t="s">
        <v>510</v>
      </c>
      <c r="N875" t="s">
        <v>510</v>
      </c>
      <c r="O875" t="s">
        <v>510</v>
      </c>
      <c r="P875" t="s">
        <v>510</v>
      </c>
      <c r="Q875" t="s">
        <v>510</v>
      </c>
      <c r="R875" t="s">
        <v>510</v>
      </c>
      <c r="S875" t="s">
        <v>510</v>
      </c>
      <c r="T875" t="s">
        <v>510</v>
      </c>
      <c r="U875" t="s">
        <v>510</v>
      </c>
      <c r="V875" t="s">
        <v>510</v>
      </c>
      <c r="W875" t="s">
        <v>510</v>
      </c>
      <c r="Y875" t="s">
        <v>510</v>
      </c>
      <c r="AA875" t="s">
        <v>510</v>
      </c>
      <c r="AB875" t="s">
        <v>510</v>
      </c>
      <c r="AC875" t="s">
        <v>510</v>
      </c>
      <c r="AD875" t="s">
        <v>510</v>
      </c>
      <c r="AE875" t="s">
        <v>510</v>
      </c>
      <c r="AH875" t="s">
        <v>510</v>
      </c>
      <c r="AI875" t="s">
        <v>510</v>
      </c>
      <c r="AJ875" t="s">
        <v>510</v>
      </c>
      <c r="AK875" t="s">
        <v>510</v>
      </c>
      <c r="AL875" t="s">
        <v>510</v>
      </c>
      <c r="AM875" t="s">
        <v>510</v>
      </c>
      <c r="AN875" t="s">
        <v>510</v>
      </c>
      <c r="AO875" t="s">
        <v>510</v>
      </c>
      <c r="AP875" t="s">
        <v>510</v>
      </c>
      <c r="AQ875" t="s">
        <v>510</v>
      </c>
      <c r="AR875" t="s">
        <v>510</v>
      </c>
      <c r="AS875" t="s">
        <v>510</v>
      </c>
      <c r="AT875" t="s">
        <v>510</v>
      </c>
      <c r="AU875" t="s">
        <v>510</v>
      </c>
      <c r="AV875" t="s">
        <v>510</v>
      </c>
      <c r="AW875" t="s">
        <v>510</v>
      </c>
      <c r="AY875" t="s">
        <v>510</v>
      </c>
      <c r="AZ875" t="s">
        <v>510</v>
      </c>
      <c r="BB875" t="s">
        <v>510</v>
      </c>
      <c r="BC875" t="s">
        <v>510</v>
      </c>
      <c r="BD875" t="s">
        <v>510</v>
      </c>
      <c r="BE875" t="s">
        <v>510</v>
      </c>
      <c r="BF875" t="s">
        <v>510</v>
      </c>
      <c r="BG875" t="s">
        <v>510</v>
      </c>
      <c r="BH875" t="s">
        <v>510</v>
      </c>
      <c r="BI875" t="s">
        <v>510</v>
      </c>
      <c r="BJ875" t="s">
        <v>510</v>
      </c>
      <c r="BK875" t="s">
        <v>510</v>
      </c>
      <c r="BL875" t="s">
        <v>510</v>
      </c>
      <c r="BM875" t="s">
        <v>510</v>
      </c>
      <c r="BN875" t="s">
        <v>510</v>
      </c>
      <c r="BO875" t="s">
        <v>510</v>
      </c>
      <c r="BP875" t="s">
        <v>510</v>
      </c>
      <c r="BQ875" t="s">
        <v>510</v>
      </c>
    </row>
    <row r="876" spans="1:69" x14ac:dyDescent="0.3">
      <c r="A876" t="s">
        <v>510</v>
      </c>
      <c r="B876" t="s">
        <v>510</v>
      </c>
      <c r="C876" t="s">
        <v>510</v>
      </c>
      <c r="D876" t="s">
        <v>510</v>
      </c>
      <c r="E876" t="s">
        <v>510</v>
      </c>
      <c r="F876" t="s">
        <v>510</v>
      </c>
      <c r="G876" t="s">
        <v>510</v>
      </c>
      <c r="H876" s="455"/>
      <c r="I876" t="s">
        <v>510</v>
      </c>
      <c r="K876" t="s">
        <v>510</v>
      </c>
      <c r="L876" t="s">
        <v>512</v>
      </c>
      <c r="M876" t="s">
        <v>510</v>
      </c>
      <c r="N876" t="s">
        <v>510</v>
      </c>
      <c r="O876" t="s">
        <v>510</v>
      </c>
      <c r="P876" t="s">
        <v>510</v>
      </c>
      <c r="Q876" t="s">
        <v>510</v>
      </c>
      <c r="R876" t="s">
        <v>510</v>
      </c>
      <c r="S876" t="s">
        <v>510</v>
      </c>
      <c r="T876" t="s">
        <v>510</v>
      </c>
      <c r="U876" t="s">
        <v>510</v>
      </c>
      <c r="V876" t="s">
        <v>510</v>
      </c>
      <c r="W876" t="s">
        <v>510</v>
      </c>
      <c r="Y876" t="s">
        <v>510</v>
      </c>
      <c r="AA876" t="s">
        <v>510</v>
      </c>
      <c r="AB876" t="s">
        <v>510</v>
      </c>
      <c r="AC876" t="s">
        <v>510</v>
      </c>
      <c r="AD876" t="s">
        <v>510</v>
      </c>
      <c r="AE876" t="s">
        <v>510</v>
      </c>
      <c r="AH876" t="s">
        <v>510</v>
      </c>
      <c r="AI876" t="s">
        <v>510</v>
      </c>
      <c r="AJ876" t="s">
        <v>510</v>
      </c>
      <c r="AK876" t="s">
        <v>510</v>
      </c>
      <c r="AL876" t="s">
        <v>510</v>
      </c>
      <c r="AM876" t="s">
        <v>510</v>
      </c>
      <c r="AN876" t="s">
        <v>510</v>
      </c>
      <c r="AO876" t="s">
        <v>510</v>
      </c>
      <c r="AP876" t="s">
        <v>510</v>
      </c>
      <c r="AQ876" t="s">
        <v>510</v>
      </c>
      <c r="AR876" t="s">
        <v>510</v>
      </c>
      <c r="AS876" t="s">
        <v>510</v>
      </c>
      <c r="AT876" t="s">
        <v>510</v>
      </c>
      <c r="AU876" t="s">
        <v>510</v>
      </c>
      <c r="AV876" t="s">
        <v>510</v>
      </c>
      <c r="AW876" t="s">
        <v>510</v>
      </c>
      <c r="AY876" t="s">
        <v>510</v>
      </c>
      <c r="AZ876" t="s">
        <v>510</v>
      </c>
      <c r="BB876" t="s">
        <v>510</v>
      </c>
      <c r="BC876" t="s">
        <v>510</v>
      </c>
      <c r="BD876" t="s">
        <v>510</v>
      </c>
      <c r="BE876" t="s">
        <v>510</v>
      </c>
      <c r="BF876" t="s">
        <v>510</v>
      </c>
      <c r="BG876" t="s">
        <v>510</v>
      </c>
      <c r="BH876" t="s">
        <v>510</v>
      </c>
      <c r="BI876" t="s">
        <v>510</v>
      </c>
      <c r="BJ876" t="s">
        <v>510</v>
      </c>
      <c r="BK876" t="s">
        <v>510</v>
      </c>
      <c r="BL876" t="s">
        <v>510</v>
      </c>
      <c r="BM876" t="s">
        <v>510</v>
      </c>
      <c r="BN876" t="s">
        <v>510</v>
      </c>
      <c r="BO876" t="s">
        <v>510</v>
      </c>
      <c r="BP876" t="s">
        <v>510</v>
      </c>
      <c r="BQ876" t="s">
        <v>510</v>
      </c>
    </row>
    <row r="877" spans="1:69" x14ac:dyDescent="0.3">
      <c r="A877" t="s">
        <v>510</v>
      </c>
      <c r="B877" t="s">
        <v>510</v>
      </c>
      <c r="C877" t="s">
        <v>510</v>
      </c>
      <c r="D877" t="s">
        <v>510</v>
      </c>
      <c r="E877" t="s">
        <v>510</v>
      </c>
      <c r="F877" t="s">
        <v>510</v>
      </c>
      <c r="G877" t="s">
        <v>510</v>
      </c>
      <c r="H877" s="455"/>
      <c r="I877" t="s">
        <v>510</v>
      </c>
      <c r="K877" t="s">
        <v>510</v>
      </c>
      <c r="L877" t="s">
        <v>512</v>
      </c>
      <c r="M877" t="s">
        <v>510</v>
      </c>
      <c r="N877" t="s">
        <v>510</v>
      </c>
      <c r="O877" t="s">
        <v>510</v>
      </c>
      <c r="P877" t="s">
        <v>510</v>
      </c>
      <c r="Q877" t="s">
        <v>510</v>
      </c>
      <c r="R877" t="s">
        <v>510</v>
      </c>
      <c r="S877" t="s">
        <v>510</v>
      </c>
      <c r="T877" t="s">
        <v>510</v>
      </c>
      <c r="U877" t="s">
        <v>510</v>
      </c>
      <c r="V877" t="s">
        <v>510</v>
      </c>
      <c r="W877" t="s">
        <v>510</v>
      </c>
      <c r="Y877" t="s">
        <v>510</v>
      </c>
      <c r="AA877" t="s">
        <v>510</v>
      </c>
      <c r="AB877" t="s">
        <v>510</v>
      </c>
      <c r="AC877" t="s">
        <v>510</v>
      </c>
      <c r="AD877" t="s">
        <v>510</v>
      </c>
      <c r="AE877" t="s">
        <v>510</v>
      </c>
      <c r="AH877" t="s">
        <v>510</v>
      </c>
      <c r="AI877" t="s">
        <v>510</v>
      </c>
      <c r="AJ877" t="s">
        <v>510</v>
      </c>
      <c r="AK877" t="s">
        <v>510</v>
      </c>
      <c r="AL877" t="s">
        <v>510</v>
      </c>
      <c r="AM877" t="s">
        <v>510</v>
      </c>
      <c r="AN877" t="s">
        <v>510</v>
      </c>
      <c r="AO877" t="s">
        <v>510</v>
      </c>
      <c r="AP877" t="s">
        <v>510</v>
      </c>
      <c r="AQ877" t="s">
        <v>510</v>
      </c>
      <c r="AR877" t="s">
        <v>510</v>
      </c>
      <c r="AS877" t="s">
        <v>510</v>
      </c>
      <c r="AT877" t="s">
        <v>510</v>
      </c>
      <c r="AU877" t="s">
        <v>510</v>
      </c>
      <c r="AV877" t="s">
        <v>510</v>
      </c>
      <c r="AW877" t="s">
        <v>510</v>
      </c>
      <c r="AY877" t="s">
        <v>510</v>
      </c>
      <c r="AZ877" t="s">
        <v>510</v>
      </c>
      <c r="BB877" t="s">
        <v>510</v>
      </c>
      <c r="BC877" t="s">
        <v>510</v>
      </c>
      <c r="BD877" t="s">
        <v>510</v>
      </c>
      <c r="BE877" t="s">
        <v>510</v>
      </c>
      <c r="BF877" t="s">
        <v>510</v>
      </c>
      <c r="BG877" t="s">
        <v>510</v>
      </c>
      <c r="BH877" t="s">
        <v>510</v>
      </c>
      <c r="BI877" t="s">
        <v>510</v>
      </c>
      <c r="BJ877" t="s">
        <v>510</v>
      </c>
      <c r="BK877" t="s">
        <v>510</v>
      </c>
      <c r="BL877" t="s">
        <v>510</v>
      </c>
      <c r="BM877" t="s">
        <v>510</v>
      </c>
      <c r="BN877" t="s">
        <v>510</v>
      </c>
      <c r="BO877" t="s">
        <v>510</v>
      </c>
      <c r="BP877" t="s">
        <v>510</v>
      </c>
      <c r="BQ877" t="s">
        <v>510</v>
      </c>
    </row>
    <row r="878" spans="1:69" x14ac:dyDescent="0.3">
      <c r="A878" t="s">
        <v>510</v>
      </c>
      <c r="B878" t="s">
        <v>510</v>
      </c>
      <c r="C878" t="s">
        <v>510</v>
      </c>
      <c r="D878" t="s">
        <v>510</v>
      </c>
      <c r="E878" t="s">
        <v>510</v>
      </c>
      <c r="F878" t="s">
        <v>510</v>
      </c>
      <c r="G878" t="s">
        <v>510</v>
      </c>
      <c r="H878" s="455"/>
      <c r="I878" t="s">
        <v>510</v>
      </c>
      <c r="K878" t="s">
        <v>510</v>
      </c>
      <c r="L878" t="s">
        <v>512</v>
      </c>
      <c r="M878" t="s">
        <v>510</v>
      </c>
      <c r="N878" t="s">
        <v>510</v>
      </c>
      <c r="O878" t="s">
        <v>510</v>
      </c>
      <c r="P878" t="s">
        <v>510</v>
      </c>
      <c r="Q878" t="s">
        <v>510</v>
      </c>
      <c r="R878" t="s">
        <v>510</v>
      </c>
      <c r="S878" t="s">
        <v>510</v>
      </c>
      <c r="T878" t="s">
        <v>510</v>
      </c>
      <c r="U878" t="s">
        <v>510</v>
      </c>
      <c r="V878" t="s">
        <v>510</v>
      </c>
      <c r="W878" t="s">
        <v>510</v>
      </c>
      <c r="Y878" t="s">
        <v>510</v>
      </c>
      <c r="AA878" t="s">
        <v>510</v>
      </c>
      <c r="AB878" t="s">
        <v>510</v>
      </c>
      <c r="AC878" t="s">
        <v>510</v>
      </c>
      <c r="AD878" t="s">
        <v>510</v>
      </c>
      <c r="AE878" t="s">
        <v>510</v>
      </c>
      <c r="AH878" t="s">
        <v>510</v>
      </c>
      <c r="AI878" t="s">
        <v>510</v>
      </c>
      <c r="AJ878" t="s">
        <v>510</v>
      </c>
      <c r="AK878" t="s">
        <v>510</v>
      </c>
      <c r="AL878" t="s">
        <v>510</v>
      </c>
      <c r="AM878" t="s">
        <v>510</v>
      </c>
      <c r="AN878" t="s">
        <v>510</v>
      </c>
      <c r="AO878" t="s">
        <v>510</v>
      </c>
      <c r="AP878" t="s">
        <v>510</v>
      </c>
      <c r="AQ878" t="s">
        <v>510</v>
      </c>
      <c r="AR878" t="s">
        <v>510</v>
      </c>
      <c r="AS878" t="s">
        <v>510</v>
      </c>
      <c r="AT878" t="s">
        <v>510</v>
      </c>
      <c r="AU878" t="s">
        <v>510</v>
      </c>
      <c r="AV878" t="s">
        <v>510</v>
      </c>
      <c r="AW878" t="s">
        <v>510</v>
      </c>
      <c r="AY878" t="s">
        <v>510</v>
      </c>
      <c r="AZ878" t="s">
        <v>510</v>
      </c>
      <c r="BB878" t="s">
        <v>510</v>
      </c>
      <c r="BC878" t="s">
        <v>510</v>
      </c>
      <c r="BD878" t="s">
        <v>510</v>
      </c>
      <c r="BE878" t="s">
        <v>510</v>
      </c>
      <c r="BF878" t="s">
        <v>510</v>
      </c>
      <c r="BG878" t="s">
        <v>510</v>
      </c>
      <c r="BH878" t="s">
        <v>510</v>
      </c>
      <c r="BI878" t="s">
        <v>510</v>
      </c>
      <c r="BJ878" t="s">
        <v>510</v>
      </c>
      <c r="BK878" t="s">
        <v>510</v>
      </c>
      <c r="BL878" t="s">
        <v>510</v>
      </c>
      <c r="BM878" t="s">
        <v>510</v>
      </c>
      <c r="BN878" t="s">
        <v>510</v>
      </c>
      <c r="BO878" t="s">
        <v>510</v>
      </c>
      <c r="BP878" t="s">
        <v>510</v>
      </c>
      <c r="BQ878" t="s">
        <v>510</v>
      </c>
    </row>
    <row r="879" spans="1:69" x14ac:dyDescent="0.3">
      <c r="A879" t="s">
        <v>510</v>
      </c>
      <c r="B879" t="s">
        <v>510</v>
      </c>
      <c r="C879" t="s">
        <v>510</v>
      </c>
      <c r="D879" t="s">
        <v>510</v>
      </c>
      <c r="E879" t="s">
        <v>510</v>
      </c>
      <c r="F879" t="s">
        <v>510</v>
      </c>
      <c r="G879" t="s">
        <v>510</v>
      </c>
      <c r="H879" s="455"/>
      <c r="I879" t="s">
        <v>510</v>
      </c>
      <c r="K879" t="s">
        <v>510</v>
      </c>
      <c r="L879" t="s">
        <v>512</v>
      </c>
      <c r="M879" t="s">
        <v>510</v>
      </c>
      <c r="N879" t="s">
        <v>510</v>
      </c>
      <c r="O879" t="s">
        <v>510</v>
      </c>
      <c r="P879" t="s">
        <v>510</v>
      </c>
      <c r="Q879" t="s">
        <v>510</v>
      </c>
      <c r="R879" t="s">
        <v>510</v>
      </c>
      <c r="S879" t="s">
        <v>510</v>
      </c>
      <c r="T879" t="s">
        <v>510</v>
      </c>
      <c r="U879" t="s">
        <v>510</v>
      </c>
      <c r="V879" t="s">
        <v>510</v>
      </c>
      <c r="W879" t="s">
        <v>510</v>
      </c>
      <c r="Y879" t="s">
        <v>510</v>
      </c>
      <c r="AA879" t="s">
        <v>510</v>
      </c>
      <c r="AB879" t="s">
        <v>510</v>
      </c>
      <c r="AC879" t="s">
        <v>510</v>
      </c>
      <c r="AD879" t="s">
        <v>510</v>
      </c>
      <c r="AE879" t="s">
        <v>510</v>
      </c>
      <c r="AH879" t="s">
        <v>510</v>
      </c>
      <c r="AI879" t="s">
        <v>510</v>
      </c>
      <c r="AJ879" t="s">
        <v>510</v>
      </c>
      <c r="AK879" t="s">
        <v>510</v>
      </c>
      <c r="AL879" t="s">
        <v>510</v>
      </c>
      <c r="AM879" t="s">
        <v>510</v>
      </c>
      <c r="AN879" t="s">
        <v>510</v>
      </c>
      <c r="AO879" t="s">
        <v>510</v>
      </c>
      <c r="AP879" t="s">
        <v>510</v>
      </c>
      <c r="AQ879" t="s">
        <v>510</v>
      </c>
      <c r="AR879" t="s">
        <v>510</v>
      </c>
      <c r="AS879" t="s">
        <v>510</v>
      </c>
      <c r="AT879" t="s">
        <v>510</v>
      </c>
      <c r="AU879" t="s">
        <v>510</v>
      </c>
      <c r="AV879" t="s">
        <v>510</v>
      </c>
      <c r="AW879" t="s">
        <v>510</v>
      </c>
      <c r="AY879" t="s">
        <v>510</v>
      </c>
      <c r="AZ879" t="s">
        <v>510</v>
      </c>
      <c r="BB879" t="s">
        <v>510</v>
      </c>
      <c r="BC879" t="s">
        <v>510</v>
      </c>
      <c r="BD879" t="s">
        <v>510</v>
      </c>
      <c r="BE879" t="s">
        <v>510</v>
      </c>
      <c r="BF879" t="s">
        <v>510</v>
      </c>
      <c r="BG879" t="s">
        <v>510</v>
      </c>
      <c r="BH879" t="s">
        <v>510</v>
      </c>
      <c r="BI879" t="s">
        <v>510</v>
      </c>
      <c r="BJ879" t="s">
        <v>510</v>
      </c>
      <c r="BK879" t="s">
        <v>510</v>
      </c>
      <c r="BL879" t="s">
        <v>510</v>
      </c>
      <c r="BM879" t="s">
        <v>510</v>
      </c>
      <c r="BN879" t="s">
        <v>510</v>
      </c>
      <c r="BO879" t="s">
        <v>510</v>
      </c>
      <c r="BP879" t="s">
        <v>510</v>
      </c>
      <c r="BQ879" t="s">
        <v>510</v>
      </c>
    </row>
    <row r="880" spans="1:69" x14ac:dyDescent="0.3">
      <c r="A880" t="s">
        <v>510</v>
      </c>
      <c r="B880" t="s">
        <v>510</v>
      </c>
      <c r="C880" t="s">
        <v>510</v>
      </c>
      <c r="D880" t="s">
        <v>510</v>
      </c>
      <c r="E880" t="s">
        <v>510</v>
      </c>
      <c r="F880" t="s">
        <v>510</v>
      </c>
      <c r="G880" t="s">
        <v>510</v>
      </c>
      <c r="H880" s="455"/>
      <c r="I880" t="s">
        <v>510</v>
      </c>
      <c r="K880" t="s">
        <v>510</v>
      </c>
      <c r="L880" t="s">
        <v>512</v>
      </c>
      <c r="M880" t="s">
        <v>510</v>
      </c>
      <c r="N880" t="s">
        <v>510</v>
      </c>
      <c r="O880" t="s">
        <v>510</v>
      </c>
      <c r="P880" t="s">
        <v>510</v>
      </c>
      <c r="Q880" t="s">
        <v>510</v>
      </c>
      <c r="R880" t="s">
        <v>510</v>
      </c>
      <c r="S880" t="s">
        <v>510</v>
      </c>
      <c r="T880" t="s">
        <v>510</v>
      </c>
      <c r="U880" t="s">
        <v>510</v>
      </c>
      <c r="V880" t="s">
        <v>510</v>
      </c>
      <c r="W880" t="s">
        <v>510</v>
      </c>
      <c r="Y880" t="s">
        <v>510</v>
      </c>
      <c r="AA880" t="s">
        <v>510</v>
      </c>
      <c r="AB880" t="s">
        <v>510</v>
      </c>
      <c r="AC880" t="s">
        <v>510</v>
      </c>
      <c r="AD880" t="s">
        <v>510</v>
      </c>
      <c r="AE880" t="s">
        <v>510</v>
      </c>
      <c r="AH880" t="s">
        <v>510</v>
      </c>
      <c r="AI880" t="s">
        <v>510</v>
      </c>
      <c r="AJ880" t="s">
        <v>510</v>
      </c>
      <c r="AK880" t="s">
        <v>510</v>
      </c>
      <c r="AL880" t="s">
        <v>510</v>
      </c>
      <c r="AM880" t="s">
        <v>510</v>
      </c>
      <c r="AN880" t="s">
        <v>510</v>
      </c>
      <c r="AO880" t="s">
        <v>510</v>
      </c>
      <c r="AP880" t="s">
        <v>510</v>
      </c>
      <c r="AQ880" t="s">
        <v>510</v>
      </c>
      <c r="AR880" t="s">
        <v>510</v>
      </c>
      <c r="AS880" t="s">
        <v>510</v>
      </c>
      <c r="AT880" t="s">
        <v>510</v>
      </c>
      <c r="AU880" t="s">
        <v>510</v>
      </c>
      <c r="AV880" t="s">
        <v>510</v>
      </c>
      <c r="AW880" t="s">
        <v>510</v>
      </c>
      <c r="AY880" t="s">
        <v>510</v>
      </c>
      <c r="AZ880" t="s">
        <v>510</v>
      </c>
      <c r="BB880" t="s">
        <v>510</v>
      </c>
      <c r="BC880" t="s">
        <v>510</v>
      </c>
      <c r="BD880" t="s">
        <v>510</v>
      </c>
      <c r="BE880" t="s">
        <v>510</v>
      </c>
      <c r="BF880" t="s">
        <v>510</v>
      </c>
      <c r="BG880" t="s">
        <v>510</v>
      </c>
      <c r="BH880" t="s">
        <v>510</v>
      </c>
      <c r="BI880" t="s">
        <v>510</v>
      </c>
      <c r="BJ880" t="s">
        <v>510</v>
      </c>
      <c r="BK880" t="s">
        <v>510</v>
      </c>
      <c r="BL880" t="s">
        <v>510</v>
      </c>
      <c r="BM880" t="s">
        <v>510</v>
      </c>
      <c r="BN880" t="s">
        <v>510</v>
      </c>
      <c r="BO880" t="s">
        <v>510</v>
      </c>
      <c r="BP880" t="s">
        <v>510</v>
      </c>
      <c r="BQ880" t="s">
        <v>510</v>
      </c>
    </row>
    <row r="881" spans="1:69" x14ac:dyDescent="0.3">
      <c r="A881" t="s">
        <v>510</v>
      </c>
      <c r="B881" t="s">
        <v>510</v>
      </c>
      <c r="C881" t="s">
        <v>510</v>
      </c>
      <c r="D881" t="s">
        <v>510</v>
      </c>
      <c r="E881" t="s">
        <v>510</v>
      </c>
      <c r="F881" t="s">
        <v>510</v>
      </c>
      <c r="G881" t="s">
        <v>510</v>
      </c>
      <c r="H881" s="455"/>
      <c r="I881" t="s">
        <v>510</v>
      </c>
      <c r="K881" t="s">
        <v>510</v>
      </c>
      <c r="L881" t="s">
        <v>512</v>
      </c>
      <c r="M881" t="s">
        <v>510</v>
      </c>
      <c r="N881" t="s">
        <v>510</v>
      </c>
      <c r="O881" t="s">
        <v>510</v>
      </c>
      <c r="P881" t="s">
        <v>510</v>
      </c>
      <c r="Q881" t="s">
        <v>510</v>
      </c>
      <c r="R881" t="s">
        <v>510</v>
      </c>
      <c r="S881" t="s">
        <v>510</v>
      </c>
      <c r="T881" t="s">
        <v>510</v>
      </c>
      <c r="U881" t="s">
        <v>510</v>
      </c>
      <c r="V881" t="s">
        <v>510</v>
      </c>
      <c r="W881" t="s">
        <v>510</v>
      </c>
      <c r="Y881" t="s">
        <v>510</v>
      </c>
      <c r="AA881" t="s">
        <v>510</v>
      </c>
      <c r="AB881" t="s">
        <v>510</v>
      </c>
      <c r="AC881" t="s">
        <v>510</v>
      </c>
      <c r="AD881" t="s">
        <v>510</v>
      </c>
      <c r="AE881" t="s">
        <v>510</v>
      </c>
      <c r="AH881" t="s">
        <v>510</v>
      </c>
      <c r="AI881" t="s">
        <v>510</v>
      </c>
      <c r="AJ881" t="s">
        <v>510</v>
      </c>
      <c r="AK881" t="s">
        <v>510</v>
      </c>
      <c r="AL881" t="s">
        <v>510</v>
      </c>
      <c r="AM881" t="s">
        <v>510</v>
      </c>
      <c r="AN881" t="s">
        <v>510</v>
      </c>
      <c r="AO881" t="s">
        <v>510</v>
      </c>
      <c r="AP881" t="s">
        <v>510</v>
      </c>
      <c r="AQ881" t="s">
        <v>510</v>
      </c>
      <c r="AR881" t="s">
        <v>510</v>
      </c>
      <c r="AS881" t="s">
        <v>510</v>
      </c>
      <c r="AT881" t="s">
        <v>510</v>
      </c>
      <c r="AU881" t="s">
        <v>510</v>
      </c>
      <c r="AV881" t="s">
        <v>510</v>
      </c>
      <c r="AW881" t="s">
        <v>510</v>
      </c>
      <c r="AY881" t="s">
        <v>510</v>
      </c>
      <c r="AZ881" t="s">
        <v>510</v>
      </c>
      <c r="BB881" t="s">
        <v>510</v>
      </c>
      <c r="BC881" t="s">
        <v>510</v>
      </c>
      <c r="BD881" t="s">
        <v>510</v>
      </c>
      <c r="BE881" t="s">
        <v>510</v>
      </c>
      <c r="BF881" t="s">
        <v>510</v>
      </c>
      <c r="BG881" t="s">
        <v>510</v>
      </c>
      <c r="BH881" t="s">
        <v>510</v>
      </c>
      <c r="BI881" t="s">
        <v>510</v>
      </c>
      <c r="BJ881" t="s">
        <v>510</v>
      </c>
      <c r="BK881" t="s">
        <v>510</v>
      </c>
      <c r="BL881" t="s">
        <v>510</v>
      </c>
      <c r="BM881" t="s">
        <v>510</v>
      </c>
      <c r="BN881" t="s">
        <v>510</v>
      </c>
      <c r="BO881" t="s">
        <v>510</v>
      </c>
      <c r="BP881" t="s">
        <v>510</v>
      </c>
      <c r="BQ881" t="s">
        <v>510</v>
      </c>
    </row>
    <row r="882" spans="1:69" x14ac:dyDescent="0.3">
      <c r="A882" t="s">
        <v>510</v>
      </c>
      <c r="B882" t="s">
        <v>510</v>
      </c>
      <c r="C882" t="s">
        <v>510</v>
      </c>
      <c r="D882" t="s">
        <v>510</v>
      </c>
      <c r="E882" t="s">
        <v>510</v>
      </c>
      <c r="F882" t="s">
        <v>510</v>
      </c>
      <c r="G882" t="s">
        <v>510</v>
      </c>
      <c r="H882" s="455"/>
      <c r="I882" t="s">
        <v>510</v>
      </c>
      <c r="K882" t="s">
        <v>510</v>
      </c>
      <c r="L882" t="s">
        <v>512</v>
      </c>
      <c r="M882" t="s">
        <v>510</v>
      </c>
      <c r="N882" t="s">
        <v>510</v>
      </c>
      <c r="O882" t="s">
        <v>510</v>
      </c>
      <c r="P882" t="s">
        <v>510</v>
      </c>
      <c r="Q882" t="s">
        <v>510</v>
      </c>
      <c r="R882" t="s">
        <v>510</v>
      </c>
      <c r="S882" t="s">
        <v>510</v>
      </c>
      <c r="T882" t="s">
        <v>510</v>
      </c>
      <c r="U882" t="s">
        <v>510</v>
      </c>
      <c r="V882" t="s">
        <v>510</v>
      </c>
      <c r="W882" t="s">
        <v>510</v>
      </c>
      <c r="Y882" t="s">
        <v>510</v>
      </c>
      <c r="AA882" t="s">
        <v>510</v>
      </c>
      <c r="AB882" t="s">
        <v>510</v>
      </c>
      <c r="AC882" t="s">
        <v>510</v>
      </c>
      <c r="AD882" t="s">
        <v>510</v>
      </c>
      <c r="AE882" t="s">
        <v>510</v>
      </c>
      <c r="AH882" t="s">
        <v>510</v>
      </c>
      <c r="AI882" t="s">
        <v>510</v>
      </c>
      <c r="AJ882" t="s">
        <v>510</v>
      </c>
      <c r="AK882" t="s">
        <v>510</v>
      </c>
      <c r="AL882" t="s">
        <v>510</v>
      </c>
      <c r="AM882" t="s">
        <v>510</v>
      </c>
      <c r="AN882" t="s">
        <v>510</v>
      </c>
      <c r="AO882" t="s">
        <v>510</v>
      </c>
      <c r="AP882" t="s">
        <v>510</v>
      </c>
      <c r="AQ882" t="s">
        <v>510</v>
      </c>
      <c r="AR882" t="s">
        <v>510</v>
      </c>
      <c r="AS882" t="s">
        <v>510</v>
      </c>
      <c r="AT882" t="s">
        <v>510</v>
      </c>
      <c r="AU882" t="s">
        <v>510</v>
      </c>
      <c r="AV882" t="s">
        <v>510</v>
      </c>
      <c r="AW882" t="s">
        <v>510</v>
      </c>
      <c r="AY882" t="s">
        <v>510</v>
      </c>
      <c r="AZ882" t="s">
        <v>510</v>
      </c>
      <c r="BB882" t="s">
        <v>510</v>
      </c>
      <c r="BC882" t="s">
        <v>510</v>
      </c>
      <c r="BD882" t="s">
        <v>510</v>
      </c>
      <c r="BE882" t="s">
        <v>510</v>
      </c>
      <c r="BF882" t="s">
        <v>510</v>
      </c>
      <c r="BG882" t="s">
        <v>510</v>
      </c>
      <c r="BH882" t="s">
        <v>510</v>
      </c>
      <c r="BI882" t="s">
        <v>510</v>
      </c>
      <c r="BJ882" t="s">
        <v>510</v>
      </c>
      <c r="BK882" t="s">
        <v>510</v>
      </c>
      <c r="BL882" t="s">
        <v>510</v>
      </c>
      <c r="BM882" t="s">
        <v>510</v>
      </c>
      <c r="BN882" t="s">
        <v>510</v>
      </c>
      <c r="BO882" t="s">
        <v>510</v>
      </c>
      <c r="BP882" t="s">
        <v>510</v>
      </c>
      <c r="BQ882" t="s">
        <v>510</v>
      </c>
    </row>
    <row r="883" spans="1:69" x14ac:dyDescent="0.3">
      <c r="A883" t="s">
        <v>510</v>
      </c>
      <c r="B883" t="s">
        <v>510</v>
      </c>
      <c r="C883" t="s">
        <v>510</v>
      </c>
      <c r="D883" t="s">
        <v>510</v>
      </c>
      <c r="E883" t="s">
        <v>510</v>
      </c>
      <c r="F883" t="s">
        <v>510</v>
      </c>
      <c r="G883" t="s">
        <v>510</v>
      </c>
      <c r="H883" s="455"/>
      <c r="I883" t="s">
        <v>510</v>
      </c>
      <c r="K883" t="s">
        <v>510</v>
      </c>
      <c r="L883" t="s">
        <v>512</v>
      </c>
      <c r="M883" t="s">
        <v>510</v>
      </c>
      <c r="N883" t="s">
        <v>510</v>
      </c>
      <c r="O883" t="s">
        <v>510</v>
      </c>
      <c r="P883" t="s">
        <v>510</v>
      </c>
      <c r="Q883" t="s">
        <v>510</v>
      </c>
      <c r="R883" t="s">
        <v>510</v>
      </c>
      <c r="S883" t="s">
        <v>510</v>
      </c>
      <c r="T883" t="s">
        <v>510</v>
      </c>
      <c r="U883" t="s">
        <v>510</v>
      </c>
      <c r="V883" t="s">
        <v>510</v>
      </c>
      <c r="W883" t="s">
        <v>510</v>
      </c>
      <c r="Y883" t="s">
        <v>510</v>
      </c>
      <c r="AA883" t="s">
        <v>510</v>
      </c>
      <c r="AB883" t="s">
        <v>510</v>
      </c>
      <c r="AC883" t="s">
        <v>510</v>
      </c>
      <c r="AD883" t="s">
        <v>510</v>
      </c>
      <c r="AE883" t="s">
        <v>510</v>
      </c>
      <c r="AH883" t="s">
        <v>510</v>
      </c>
      <c r="AI883" t="s">
        <v>510</v>
      </c>
      <c r="AJ883" t="s">
        <v>510</v>
      </c>
      <c r="AK883" t="s">
        <v>510</v>
      </c>
      <c r="AL883" t="s">
        <v>510</v>
      </c>
      <c r="AM883" t="s">
        <v>510</v>
      </c>
      <c r="AN883" t="s">
        <v>510</v>
      </c>
      <c r="AO883" t="s">
        <v>510</v>
      </c>
      <c r="AP883" t="s">
        <v>510</v>
      </c>
      <c r="AQ883" t="s">
        <v>510</v>
      </c>
      <c r="AR883" t="s">
        <v>510</v>
      </c>
      <c r="AS883" t="s">
        <v>510</v>
      </c>
      <c r="AT883" t="s">
        <v>510</v>
      </c>
      <c r="AU883" t="s">
        <v>510</v>
      </c>
      <c r="AV883" t="s">
        <v>510</v>
      </c>
      <c r="AW883" t="s">
        <v>510</v>
      </c>
      <c r="AY883" t="s">
        <v>510</v>
      </c>
      <c r="AZ883" t="s">
        <v>510</v>
      </c>
      <c r="BB883" t="s">
        <v>510</v>
      </c>
      <c r="BC883" t="s">
        <v>510</v>
      </c>
      <c r="BD883" t="s">
        <v>510</v>
      </c>
      <c r="BE883" t="s">
        <v>510</v>
      </c>
      <c r="BF883" t="s">
        <v>510</v>
      </c>
      <c r="BG883" t="s">
        <v>510</v>
      </c>
      <c r="BH883" t="s">
        <v>510</v>
      </c>
      <c r="BI883" t="s">
        <v>510</v>
      </c>
      <c r="BJ883" t="s">
        <v>510</v>
      </c>
      <c r="BK883" t="s">
        <v>510</v>
      </c>
      <c r="BL883" t="s">
        <v>510</v>
      </c>
      <c r="BM883" t="s">
        <v>510</v>
      </c>
      <c r="BN883" t="s">
        <v>510</v>
      </c>
      <c r="BO883" t="s">
        <v>510</v>
      </c>
      <c r="BP883" t="s">
        <v>510</v>
      </c>
      <c r="BQ883" t="s">
        <v>510</v>
      </c>
    </row>
    <row r="884" spans="1:69" x14ac:dyDescent="0.3">
      <c r="A884" t="s">
        <v>510</v>
      </c>
      <c r="B884" t="s">
        <v>510</v>
      </c>
      <c r="C884" t="s">
        <v>510</v>
      </c>
      <c r="D884" t="s">
        <v>510</v>
      </c>
      <c r="E884" t="s">
        <v>510</v>
      </c>
      <c r="F884" t="s">
        <v>510</v>
      </c>
      <c r="G884" t="s">
        <v>510</v>
      </c>
      <c r="H884" s="455"/>
      <c r="I884" t="s">
        <v>510</v>
      </c>
      <c r="K884" t="s">
        <v>510</v>
      </c>
      <c r="L884" t="s">
        <v>512</v>
      </c>
      <c r="M884" t="s">
        <v>510</v>
      </c>
      <c r="N884" t="s">
        <v>510</v>
      </c>
      <c r="O884" t="s">
        <v>510</v>
      </c>
      <c r="P884" t="s">
        <v>510</v>
      </c>
      <c r="Q884" t="s">
        <v>510</v>
      </c>
      <c r="R884" t="s">
        <v>510</v>
      </c>
      <c r="S884" t="s">
        <v>510</v>
      </c>
      <c r="T884" t="s">
        <v>510</v>
      </c>
      <c r="U884" t="s">
        <v>510</v>
      </c>
      <c r="V884" t="s">
        <v>510</v>
      </c>
      <c r="W884" t="s">
        <v>510</v>
      </c>
      <c r="Y884" t="s">
        <v>510</v>
      </c>
      <c r="AA884" t="s">
        <v>510</v>
      </c>
      <c r="AB884" t="s">
        <v>510</v>
      </c>
      <c r="AC884" t="s">
        <v>510</v>
      </c>
      <c r="AD884" t="s">
        <v>510</v>
      </c>
      <c r="AE884" t="s">
        <v>510</v>
      </c>
      <c r="AH884" t="s">
        <v>510</v>
      </c>
      <c r="AI884" t="s">
        <v>510</v>
      </c>
      <c r="AJ884" t="s">
        <v>510</v>
      </c>
      <c r="AK884" t="s">
        <v>510</v>
      </c>
      <c r="AL884" t="s">
        <v>510</v>
      </c>
      <c r="AM884" t="s">
        <v>510</v>
      </c>
      <c r="AN884" t="s">
        <v>510</v>
      </c>
      <c r="AO884" t="s">
        <v>510</v>
      </c>
      <c r="AP884" t="s">
        <v>510</v>
      </c>
      <c r="AQ884" t="s">
        <v>510</v>
      </c>
      <c r="AR884" t="s">
        <v>510</v>
      </c>
      <c r="AS884" t="s">
        <v>510</v>
      </c>
      <c r="AT884" t="s">
        <v>510</v>
      </c>
      <c r="AU884" t="s">
        <v>510</v>
      </c>
      <c r="AV884" t="s">
        <v>510</v>
      </c>
      <c r="AW884" t="s">
        <v>510</v>
      </c>
      <c r="AY884" t="s">
        <v>510</v>
      </c>
      <c r="AZ884" t="s">
        <v>510</v>
      </c>
      <c r="BB884" t="s">
        <v>510</v>
      </c>
      <c r="BC884" t="s">
        <v>510</v>
      </c>
      <c r="BD884" t="s">
        <v>510</v>
      </c>
      <c r="BE884" t="s">
        <v>510</v>
      </c>
      <c r="BF884" t="s">
        <v>510</v>
      </c>
      <c r="BG884" t="s">
        <v>510</v>
      </c>
      <c r="BH884" t="s">
        <v>510</v>
      </c>
      <c r="BI884" t="s">
        <v>510</v>
      </c>
      <c r="BJ884" t="s">
        <v>510</v>
      </c>
      <c r="BK884" t="s">
        <v>510</v>
      </c>
      <c r="BL884" t="s">
        <v>510</v>
      </c>
      <c r="BM884" t="s">
        <v>510</v>
      </c>
      <c r="BN884" t="s">
        <v>510</v>
      </c>
      <c r="BO884" t="s">
        <v>510</v>
      </c>
      <c r="BP884" t="s">
        <v>510</v>
      </c>
      <c r="BQ884" t="s">
        <v>510</v>
      </c>
    </row>
    <row r="885" spans="1:69" x14ac:dyDescent="0.3">
      <c r="A885" t="s">
        <v>510</v>
      </c>
      <c r="B885" t="s">
        <v>510</v>
      </c>
      <c r="C885" t="s">
        <v>510</v>
      </c>
      <c r="D885" t="s">
        <v>510</v>
      </c>
      <c r="E885" t="s">
        <v>510</v>
      </c>
      <c r="F885" t="s">
        <v>510</v>
      </c>
      <c r="G885" t="s">
        <v>510</v>
      </c>
      <c r="H885" s="455"/>
      <c r="I885" t="s">
        <v>510</v>
      </c>
      <c r="K885" t="s">
        <v>510</v>
      </c>
      <c r="L885" t="s">
        <v>512</v>
      </c>
      <c r="M885" t="s">
        <v>510</v>
      </c>
      <c r="N885" t="s">
        <v>510</v>
      </c>
      <c r="O885" t="s">
        <v>510</v>
      </c>
      <c r="P885" t="s">
        <v>510</v>
      </c>
      <c r="Q885" t="s">
        <v>510</v>
      </c>
      <c r="R885" t="s">
        <v>510</v>
      </c>
      <c r="S885" t="s">
        <v>510</v>
      </c>
      <c r="T885" t="s">
        <v>510</v>
      </c>
      <c r="U885" t="s">
        <v>510</v>
      </c>
      <c r="V885" t="s">
        <v>510</v>
      </c>
      <c r="W885" t="s">
        <v>510</v>
      </c>
      <c r="Y885" t="s">
        <v>510</v>
      </c>
      <c r="AA885" t="s">
        <v>510</v>
      </c>
      <c r="AB885" t="s">
        <v>510</v>
      </c>
      <c r="AC885" t="s">
        <v>510</v>
      </c>
      <c r="AD885" t="s">
        <v>510</v>
      </c>
      <c r="AE885" t="s">
        <v>510</v>
      </c>
      <c r="AH885" t="s">
        <v>510</v>
      </c>
      <c r="AI885" t="s">
        <v>510</v>
      </c>
      <c r="AJ885" t="s">
        <v>510</v>
      </c>
      <c r="AK885" t="s">
        <v>510</v>
      </c>
      <c r="AL885" t="s">
        <v>510</v>
      </c>
      <c r="AM885" t="s">
        <v>510</v>
      </c>
      <c r="AN885" t="s">
        <v>510</v>
      </c>
      <c r="AO885" t="s">
        <v>510</v>
      </c>
      <c r="AP885" t="s">
        <v>510</v>
      </c>
      <c r="AQ885" t="s">
        <v>510</v>
      </c>
      <c r="AR885" t="s">
        <v>510</v>
      </c>
      <c r="AS885" t="s">
        <v>510</v>
      </c>
      <c r="AT885" t="s">
        <v>510</v>
      </c>
      <c r="AU885" t="s">
        <v>510</v>
      </c>
      <c r="AV885" t="s">
        <v>510</v>
      </c>
      <c r="AW885" t="s">
        <v>510</v>
      </c>
      <c r="AY885" t="s">
        <v>510</v>
      </c>
      <c r="AZ885" t="s">
        <v>510</v>
      </c>
      <c r="BB885" t="s">
        <v>510</v>
      </c>
      <c r="BC885" t="s">
        <v>510</v>
      </c>
      <c r="BD885" t="s">
        <v>510</v>
      </c>
      <c r="BE885" t="s">
        <v>510</v>
      </c>
      <c r="BF885" t="s">
        <v>510</v>
      </c>
      <c r="BG885" t="s">
        <v>510</v>
      </c>
      <c r="BH885" t="s">
        <v>510</v>
      </c>
      <c r="BI885" t="s">
        <v>510</v>
      </c>
      <c r="BJ885" t="s">
        <v>510</v>
      </c>
      <c r="BK885" t="s">
        <v>510</v>
      </c>
      <c r="BL885" t="s">
        <v>510</v>
      </c>
      <c r="BM885" t="s">
        <v>510</v>
      </c>
      <c r="BN885" t="s">
        <v>510</v>
      </c>
      <c r="BO885" t="s">
        <v>510</v>
      </c>
      <c r="BP885" t="s">
        <v>510</v>
      </c>
      <c r="BQ885" t="s">
        <v>510</v>
      </c>
    </row>
    <row r="886" spans="1:69" x14ac:dyDescent="0.3">
      <c r="A886" t="s">
        <v>510</v>
      </c>
      <c r="B886" t="s">
        <v>510</v>
      </c>
      <c r="C886" t="s">
        <v>510</v>
      </c>
      <c r="D886" t="s">
        <v>510</v>
      </c>
      <c r="E886" t="s">
        <v>510</v>
      </c>
      <c r="F886" t="s">
        <v>510</v>
      </c>
      <c r="G886" t="s">
        <v>510</v>
      </c>
      <c r="H886" s="455"/>
      <c r="I886" t="s">
        <v>510</v>
      </c>
      <c r="K886" t="s">
        <v>510</v>
      </c>
      <c r="L886" t="s">
        <v>512</v>
      </c>
      <c r="M886" t="s">
        <v>510</v>
      </c>
      <c r="N886" t="s">
        <v>510</v>
      </c>
      <c r="O886" t="s">
        <v>510</v>
      </c>
      <c r="P886" t="s">
        <v>510</v>
      </c>
      <c r="Q886" t="s">
        <v>510</v>
      </c>
      <c r="R886" t="s">
        <v>510</v>
      </c>
      <c r="S886" t="s">
        <v>510</v>
      </c>
      <c r="T886" t="s">
        <v>510</v>
      </c>
      <c r="U886" t="s">
        <v>510</v>
      </c>
      <c r="V886" t="s">
        <v>510</v>
      </c>
      <c r="W886" t="s">
        <v>510</v>
      </c>
      <c r="Y886" t="s">
        <v>510</v>
      </c>
      <c r="AA886" t="s">
        <v>510</v>
      </c>
      <c r="AB886" t="s">
        <v>510</v>
      </c>
      <c r="AC886" t="s">
        <v>510</v>
      </c>
      <c r="AD886" t="s">
        <v>510</v>
      </c>
      <c r="AE886" t="s">
        <v>510</v>
      </c>
      <c r="AH886" t="s">
        <v>510</v>
      </c>
      <c r="AI886" t="s">
        <v>510</v>
      </c>
      <c r="AJ886" t="s">
        <v>510</v>
      </c>
      <c r="AK886" t="s">
        <v>510</v>
      </c>
      <c r="AL886" t="s">
        <v>510</v>
      </c>
      <c r="AM886" t="s">
        <v>510</v>
      </c>
      <c r="AN886" t="s">
        <v>510</v>
      </c>
      <c r="AO886" t="s">
        <v>510</v>
      </c>
      <c r="AP886" t="s">
        <v>510</v>
      </c>
      <c r="AQ886" t="s">
        <v>510</v>
      </c>
      <c r="AR886" t="s">
        <v>510</v>
      </c>
      <c r="AS886" t="s">
        <v>510</v>
      </c>
      <c r="AT886" t="s">
        <v>510</v>
      </c>
      <c r="AU886" t="s">
        <v>510</v>
      </c>
      <c r="AV886" t="s">
        <v>510</v>
      </c>
      <c r="AW886" t="s">
        <v>510</v>
      </c>
      <c r="AY886" t="s">
        <v>510</v>
      </c>
      <c r="AZ886" t="s">
        <v>510</v>
      </c>
      <c r="BB886" t="s">
        <v>510</v>
      </c>
      <c r="BC886" t="s">
        <v>510</v>
      </c>
      <c r="BD886" t="s">
        <v>510</v>
      </c>
      <c r="BE886" t="s">
        <v>510</v>
      </c>
      <c r="BF886" t="s">
        <v>510</v>
      </c>
      <c r="BG886" t="s">
        <v>510</v>
      </c>
      <c r="BH886" t="s">
        <v>510</v>
      </c>
      <c r="BI886" t="s">
        <v>510</v>
      </c>
      <c r="BJ886" t="s">
        <v>510</v>
      </c>
      <c r="BK886" t="s">
        <v>510</v>
      </c>
      <c r="BL886" t="s">
        <v>510</v>
      </c>
      <c r="BM886" t="s">
        <v>510</v>
      </c>
      <c r="BN886" t="s">
        <v>510</v>
      </c>
      <c r="BO886" t="s">
        <v>510</v>
      </c>
      <c r="BP886" t="s">
        <v>510</v>
      </c>
      <c r="BQ886" t="s">
        <v>510</v>
      </c>
    </row>
    <row r="887" spans="1:69" x14ac:dyDescent="0.3">
      <c r="A887" t="s">
        <v>510</v>
      </c>
      <c r="B887" t="s">
        <v>510</v>
      </c>
      <c r="C887" t="s">
        <v>510</v>
      </c>
      <c r="D887" t="s">
        <v>510</v>
      </c>
      <c r="E887" t="s">
        <v>510</v>
      </c>
      <c r="F887" t="s">
        <v>510</v>
      </c>
      <c r="G887" t="s">
        <v>510</v>
      </c>
      <c r="H887" s="455"/>
      <c r="I887" t="s">
        <v>510</v>
      </c>
      <c r="K887" t="s">
        <v>510</v>
      </c>
      <c r="L887" t="s">
        <v>512</v>
      </c>
      <c r="M887" t="s">
        <v>510</v>
      </c>
      <c r="N887" t="s">
        <v>510</v>
      </c>
      <c r="O887" t="s">
        <v>510</v>
      </c>
      <c r="P887" t="s">
        <v>510</v>
      </c>
      <c r="Q887" t="s">
        <v>510</v>
      </c>
      <c r="R887" t="s">
        <v>510</v>
      </c>
      <c r="S887" t="s">
        <v>510</v>
      </c>
      <c r="T887" t="s">
        <v>510</v>
      </c>
      <c r="U887" t="s">
        <v>510</v>
      </c>
      <c r="V887" t="s">
        <v>510</v>
      </c>
      <c r="W887" t="s">
        <v>510</v>
      </c>
      <c r="Y887" t="s">
        <v>510</v>
      </c>
      <c r="AA887" t="s">
        <v>510</v>
      </c>
      <c r="AB887" t="s">
        <v>510</v>
      </c>
      <c r="AC887" t="s">
        <v>510</v>
      </c>
      <c r="AD887" t="s">
        <v>510</v>
      </c>
      <c r="AE887" t="s">
        <v>510</v>
      </c>
      <c r="AH887" t="s">
        <v>510</v>
      </c>
      <c r="AI887" t="s">
        <v>510</v>
      </c>
      <c r="AJ887" t="s">
        <v>510</v>
      </c>
      <c r="AK887" t="s">
        <v>510</v>
      </c>
      <c r="AL887" t="s">
        <v>510</v>
      </c>
      <c r="AM887" t="s">
        <v>510</v>
      </c>
      <c r="AN887" t="s">
        <v>510</v>
      </c>
      <c r="AO887" t="s">
        <v>510</v>
      </c>
      <c r="AP887" t="s">
        <v>510</v>
      </c>
      <c r="AQ887" t="s">
        <v>510</v>
      </c>
      <c r="AR887" t="s">
        <v>510</v>
      </c>
      <c r="AS887" t="s">
        <v>510</v>
      </c>
      <c r="AT887" t="s">
        <v>510</v>
      </c>
      <c r="AU887" t="s">
        <v>510</v>
      </c>
      <c r="AV887" t="s">
        <v>510</v>
      </c>
      <c r="AW887" t="s">
        <v>510</v>
      </c>
      <c r="AY887" t="s">
        <v>510</v>
      </c>
      <c r="AZ887" t="s">
        <v>510</v>
      </c>
      <c r="BB887" t="s">
        <v>510</v>
      </c>
      <c r="BC887" t="s">
        <v>510</v>
      </c>
      <c r="BD887" t="s">
        <v>510</v>
      </c>
      <c r="BE887" t="s">
        <v>510</v>
      </c>
      <c r="BF887" t="s">
        <v>510</v>
      </c>
      <c r="BG887" t="s">
        <v>510</v>
      </c>
      <c r="BH887" t="s">
        <v>510</v>
      </c>
      <c r="BI887" t="s">
        <v>510</v>
      </c>
      <c r="BJ887" t="s">
        <v>510</v>
      </c>
      <c r="BK887" t="s">
        <v>510</v>
      </c>
      <c r="BL887" t="s">
        <v>510</v>
      </c>
      <c r="BM887" t="s">
        <v>510</v>
      </c>
      <c r="BN887" t="s">
        <v>510</v>
      </c>
      <c r="BO887" t="s">
        <v>510</v>
      </c>
      <c r="BP887" t="s">
        <v>510</v>
      </c>
      <c r="BQ887" t="s">
        <v>510</v>
      </c>
    </row>
    <row r="888" spans="1:69" x14ac:dyDescent="0.3">
      <c r="A888" t="s">
        <v>510</v>
      </c>
      <c r="B888" t="s">
        <v>510</v>
      </c>
      <c r="C888" t="s">
        <v>510</v>
      </c>
      <c r="D888" t="s">
        <v>510</v>
      </c>
      <c r="E888" t="s">
        <v>510</v>
      </c>
      <c r="F888" t="s">
        <v>510</v>
      </c>
      <c r="G888" t="s">
        <v>510</v>
      </c>
      <c r="H888" s="455"/>
      <c r="I888" t="s">
        <v>510</v>
      </c>
      <c r="K888" t="s">
        <v>510</v>
      </c>
      <c r="L888" t="s">
        <v>512</v>
      </c>
      <c r="M888" t="s">
        <v>510</v>
      </c>
      <c r="N888" t="s">
        <v>510</v>
      </c>
      <c r="O888" t="s">
        <v>510</v>
      </c>
      <c r="P888" t="s">
        <v>510</v>
      </c>
      <c r="Q888" t="s">
        <v>510</v>
      </c>
      <c r="R888" t="s">
        <v>510</v>
      </c>
      <c r="S888" t="s">
        <v>510</v>
      </c>
      <c r="T888" t="s">
        <v>510</v>
      </c>
      <c r="U888" t="s">
        <v>510</v>
      </c>
      <c r="V888" t="s">
        <v>510</v>
      </c>
      <c r="W888" t="s">
        <v>510</v>
      </c>
      <c r="Y888" t="s">
        <v>510</v>
      </c>
      <c r="AA888" t="s">
        <v>510</v>
      </c>
      <c r="AB888" t="s">
        <v>510</v>
      </c>
      <c r="AC888" t="s">
        <v>510</v>
      </c>
      <c r="AD888" t="s">
        <v>510</v>
      </c>
      <c r="AE888" t="s">
        <v>510</v>
      </c>
      <c r="AH888" t="s">
        <v>510</v>
      </c>
      <c r="AI888" t="s">
        <v>510</v>
      </c>
      <c r="AJ888" t="s">
        <v>510</v>
      </c>
      <c r="AK888" t="s">
        <v>510</v>
      </c>
      <c r="AL888" t="s">
        <v>510</v>
      </c>
      <c r="AM888" t="s">
        <v>510</v>
      </c>
      <c r="AN888" t="s">
        <v>510</v>
      </c>
      <c r="AO888" t="s">
        <v>510</v>
      </c>
      <c r="AP888" t="s">
        <v>510</v>
      </c>
      <c r="AQ888" t="s">
        <v>510</v>
      </c>
      <c r="AR888" t="s">
        <v>510</v>
      </c>
      <c r="AS888" t="s">
        <v>510</v>
      </c>
      <c r="AT888" t="s">
        <v>510</v>
      </c>
      <c r="AU888" t="s">
        <v>510</v>
      </c>
      <c r="AV888" t="s">
        <v>510</v>
      </c>
      <c r="AW888" t="s">
        <v>510</v>
      </c>
      <c r="AY888" t="s">
        <v>510</v>
      </c>
      <c r="AZ888" t="s">
        <v>510</v>
      </c>
      <c r="BB888" t="s">
        <v>510</v>
      </c>
      <c r="BC888" t="s">
        <v>510</v>
      </c>
      <c r="BD888" t="s">
        <v>510</v>
      </c>
      <c r="BE888" t="s">
        <v>510</v>
      </c>
      <c r="BF888" t="s">
        <v>510</v>
      </c>
      <c r="BG888" t="s">
        <v>510</v>
      </c>
      <c r="BH888" t="s">
        <v>510</v>
      </c>
      <c r="BI888" t="s">
        <v>510</v>
      </c>
      <c r="BJ888" t="s">
        <v>510</v>
      </c>
      <c r="BK888" t="s">
        <v>510</v>
      </c>
      <c r="BL888" t="s">
        <v>510</v>
      </c>
      <c r="BM888" t="s">
        <v>510</v>
      </c>
      <c r="BN888" t="s">
        <v>510</v>
      </c>
      <c r="BO888" t="s">
        <v>510</v>
      </c>
      <c r="BP888" t="s">
        <v>510</v>
      </c>
      <c r="BQ888" t="s">
        <v>510</v>
      </c>
    </row>
    <row r="889" spans="1:69" x14ac:dyDescent="0.3">
      <c r="A889" t="s">
        <v>510</v>
      </c>
      <c r="B889" t="s">
        <v>510</v>
      </c>
      <c r="C889" t="s">
        <v>510</v>
      </c>
      <c r="D889" t="s">
        <v>510</v>
      </c>
      <c r="E889" t="s">
        <v>510</v>
      </c>
      <c r="F889" t="s">
        <v>510</v>
      </c>
      <c r="G889" t="s">
        <v>510</v>
      </c>
      <c r="H889" s="455"/>
      <c r="I889" t="s">
        <v>510</v>
      </c>
      <c r="K889" t="s">
        <v>510</v>
      </c>
      <c r="L889" t="s">
        <v>512</v>
      </c>
      <c r="M889" t="s">
        <v>510</v>
      </c>
      <c r="N889" t="s">
        <v>510</v>
      </c>
      <c r="O889" t="s">
        <v>510</v>
      </c>
      <c r="P889" t="s">
        <v>510</v>
      </c>
      <c r="Q889" t="s">
        <v>510</v>
      </c>
      <c r="R889" t="s">
        <v>510</v>
      </c>
      <c r="S889" t="s">
        <v>510</v>
      </c>
      <c r="T889" t="s">
        <v>510</v>
      </c>
      <c r="U889" t="s">
        <v>510</v>
      </c>
      <c r="V889" t="s">
        <v>510</v>
      </c>
      <c r="W889" t="s">
        <v>510</v>
      </c>
      <c r="Y889" t="s">
        <v>510</v>
      </c>
      <c r="AA889" t="s">
        <v>510</v>
      </c>
      <c r="AB889" t="s">
        <v>510</v>
      </c>
      <c r="AC889" t="s">
        <v>510</v>
      </c>
      <c r="AD889" t="s">
        <v>510</v>
      </c>
      <c r="AE889" t="s">
        <v>510</v>
      </c>
      <c r="AH889" t="s">
        <v>510</v>
      </c>
      <c r="AI889" t="s">
        <v>510</v>
      </c>
      <c r="AJ889" t="s">
        <v>510</v>
      </c>
      <c r="AK889" t="s">
        <v>510</v>
      </c>
      <c r="AL889" t="s">
        <v>510</v>
      </c>
      <c r="AM889" t="s">
        <v>510</v>
      </c>
      <c r="AN889" t="s">
        <v>510</v>
      </c>
      <c r="AO889" t="s">
        <v>510</v>
      </c>
      <c r="AP889" t="s">
        <v>510</v>
      </c>
      <c r="AQ889" t="s">
        <v>510</v>
      </c>
      <c r="AR889" t="s">
        <v>510</v>
      </c>
      <c r="AS889" t="s">
        <v>510</v>
      </c>
      <c r="AT889" t="s">
        <v>510</v>
      </c>
      <c r="AU889" t="s">
        <v>510</v>
      </c>
      <c r="AV889" t="s">
        <v>510</v>
      </c>
      <c r="AW889" t="s">
        <v>510</v>
      </c>
      <c r="AY889" t="s">
        <v>510</v>
      </c>
      <c r="AZ889" t="s">
        <v>510</v>
      </c>
      <c r="BB889" t="s">
        <v>510</v>
      </c>
      <c r="BC889" t="s">
        <v>510</v>
      </c>
      <c r="BD889" t="s">
        <v>510</v>
      </c>
      <c r="BE889" t="s">
        <v>510</v>
      </c>
      <c r="BF889" t="s">
        <v>510</v>
      </c>
      <c r="BG889" t="s">
        <v>510</v>
      </c>
      <c r="BH889" t="s">
        <v>510</v>
      </c>
      <c r="BI889" t="s">
        <v>510</v>
      </c>
      <c r="BJ889" t="s">
        <v>510</v>
      </c>
      <c r="BK889" t="s">
        <v>510</v>
      </c>
      <c r="BL889" t="s">
        <v>510</v>
      </c>
      <c r="BM889" t="s">
        <v>510</v>
      </c>
      <c r="BN889" t="s">
        <v>510</v>
      </c>
      <c r="BO889" t="s">
        <v>510</v>
      </c>
      <c r="BP889" t="s">
        <v>510</v>
      </c>
      <c r="BQ889" t="s">
        <v>510</v>
      </c>
    </row>
    <row r="890" spans="1:69" x14ac:dyDescent="0.3">
      <c r="A890" t="s">
        <v>510</v>
      </c>
      <c r="B890" t="s">
        <v>510</v>
      </c>
      <c r="C890" t="s">
        <v>510</v>
      </c>
      <c r="D890" t="s">
        <v>510</v>
      </c>
      <c r="E890" t="s">
        <v>510</v>
      </c>
      <c r="F890" t="s">
        <v>510</v>
      </c>
      <c r="G890" t="s">
        <v>510</v>
      </c>
      <c r="H890" s="455"/>
      <c r="I890" t="s">
        <v>510</v>
      </c>
      <c r="K890" t="s">
        <v>510</v>
      </c>
      <c r="L890" t="s">
        <v>512</v>
      </c>
      <c r="M890" t="s">
        <v>510</v>
      </c>
      <c r="N890" t="s">
        <v>510</v>
      </c>
      <c r="O890" t="s">
        <v>510</v>
      </c>
      <c r="P890" t="s">
        <v>510</v>
      </c>
      <c r="Q890" t="s">
        <v>510</v>
      </c>
      <c r="R890" t="s">
        <v>510</v>
      </c>
      <c r="S890" t="s">
        <v>510</v>
      </c>
      <c r="T890" t="s">
        <v>510</v>
      </c>
      <c r="U890" t="s">
        <v>510</v>
      </c>
      <c r="V890" t="s">
        <v>510</v>
      </c>
      <c r="W890" t="s">
        <v>510</v>
      </c>
      <c r="Y890" t="s">
        <v>510</v>
      </c>
      <c r="AA890" t="s">
        <v>510</v>
      </c>
      <c r="AB890" t="s">
        <v>510</v>
      </c>
      <c r="AC890" t="s">
        <v>510</v>
      </c>
      <c r="AD890" t="s">
        <v>510</v>
      </c>
      <c r="AE890" t="s">
        <v>510</v>
      </c>
      <c r="AH890" t="s">
        <v>510</v>
      </c>
      <c r="AI890" t="s">
        <v>510</v>
      </c>
      <c r="AJ890" t="s">
        <v>510</v>
      </c>
      <c r="AK890" t="s">
        <v>510</v>
      </c>
      <c r="AL890" t="s">
        <v>510</v>
      </c>
      <c r="AM890" t="s">
        <v>510</v>
      </c>
      <c r="AN890" t="s">
        <v>510</v>
      </c>
      <c r="AO890" t="s">
        <v>510</v>
      </c>
      <c r="AP890" t="s">
        <v>510</v>
      </c>
      <c r="AQ890" t="s">
        <v>510</v>
      </c>
      <c r="AR890" t="s">
        <v>510</v>
      </c>
      <c r="AS890" t="s">
        <v>510</v>
      </c>
      <c r="AT890" t="s">
        <v>510</v>
      </c>
      <c r="AU890" t="s">
        <v>510</v>
      </c>
      <c r="AV890" t="s">
        <v>510</v>
      </c>
      <c r="AW890" t="s">
        <v>510</v>
      </c>
      <c r="AY890" t="s">
        <v>510</v>
      </c>
      <c r="AZ890" t="s">
        <v>510</v>
      </c>
      <c r="BB890" t="s">
        <v>510</v>
      </c>
      <c r="BC890" t="s">
        <v>510</v>
      </c>
      <c r="BD890" t="s">
        <v>510</v>
      </c>
      <c r="BE890" t="s">
        <v>510</v>
      </c>
      <c r="BF890" t="s">
        <v>510</v>
      </c>
      <c r="BG890" t="s">
        <v>510</v>
      </c>
      <c r="BH890" t="s">
        <v>510</v>
      </c>
      <c r="BI890" t="s">
        <v>510</v>
      </c>
      <c r="BJ890" t="s">
        <v>510</v>
      </c>
      <c r="BK890" t="s">
        <v>510</v>
      </c>
      <c r="BL890" t="s">
        <v>510</v>
      </c>
      <c r="BM890" t="s">
        <v>510</v>
      </c>
      <c r="BN890" t="s">
        <v>510</v>
      </c>
      <c r="BO890" t="s">
        <v>510</v>
      </c>
      <c r="BP890" t="s">
        <v>510</v>
      </c>
      <c r="BQ890" t="s">
        <v>510</v>
      </c>
    </row>
    <row r="891" spans="1:69" x14ac:dyDescent="0.3">
      <c r="A891" t="s">
        <v>510</v>
      </c>
      <c r="B891" t="s">
        <v>510</v>
      </c>
      <c r="C891" t="s">
        <v>510</v>
      </c>
      <c r="D891" t="s">
        <v>510</v>
      </c>
      <c r="E891" t="s">
        <v>510</v>
      </c>
      <c r="F891" t="s">
        <v>510</v>
      </c>
      <c r="G891" t="s">
        <v>510</v>
      </c>
      <c r="H891" s="455"/>
      <c r="I891" t="s">
        <v>510</v>
      </c>
      <c r="K891" t="s">
        <v>510</v>
      </c>
      <c r="L891" t="s">
        <v>512</v>
      </c>
      <c r="M891" t="s">
        <v>510</v>
      </c>
      <c r="N891" t="s">
        <v>510</v>
      </c>
      <c r="O891" t="s">
        <v>510</v>
      </c>
      <c r="P891" t="s">
        <v>510</v>
      </c>
      <c r="Q891" t="s">
        <v>510</v>
      </c>
      <c r="R891" t="s">
        <v>510</v>
      </c>
      <c r="S891" t="s">
        <v>510</v>
      </c>
      <c r="T891" t="s">
        <v>510</v>
      </c>
      <c r="U891" t="s">
        <v>510</v>
      </c>
      <c r="V891" t="s">
        <v>510</v>
      </c>
      <c r="W891" t="s">
        <v>510</v>
      </c>
      <c r="Y891" t="s">
        <v>510</v>
      </c>
      <c r="AA891" t="s">
        <v>510</v>
      </c>
      <c r="AB891" t="s">
        <v>510</v>
      </c>
      <c r="AC891" t="s">
        <v>510</v>
      </c>
      <c r="AD891" t="s">
        <v>510</v>
      </c>
      <c r="AE891" t="s">
        <v>510</v>
      </c>
      <c r="AH891" t="s">
        <v>510</v>
      </c>
      <c r="AI891" t="s">
        <v>510</v>
      </c>
      <c r="AJ891" t="s">
        <v>510</v>
      </c>
      <c r="AK891" t="s">
        <v>510</v>
      </c>
      <c r="AL891" t="s">
        <v>510</v>
      </c>
      <c r="AM891" t="s">
        <v>510</v>
      </c>
      <c r="AN891" t="s">
        <v>510</v>
      </c>
      <c r="AO891" t="s">
        <v>510</v>
      </c>
      <c r="AP891" t="s">
        <v>510</v>
      </c>
      <c r="AQ891" t="s">
        <v>510</v>
      </c>
      <c r="AR891" t="s">
        <v>510</v>
      </c>
      <c r="AS891" t="s">
        <v>510</v>
      </c>
      <c r="AT891" t="s">
        <v>510</v>
      </c>
      <c r="AU891" t="s">
        <v>510</v>
      </c>
      <c r="AV891" t="s">
        <v>510</v>
      </c>
      <c r="AW891" t="s">
        <v>510</v>
      </c>
      <c r="AY891" t="s">
        <v>510</v>
      </c>
      <c r="AZ891" t="s">
        <v>510</v>
      </c>
      <c r="BB891" t="s">
        <v>510</v>
      </c>
      <c r="BC891" t="s">
        <v>510</v>
      </c>
      <c r="BD891" t="s">
        <v>510</v>
      </c>
      <c r="BE891" t="s">
        <v>510</v>
      </c>
      <c r="BF891" t="s">
        <v>510</v>
      </c>
      <c r="BG891" t="s">
        <v>510</v>
      </c>
      <c r="BH891" t="s">
        <v>510</v>
      </c>
      <c r="BI891" t="s">
        <v>510</v>
      </c>
      <c r="BJ891" t="s">
        <v>510</v>
      </c>
      <c r="BK891" t="s">
        <v>510</v>
      </c>
      <c r="BL891" t="s">
        <v>510</v>
      </c>
      <c r="BM891" t="s">
        <v>510</v>
      </c>
      <c r="BN891" t="s">
        <v>510</v>
      </c>
      <c r="BO891" t="s">
        <v>510</v>
      </c>
      <c r="BP891" t="s">
        <v>510</v>
      </c>
      <c r="BQ891" t="s">
        <v>510</v>
      </c>
    </row>
    <row r="892" spans="1:69" x14ac:dyDescent="0.3">
      <c r="A892" t="s">
        <v>510</v>
      </c>
      <c r="B892" t="s">
        <v>510</v>
      </c>
      <c r="C892" t="s">
        <v>510</v>
      </c>
      <c r="D892" t="s">
        <v>510</v>
      </c>
      <c r="E892" t="s">
        <v>510</v>
      </c>
      <c r="F892" t="s">
        <v>510</v>
      </c>
      <c r="G892" t="s">
        <v>510</v>
      </c>
      <c r="H892" s="455"/>
      <c r="I892" t="s">
        <v>510</v>
      </c>
      <c r="K892" t="s">
        <v>510</v>
      </c>
      <c r="L892" t="s">
        <v>512</v>
      </c>
      <c r="M892" t="s">
        <v>510</v>
      </c>
      <c r="N892" t="s">
        <v>510</v>
      </c>
      <c r="O892" t="s">
        <v>510</v>
      </c>
      <c r="P892" t="s">
        <v>510</v>
      </c>
      <c r="Q892" t="s">
        <v>510</v>
      </c>
      <c r="R892" t="s">
        <v>510</v>
      </c>
      <c r="S892" t="s">
        <v>510</v>
      </c>
      <c r="T892" t="s">
        <v>510</v>
      </c>
      <c r="U892" t="s">
        <v>510</v>
      </c>
      <c r="V892" t="s">
        <v>510</v>
      </c>
      <c r="W892" t="s">
        <v>510</v>
      </c>
      <c r="Y892" t="s">
        <v>510</v>
      </c>
      <c r="AA892" t="s">
        <v>510</v>
      </c>
      <c r="AB892" t="s">
        <v>510</v>
      </c>
      <c r="AC892" t="s">
        <v>510</v>
      </c>
      <c r="AD892" t="s">
        <v>510</v>
      </c>
      <c r="AE892" t="s">
        <v>510</v>
      </c>
      <c r="AH892" t="s">
        <v>510</v>
      </c>
      <c r="AI892" t="s">
        <v>510</v>
      </c>
      <c r="AJ892" t="s">
        <v>510</v>
      </c>
      <c r="AK892" t="s">
        <v>510</v>
      </c>
      <c r="AL892" t="s">
        <v>510</v>
      </c>
      <c r="AM892" t="s">
        <v>510</v>
      </c>
      <c r="AN892" t="s">
        <v>510</v>
      </c>
      <c r="AO892" t="s">
        <v>510</v>
      </c>
      <c r="AP892" t="s">
        <v>510</v>
      </c>
      <c r="AQ892" t="s">
        <v>510</v>
      </c>
      <c r="AR892" t="s">
        <v>510</v>
      </c>
      <c r="AS892" t="s">
        <v>510</v>
      </c>
      <c r="AT892" t="s">
        <v>510</v>
      </c>
      <c r="AU892" t="s">
        <v>510</v>
      </c>
      <c r="AV892" t="s">
        <v>510</v>
      </c>
      <c r="AW892" t="s">
        <v>510</v>
      </c>
      <c r="AY892" t="s">
        <v>510</v>
      </c>
      <c r="AZ892" t="s">
        <v>510</v>
      </c>
      <c r="BB892" t="s">
        <v>510</v>
      </c>
      <c r="BC892" t="s">
        <v>510</v>
      </c>
      <c r="BD892" t="s">
        <v>510</v>
      </c>
      <c r="BE892" t="s">
        <v>510</v>
      </c>
      <c r="BF892" t="s">
        <v>510</v>
      </c>
      <c r="BG892" t="s">
        <v>510</v>
      </c>
      <c r="BH892" t="s">
        <v>510</v>
      </c>
      <c r="BI892" t="s">
        <v>510</v>
      </c>
      <c r="BJ892" t="s">
        <v>510</v>
      </c>
      <c r="BK892" t="s">
        <v>510</v>
      </c>
      <c r="BL892" t="s">
        <v>510</v>
      </c>
      <c r="BM892" t="s">
        <v>510</v>
      </c>
      <c r="BN892" t="s">
        <v>510</v>
      </c>
      <c r="BO892" t="s">
        <v>510</v>
      </c>
      <c r="BP892" t="s">
        <v>510</v>
      </c>
      <c r="BQ892" t="s">
        <v>510</v>
      </c>
    </row>
    <row r="893" spans="1:69" x14ac:dyDescent="0.3">
      <c r="A893" t="s">
        <v>510</v>
      </c>
      <c r="B893" t="s">
        <v>510</v>
      </c>
      <c r="C893" t="s">
        <v>510</v>
      </c>
      <c r="D893" t="s">
        <v>510</v>
      </c>
      <c r="E893" t="s">
        <v>510</v>
      </c>
      <c r="F893" t="s">
        <v>510</v>
      </c>
      <c r="G893" t="s">
        <v>510</v>
      </c>
      <c r="H893" s="455"/>
      <c r="I893" t="s">
        <v>510</v>
      </c>
      <c r="K893" t="s">
        <v>510</v>
      </c>
      <c r="L893" t="s">
        <v>512</v>
      </c>
      <c r="M893" t="s">
        <v>510</v>
      </c>
      <c r="N893" t="s">
        <v>510</v>
      </c>
      <c r="O893" t="s">
        <v>510</v>
      </c>
      <c r="P893" t="s">
        <v>510</v>
      </c>
      <c r="Q893" t="s">
        <v>510</v>
      </c>
      <c r="R893" t="s">
        <v>510</v>
      </c>
      <c r="S893" t="s">
        <v>510</v>
      </c>
      <c r="T893" t="s">
        <v>510</v>
      </c>
      <c r="U893" t="s">
        <v>510</v>
      </c>
      <c r="V893" t="s">
        <v>510</v>
      </c>
      <c r="W893" t="s">
        <v>510</v>
      </c>
      <c r="Y893" t="s">
        <v>510</v>
      </c>
      <c r="AA893" t="s">
        <v>510</v>
      </c>
      <c r="AB893" t="s">
        <v>510</v>
      </c>
      <c r="AC893" t="s">
        <v>510</v>
      </c>
      <c r="AD893" t="s">
        <v>510</v>
      </c>
      <c r="AE893" t="s">
        <v>510</v>
      </c>
      <c r="AH893" t="s">
        <v>510</v>
      </c>
      <c r="AI893" t="s">
        <v>510</v>
      </c>
      <c r="AJ893" t="s">
        <v>510</v>
      </c>
      <c r="AK893" t="s">
        <v>510</v>
      </c>
      <c r="AL893" t="s">
        <v>510</v>
      </c>
      <c r="AM893" t="s">
        <v>510</v>
      </c>
      <c r="AN893" t="s">
        <v>510</v>
      </c>
      <c r="AO893" t="s">
        <v>510</v>
      </c>
      <c r="AP893" t="s">
        <v>510</v>
      </c>
      <c r="AQ893" t="s">
        <v>510</v>
      </c>
      <c r="AR893" t="s">
        <v>510</v>
      </c>
      <c r="AS893" t="s">
        <v>510</v>
      </c>
      <c r="AT893" t="s">
        <v>510</v>
      </c>
      <c r="AU893" t="s">
        <v>510</v>
      </c>
      <c r="AV893" t="s">
        <v>510</v>
      </c>
      <c r="AW893" t="s">
        <v>510</v>
      </c>
      <c r="AY893" t="s">
        <v>510</v>
      </c>
      <c r="AZ893" t="s">
        <v>510</v>
      </c>
      <c r="BB893" t="s">
        <v>510</v>
      </c>
      <c r="BC893" t="s">
        <v>510</v>
      </c>
      <c r="BD893" t="s">
        <v>510</v>
      </c>
      <c r="BE893" t="s">
        <v>510</v>
      </c>
      <c r="BF893" t="s">
        <v>510</v>
      </c>
      <c r="BG893" t="s">
        <v>510</v>
      </c>
      <c r="BH893" t="s">
        <v>510</v>
      </c>
      <c r="BI893" t="s">
        <v>510</v>
      </c>
      <c r="BJ893" t="s">
        <v>510</v>
      </c>
      <c r="BK893" t="s">
        <v>510</v>
      </c>
      <c r="BL893" t="s">
        <v>510</v>
      </c>
      <c r="BM893" t="s">
        <v>510</v>
      </c>
      <c r="BN893" t="s">
        <v>510</v>
      </c>
      <c r="BO893" t="s">
        <v>510</v>
      </c>
      <c r="BP893" t="s">
        <v>510</v>
      </c>
      <c r="BQ893" t="s">
        <v>510</v>
      </c>
    </row>
    <row r="894" spans="1:69" x14ac:dyDescent="0.3">
      <c r="A894" t="s">
        <v>510</v>
      </c>
      <c r="B894" t="s">
        <v>510</v>
      </c>
      <c r="C894" t="s">
        <v>510</v>
      </c>
      <c r="D894" t="s">
        <v>510</v>
      </c>
      <c r="E894" t="s">
        <v>510</v>
      </c>
      <c r="F894" t="s">
        <v>510</v>
      </c>
      <c r="G894" t="s">
        <v>510</v>
      </c>
      <c r="H894" s="455"/>
      <c r="I894" t="s">
        <v>510</v>
      </c>
      <c r="K894" t="s">
        <v>510</v>
      </c>
      <c r="L894" t="s">
        <v>512</v>
      </c>
      <c r="M894" t="s">
        <v>510</v>
      </c>
      <c r="N894" t="s">
        <v>510</v>
      </c>
      <c r="O894" t="s">
        <v>510</v>
      </c>
      <c r="P894" t="s">
        <v>510</v>
      </c>
      <c r="Q894" t="s">
        <v>510</v>
      </c>
      <c r="R894" t="s">
        <v>510</v>
      </c>
      <c r="S894" t="s">
        <v>510</v>
      </c>
      <c r="T894" t="s">
        <v>510</v>
      </c>
      <c r="U894" t="s">
        <v>510</v>
      </c>
      <c r="V894" t="s">
        <v>510</v>
      </c>
      <c r="W894" t="s">
        <v>510</v>
      </c>
      <c r="Y894" t="s">
        <v>510</v>
      </c>
      <c r="AA894" t="s">
        <v>510</v>
      </c>
      <c r="AB894" t="s">
        <v>510</v>
      </c>
      <c r="AC894" t="s">
        <v>510</v>
      </c>
      <c r="AD894" t="s">
        <v>510</v>
      </c>
      <c r="AE894" t="s">
        <v>510</v>
      </c>
      <c r="AH894" t="s">
        <v>510</v>
      </c>
      <c r="AI894" t="s">
        <v>510</v>
      </c>
      <c r="AJ894" t="s">
        <v>510</v>
      </c>
      <c r="AK894" t="s">
        <v>510</v>
      </c>
      <c r="AL894" t="s">
        <v>510</v>
      </c>
      <c r="AM894" t="s">
        <v>510</v>
      </c>
      <c r="AN894" t="s">
        <v>510</v>
      </c>
      <c r="AO894" t="s">
        <v>510</v>
      </c>
      <c r="AP894" t="s">
        <v>510</v>
      </c>
      <c r="AQ894" t="s">
        <v>510</v>
      </c>
      <c r="AR894" t="s">
        <v>510</v>
      </c>
      <c r="AS894" t="s">
        <v>510</v>
      </c>
      <c r="AT894" t="s">
        <v>510</v>
      </c>
      <c r="AU894" t="s">
        <v>510</v>
      </c>
      <c r="AV894" t="s">
        <v>510</v>
      </c>
      <c r="AW894" t="s">
        <v>510</v>
      </c>
      <c r="AY894" t="s">
        <v>510</v>
      </c>
      <c r="AZ894" t="s">
        <v>510</v>
      </c>
      <c r="BB894" t="s">
        <v>510</v>
      </c>
      <c r="BC894" t="s">
        <v>510</v>
      </c>
      <c r="BD894" t="s">
        <v>510</v>
      </c>
      <c r="BE894" t="s">
        <v>510</v>
      </c>
      <c r="BF894" t="s">
        <v>510</v>
      </c>
      <c r="BG894" t="s">
        <v>510</v>
      </c>
      <c r="BH894" t="s">
        <v>510</v>
      </c>
      <c r="BI894" t="s">
        <v>510</v>
      </c>
      <c r="BJ894" t="s">
        <v>510</v>
      </c>
      <c r="BK894" t="s">
        <v>510</v>
      </c>
      <c r="BL894" t="s">
        <v>510</v>
      </c>
      <c r="BM894" t="s">
        <v>510</v>
      </c>
      <c r="BN894" t="s">
        <v>510</v>
      </c>
      <c r="BO894" t="s">
        <v>510</v>
      </c>
      <c r="BP894" t="s">
        <v>510</v>
      </c>
      <c r="BQ894" t="s">
        <v>510</v>
      </c>
    </row>
    <row r="895" spans="1:69" x14ac:dyDescent="0.3">
      <c r="A895" t="s">
        <v>510</v>
      </c>
      <c r="B895" t="s">
        <v>510</v>
      </c>
      <c r="C895" t="s">
        <v>510</v>
      </c>
      <c r="D895" t="s">
        <v>510</v>
      </c>
      <c r="E895" t="s">
        <v>510</v>
      </c>
      <c r="F895" t="s">
        <v>510</v>
      </c>
      <c r="G895" t="s">
        <v>510</v>
      </c>
      <c r="H895" s="455"/>
      <c r="I895" t="s">
        <v>510</v>
      </c>
      <c r="K895" t="s">
        <v>510</v>
      </c>
      <c r="L895" t="s">
        <v>512</v>
      </c>
      <c r="M895" t="s">
        <v>510</v>
      </c>
      <c r="N895" t="s">
        <v>510</v>
      </c>
      <c r="O895" t="s">
        <v>510</v>
      </c>
      <c r="P895" t="s">
        <v>510</v>
      </c>
      <c r="Q895" t="s">
        <v>510</v>
      </c>
      <c r="R895" t="s">
        <v>510</v>
      </c>
      <c r="S895" t="s">
        <v>510</v>
      </c>
      <c r="T895" t="s">
        <v>510</v>
      </c>
      <c r="U895" t="s">
        <v>510</v>
      </c>
      <c r="V895" t="s">
        <v>510</v>
      </c>
      <c r="W895" t="s">
        <v>510</v>
      </c>
      <c r="Y895" t="s">
        <v>510</v>
      </c>
      <c r="AA895" t="s">
        <v>510</v>
      </c>
      <c r="AB895" t="s">
        <v>510</v>
      </c>
      <c r="AC895" t="s">
        <v>510</v>
      </c>
      <c r="AD895" t="s">
        <v>510</v>
      </c>
      <c r="AE895" t="s">
        <v>510</v>
      </c>
      <c r="AH895" t="s">
        <v>510</v>
      </c>
      <c r="AI895" t="s">
        <v>510</v>
      </c>
      <c r="AJ895" t="s">
        <v>510</v>
      </c>
      <c r="AK895" t="s">
        <v>510</v>
      </c>
      <c r="AL895" t="s">
        <v>510</v>
      </c>
      <c r="AM895" t="s">
        <v>510</v>
      </c>
      <c r="AN895" t="s">
        <v>510</v>
      </c>
      <c r="AO895" t="s">
        <v>510</v>
      </c>
      <c r="AP895" t="s">
        <v>510</v>
      </c>
      <c r="AQ895" t="s">
        <v>510</v>
      </c>
      <c r="AR895" t="s">
        <v>510</v>
      </c>
      <c r="AS895" t="s">
        <v>510</v>
      </c>
      <c r="AT895" t="s">
        <v>510</v>
      </c>
      <c r="AU895" t="s">
        <v>510</v>
      </c>
      <c r="AV895" t="s">
        <v>510</v>
      </c>
      <c r="AW895" t="s">
        <v>510</v>
      </c>
      <c r="AY895" t="s">
        <v>510</v>
      </c>
      <c r="AZ895" t="s">
        <v>510</v>
      </c>
      <c r="BB895" t="s">
        <v>510</v>
      </c>
      <c r="BC895" t="s">
        <v>510</v>
      </c>
      <c r="BD895" t="s">
        <v>510</v>
      </c>
      <c r="BE895" t="s">
        <v>510</v>
      </c>
      <c r="BF895" t="s">
        <v>510</v>
      </c>
      <c r="BG895" t="s">
        <v>510</v>
      </c>
      <c r="BH895" t="s">
        <v>510</v>
      </c>
      <c r="BI895" t="s">
        <v>510</v>
      </c>
      <c r="BJ895" t="s">
        <v>510</v>
      </c>
      <c r="BK895" t="s">
        <v>510</v>
      </c>
      <c r="BL895" t="s">
        <v>510</v>
      </c>
      <c r="BM895" t="s">
        <v>510</v>
      </c>
      <c r="BN895" t="s">
        <v>510</v>
      </c>
      <c r="BO895" t="s">
        <v>510</v>
      </c>
      <c r="BP895" t="s">
        <v>510</v>
      </c>
      <c r="BQ895" t="s">
        <v>510</v>
      </c>
    </row>
    <row r="896" spans="1:69" x14ac:dyDescent="0.3">
      <c r="A896" t="s">
        <v>510</v>
      </c>
      <c r="B896" t="s">
        <v>510</v>
      </c>
      <c r="C896" t="s">
        <v>510</v>
      </c>
      <c r="D896" t="s">
        <v>510</v>
      </c>
      <c r="E896" t="s">
        <v>510</v>
      </c>
      <c r="F896" t="s">
        <v>510</v>
      </c>
      <c r="G896" t="s">
        <v>510</v>
      </c>
      <c r="H896" s="455"/>
      <c r="I896" t="s">
        <v>510</v>
      </c>
      <c r="K896" t="s">
        <v>510</v>
      </c>
      <c r="L896" t="s">
        <v>512</v>
      </c>
      <c r="M896" t="s">
        <v>510</v>
      </c>
      <c r="N896" t="s">
        <v>510</v>
      </c>
      <c r="O896" t="s">
        <v>510</v>
      </c>
      <c r="P896" t="s">
        <v>510</v>
      </c>
      <c r="Q896" t="s">
        <v>510</v>
      </c>
      <c r="R896" t="s">
        <v>510</v>
      </c>
      <c r="S896" t="s">
        <v>510</v>
      </c>
      <c r="T896" t="s">
        <v>510</v>
      </c>
      <c r="U896" t="s">
        <v>510</v>
      </c>
      <c r="V896" t="s">
        <v>510</v>
      </c>
      <c r="W896" t="s">
        <v>510</v>
      </c>
      <c r="Y896" t="s">
        <v>510</v>
      </c>
      <c r="AA896" t="s">
        <v>510</v>
      </c>
      <c r="AB896" t="s">
        <v>510</v>
      </c>
      <c r="AC896" t="s">
        <v>510</v>
      </c>
      <c r="AD896" t="s">
        <v>510</v>
      </c>
      <c r="AE896" t="s">
        <v>510</v>
      </c>
      <c r="AH896" t="s">
        <v>510</v>
      </c>
      <c r="AI896" t="s">
        <v>510</v>
      </c>
      <c r="AJ896" t="s">
        <v>510</v>
      </c>
      <c r="AK896" t="s">
        <v>510</v>
      </c>
      <c r="AL896" t="s">
        <v>510</v>
      </c>
      <c r="AM896" t="s">
        <v>510</v>
      </c>
      <c r="AN896" t="s">
        <v>510</v>
      </c>
      <c r="AO896" t="s">
        <v>510</v>
      </c>
      <c r="AP896" t="s">
        <v>510</v>
      </c>
      <c r="AQ896" t="s">
        <v>510</v>
      </c>
      <c r="AR896" t="s">
        <v>510</v>
      </c>
      <c r="AS896" t="s">
        <v>510</v>
      </c>
      <c r="AT896" t="s">
        <v>510</v>
      </c>
      <c r="AU896" t="s">
        <v>510</v>
      </c>
      <c r="AV896" t="s">
        <v>510</v>
      </c>
      <c r="AW896" t="s">
        <v>510</v>
      </c>
      <c r="AY896" t="s">
        <v>510</v>
      </c>
      <c r="AZ896" t="s">
        <v>510</v>
      </c>
      <c r="BB896" t="s">
        <v>510</v>
      </c>
      <c r="BC896" t="s">
        <v>510</v>
      </c>
      <c r="BD896" t="s">
        <v>510</v>
      </c>
      <c r="BE896" t="s">
        <v>510</v>
      </c>
      <c r="BF896" t="s">
        <v>510</v>
      </c>
      <c r="BG896" t="s">
        <v>510</v>
      </c>
      <c r="BH896" t="s">
        <v>510</v>
      </c>
      <c r="BI896" t="s">
        <v>510</v>
      </c>
      <c r="BJ896" t="s">
        <v>510</v>
      </c>
      <c r="BK896" t="s">
        <v>510</v>
      </c>
      <c r="BL896" t="s">
        <v>510</v>
      </c>
      <c r="BM896" t="s">
        <v>510</v>
      </c>
      <c r="BN896" t="s">
        <v>510</v>
      </c>
      <c r="BO896" t="s">
        <v>510</v>
      </c>
      <c r="BP896" t="s">
        <v>510</v>
      </c>
      <c r="BQ896" t="s">
        <v>510</v>
      </c>
    </row>
    <row r="897" spans="1:69" x14ac:dyDescent="0.3">
      <c r="A897" t="s">
        <v>510</v>
      </c>
      <c r="B897" t="s">
        <v>510</v>
      </c>
      <c r="C897" t="s">
        <v>510</v>
      </c>
      <c r="D897" t="s">
        <v>510</v>
      </c>
      <c r="E897" t="s">
        <v>510</v>
      </c>
      <c r="F897" t="s">
        <v>510</v>
      </c>
      <c r="G897" t="s">
        <v>510</v>
      </c>
      <c r="H897" s="455"/>
      <c r="I897" t="s">
        <v>510</v>
      </c>
      <c r="K897" t="s">
        <v>510</v>
      </c>
      <c r="L897" t="s">
        <v>512</v>
      </c>
      <c r="M897" t="s">
        <v>510</v>
      </c>
      <c r="N897" t="s">
        <v>510</v>
      </c>
      <c r="O897" t="s">
        <v>510</v>
      </c>
      <c r="P897" t="s">
        <v>510</v>
      </c>
      <c r="Q897" t="s">
        <v>510</v>
      </c>
      <c r="R897" t="s">
        <v>510</v>
      </c>
      <c r="S897" t="s">
        <v>510</v>
      </c>
      <c r="T897" t="s">
        <v>510</v>
      </c>
      <c r="U897" t="s">
        <v>510</v>
      </c>
      <c r="V897" t="s">
        <v>510</v>
      </c>
      <c r="W897" t="s">
        <v>510</v>
      </c>
      <c r="Y897" t="s">
        <v>510</v>
      </c>
      <c r="AA897" t="s">
        <v>510</v>
      </c>
      <c r="AB897" t="s">
        <v>510</v>
      </c>
      <c r="AC897" t="s">
        <v>510</v>
      </c>
      <c r="AD897" t="s">
        <v>510</v>
      </c>
      <c r="AE897" t="s">
        <v>510</v>
      </c>
      <c r="AH897" t="s">
        <v>510</v>
      </c>
      <c r="AI897" t="s">
        <v>510</v>
      </c>
      <c r="AJ897" t="s">
        <v>510</v>
      </c>
      <c r="AK897" t="s">
        <v>510</v>
      </c>
      <c r="AL897" t="s">
        <v>510</v>
      </c>
      <c r="AM897" t="s">
        <v>510</v>
      </c>
      <c r="AN897" t="s">
        <v>510</v>
      </c>
      <c r="AO897" t="s">
        <v>510</v>
      </c>
      <c r="AP897" t="s">
        <v>510</v>
      </c>
      <c r="AQ897" t="s">
        <v>510</v>
      </c>
      <c r="AR897" t="s">
        <v>510</v>
      </c>
      <c r="AS897" t="s">
        <v>510</v>
      </c>
      <c r="AT897" t="s">
        <v>510</v>
      </c>
      <c r="AU897" t="s">
        <v>510</v>
      </c>
      <c r="AV897" t="s">
        <v>510</v>
      </c>
      <c r="AW897" t="s">
        <v>510</v>
      </c>
      <c r="AY897" t="s">
        <v>510</v>
      </c>
      <c r="AZ897" t="s">
        <v>510</v>
      </c>
      <c r="BB897" t="s">
        <v>510</v>
      </c>
      <c r="BC897" t="s">
        <v>510</v>
      </c>
      <c r="BD897" t="s">
        <v>510</v>
      </c>
      <c r="BE897" t="s">
        <v>510</v>
      </c>
      <c r="BF897" t="s">
        <v>510</v>
      </c>
      <c r="BG897" t="s">
        <v>510</v>
      </c>
      <c r="BH897" t="s">
        <v>510</v>
      </c>
      <c r="BI897" t="s">
        <v>510</v>
      </c>
      <c r="BJ897" t="s">
        <v>510</v>
      </c>
      <c r="BK897" t="s">
        <v>510</v>
      </c>
      <c r="BL897" t="s">
        <v>510</v>
      </c>
      <c r="BM897" t="s">
        <v>510</v>
      </c>
      <c r="BN897" t="s">
        <v>510</v>
      </c>
      <c r="BO897" t="s">
        <v>510</v>
      </c>
      <c r="BP897" t="s">
        <v>510</v>
      </c>
      <c r="BQ897" t="s">
        <v>510</v>
      </c>
    </row>
    <row r="898" spans="1:69" x14ac:dyDescent="0.3">
      <c r="A898" t="s">
        <v>510</v>
      </c>
      <c r="B898" t="s">
        <v>510</v>
      </c>
      <c r="C898" t="s">
        <v>510</v>
      </c>
      <c r="D898" t="s">
        <v>510</v>
      </c>
      <c r="E898" t="s">
        <v>510</v>
      </c>
      <c r="F898" t="s">
        <v>510</v>
      </c>
      <c r="G898" t="s">
        <v>510</v>
      </c>
      <c r="H898" s="455"/>
      <c r="I898" t="s">
        <v>510</v>
      </c>
      <c r="K898" t="s">
        <v>510</v>
      </c>
      <c r="L898" t="s">
        <v>512</v>
      </c>
      <c r="M898" t="s">
        <v>510</v>
      </c>
      <c r="N898" t="s">
        <v>510</v>
      </c>
      <c r="O898" t="s">
        <v>510</v>
      </c>
      <c r="P898" t="s">
        <v>510</v>
      </c>
      <c r="Q898" t="s">
        <v>510</v>
      </c>
      <c r="R898" t="s">
        <v>510</v>
      </c>
      <c r="S898" t="s">
        <v>510</v>
      </c>
      <c r="T898" t="s">
        <v>510</v>
      </c>
      <c r="U898" t="s">
        <v>510</v>
      </c>
      <c r="V898" t="s">
        <v>510</v>
      </c>
      <c r="W898" t="s">
        <v>510</v>
      </c>
      <c r="Y898" t="s">
        <v>510</v>
      </c>
      <c r="AA898" t="s">
        <v>510</v>
      </c>
      <c r="AB898" t="s">
        <v>510</v>
      </c>
      <c r="AC898" t="s">
        <v>510</v>
      </c>
      <c r="AD898" t="s">
        <v>510</v>
      </c>
      <c r="AE898" t="s">
        <v>510</v>
      </c>
      <c r="AH898" t="s">
        <v>510</v>
      </c>
      <c r="AI898" t="s">
        <v>510</v>
      </c>
      <c r="AJ898" t="s">
        <v>510</v>
      </c>
      <c r="AK898" t="s">
        <v>510</v>
      </c>
      <c r="AL898" t="s">
        <v>510</v>
      </c>
      <c r="AM898" t="s">
        <v>510</v>
      </c>
      <c r="AN898" t="s">
        <v>510</v>
      </c>
      <c r="AO898" t="s">
        <v>510</v>
      </c>
      <c r="AP898" t="s">
        <v>510</v>
      </c>
      <c r="AQ898" t="s">
        <v>510</v>
      </c>
      <c r="AR898" t="s">
        <v>510</v>
      </c>
      <c r="AS898" t="s">
        <v>510</v>
      </c>
      <c r="AT898" t="s">
        <v>510</v>
      </c>
      <c r="AU898" t="s">
        <v>510</v>
      </c>
      <c r="AV898" t="s">
        <v>510</v>
      </c>
      <c r="AW898" t="s">
        <v>510</v>
      </c>
      <c r="AY898" t="s">
        <v>510</v>
      </c>
      <c r="AZ898" t="s">
        <v>510</v>
      </c>
      <c r="BB898" t="s">
        <v>510</v>
      </c>
      <c r="BC898" t="s">
        <v>510</v>
      </c>
      <c r="BD898" t="s">
        <v>510</v>
      </c>
      <c r="BE898" t="s">
        <v>510</v>
      </c>
      <c r="BF898" t="s">
        <v>510</v>
      </c>
      <c r="BG898" t="s">
        <v>510</v>
      </c>
      <c r="BH898" t="s">
        <v>510</v>
      </c>
      <c r="BI898" t="s">
        <v>510</v>
      </c>
      <c r="BJ898" t="s">
        <v>510</v>
      </c>
      <c r="BK898" t="s">
        <v>510</v>
      </c>
      <c r="BL898" t="s">
        <v>510</v>
      </c>
      <c r="BM898" t="s">
        <v>510</v>
      </c>
      <c r="BN898" t="s">
        <v>510</v>
      </c>
      <c r="BO898" t="s">
        <v>510</v>
      </c>
      <c r="BP898" t="s">
        <v>510</v>
      </c>
      <c r="BQ898" t="s">
        <v>510</v>
      </c>
    </row>
    <row r="899" spans="1:69" x14ac:dyDescent="0.3">
      <c r="A899" t="s">
        <v>510</v>
      </c>
      <c r="B899" t="s">
        <v>510</v>
      </c>
      <c r="C899" t="s">
        <v>510</v>
      </c>
      <c r="D899" t="s">
        <v>510</v>
      </c>
      <c r="E899" t="s">
        <v>510</v>
      </c>
      <c r="F899" t="s">
        <v>510</v>
      </c>
      <c r="G899" t="s">
        <v>510</v>
      </c>
      <c r="H899" s="455"/>
      <c r="I899" t="s">
        <v>510</v>
      </c>
      <c r="K899" t="s">
        <v>510</v>
      </c>
      <c r="L899" t="s">
        <v>512</v>
      </c>
      <c r="M899" t="s">
        <v>510</v>
      </c>
      <c r="N899" t="s">
        <v>510</v>
      </c>
      <c r="O899" t="s">
        <v>510</v>
      </c>
      <c r="P899" t="s">
        <v>510</v>
      </c>
      <c r="Q899" t="s">
        <v>510</v>
      </c>
      <c r="R899" t="s">
        <v>510</v>
      </c>
      <c r="S899" t="s">
        <v>510</v>
      </c>
      <c r="T899" t="s">
        <v>510</v>
      </c>
      <c r="U899" t="s">
        <v>510</v>
      </c>
      <c r="V899" t="s">
        <v>510</v>
      </c>
      <c r="W899" t="s">
        <v>510</v>
      </c>
      <c r="Y899" t="s">
        <v>510</v>
      </c>
      <c r="AA899" t="s">
        <v>510</v>
      </c>
      <c r="AB899" t="s">
        <v>510</v>
      </c>
      <c r="AC899" t="s">
        <v>510</v>
      </c>
      <c r="AD899" t="s">
        <v>510</v>
      </c>
      <c r="AE899" t="s">
        <v>510</v>
      </c>
      <c r="AH899" t="s">
        <v>510</v>
      </c>
      <c r="AI899" t="s">
        <v>510</v>
      </c>
      <c r="AJ899" t="s">
        <v>510</v>
      </c>
      <c r="AK899" t="s">
        <v>510</v>
      </c>
      <c r="AL899" t="s">
        <v>510</v>
      </c>
      <c r="AM899" t="s">
        <v>510</v>
      </c>
      <c r="AN899" t="s">
        <v>510</v>
      </c>
      <c r="AO899" t="s">
        <v>510</v>
      </c>
      <c r="AP899" t="s">
        <v>510</v>
      </c>
      <c r="AQ899" t="s">
        <v>510</v>
      </c>
      <c r="AR899" t="s">
        <v>510</v>
      </c>
      <c r="AS899" t="s">
        <v>510</v>
      </c>
      <c r="AT899" t="s">
        <v>510</v>
      </c>
      <c r="AU899" t="s">
        <v>510</v>
      </c>
      <c r="AV899" t="s">
        <v>510</v>
      </c>
      <c r="AW899" t="s">
        <v>510</v>
      </c>
      <c r="AY899" t="s">
        <v>510</v>
      </c>
      <c r="AZ899" t="s">
        <v>510</v>
      </c>
      <c r="BB899" t="s">
        <v>510</v>
      </c>
      <c r="BC899" t="s">
        <v>510</v>
      </c>
      <c r="BD899" t="s">
        <v>510</v>
      </c>
      <c r="BE899" t="s">
        <v>510</v>
      </c>
      <c r="BF899" t="s">
        <v>510</v>
      </c>
      <c r="BG899" t="s">
        <v>510</v>
      </c>
      <c r="BH899" t="s">
        <v>510</v>
      </c>
      <c r="BI899" t="s">
        <v>510</v>
      </c>
      <c r="BJ899" t="s">
        <v>510</v>
      </c>
      <c r="BK899" t="s">
        <v>510</v>
      </c>
      <c r="BL899" t="s">
        <v>510</v>
      </c>
      <c r="BM899" t="s">
        <v>510</v>
      </c>
      <c r="BN899" t="s">
        <v>510</v>
      </c>
      <c r="BO899" t="s">
        <v>510</v>
      </c>
      <c r="BP899" t="s">
        <v>510</v>
      </c>
      <c r="BQ899" t="s">
        <v>510</v>
      </c>
    </row>
    <row r="900" spans="1:69" x14ac:dyDescent="0.3">
      <c r="A900" t="s">
        <v>510</v>
      </c>
      <c r="B900" t="s">
        <v>510</v>
      </c>
      <c r="C900" t="s">
        <v>510</v>
      </c>
      <c r="D900" t="s">
        <v>510</v>
      </c>
      <c r="E900" t="s">
        <v>510</v>
      </c>
      <c r="F900" t="s">
        <v>510</v>
      </c>
      <c r="G900" t="s">
        <v>510</v>
      </c>
      <c r="H900" s="455"/>
      <c r="I900" t="s">
        <v>510</v>
      </c>
      <c r="K900" t="s">
        <v>510</v>
      </c>
      <c r="L900" t="s">
        <v>512</v>
      </c>
      <c r="M900" t="s">
        <v>510</v>
      </c>
      <c r="N900" t="s">
        <v>510</v>
      </c>
      <c r="O900" t="s">
        <v>510</v>
      </c>
      <c r="P900" t="s">
        <v>510</v>
      </c>
      <c r="Q900" t="s">
        <v>510</v>
      </c>
      <c r="R900" t="s">
        <v>510</v>
      </c>
      <c r="S900" t="s">
        <v>510</v>
      </c>
      <c r="T900" t="s">
        <v>510</v>
      </c>
      <c r="U900" t="s">
        <v>510</v>
      </c>
      <c r="V900" t="s">
        <v>510</v>
      </c>
      <c r="W900" t="s">
        <v>510</v>
      </c>
      <c r="Y900" t="s">
        <v>510</v>
      </c>
      <c r="AA900" t="s">
        <v>510</v>
      </c>
      <c r="AB900" t="s">
        <v>510</v>
      </c>
      <c r="AC900" t="s">
        <v>510</v>
      </c>
      <c r="AD900" t="s">
        <v>510</v>
      </c>
      <c r="AE900" t="s">
        <v>510</v>
      </c>
      <c r="AH900" t="s">
        <v>510</v>
      </c>
      <c r="AI900" t="s">
        <v>510</v>
      </c>
      <c r="AJ900" t="s">
        <v>510</v>
      </c>
      <c r="AK900" t="s">
        <v>510</v>
      </c>
      <c r="AL900" t="s">
        <v>510</v>
      </c>
      <c r="AM900" t="s">
        <v>510</v>
      </c>
      <c r="AN900" t="s">
        <v>510</v>
      </c>
      <c r="AO900" t="s">
        <v>510</v>
      </c>
      <c r="AP900" t="s">
        <v>510</v>
      </c>
      <c r="AQ900" t="s">
        <v>510</v>
      </c>
      <c r="AR900" t="s">
        <v>510</v>
      </c>
      <c r="AS900" t="s">
        <v>510</v>
      </c>
      <c r="AT900" t="s">
        <v>510</v>
      </c>
      <c r="AU900" t="s">
        <v>510</v>
      </c>
      <c r="AV900" t="s">
        <v>510</v>
      </c>
      <c r="AW900" t="s">
        <v>510</v>
      </c>
      <c r="AY900" t="s">
        <v>510</v>
      </c>
      <c r="AZ900" t="s">
        <v>510</v>
      </c>
      <c r="BB900" t="s">
        <v>510</v>
      </c>
      <c r="BC900" t="s">
        <v>510</v>
      </c>
      <c r="BD900" t="s">
        <v>510</v>
      </c>
      <c r="BE900" t="s">
        <v>510</v>
      </c>
      <c r="BF900" t="s">
        <v>510</v>
      </c>
      <c r="BG900" t="s">
        <v>510</v>
      </c>
      <c r="BH900" t="s">
        <v>510</v>
      </c>
      <c r="BI900" t="s">
        <v>510</v>
      </c>
      <c r="BJ900" t="s">
        <v>510</v>
      </c>
      <c r="BK900" t="s">
        <v>510</v>
      </c>
      <c r="BL900" t="s">
        <v>510</v>
      </c>
      <c r="BM900" t="s">
        <v>510</v>
      </c>
      <c r="BN900" t="s">
        <v>510</v>
      </c>
      <c r="BO900" t="s">
        <v>510</v>
      </c>
      <c r="BP900" t="s">
        <v>510</v>
      </c>
      <c r="BQ900" t="s">
        <v>510</v>
      </c>
    </row>
    <row r="901" spans="1:69" x14ac:dyDescent="0.3">
      <c r="A901" t="s">
        <v>510</v>
      </c>
      <c r="B901" t="s">
        <v>510</v>
      </c>
      <c r="C901" t="s">
        <v>510</v>
      </c>
      <c r="D901" t="s">
        <v>510</v>
      </c>
      <c r="E901" t="s">
        <v>510</v>
      </c>
      <c r="F901" t="s">
        <v>510</v>
      </c>
      <c r="G901" t="s">
        <v>510</v>
      </c>
      <c r="H901" s="455"/>
      <c r="I901" t="s">
        <v>510</v>
      </c>
      <c r="K901" t="s">
        <v>510</v>
      </c>
      <c r="L901" t="s">
        <v>512</v>
      </c>
      <c r="M901" t="s">
        <v>510</v>
      </c>
      <c r="N901" t="s">
        <v>510</v>
      </c>
      <c r="O901" t="s">
        <v>510</v>
      </c>
      <c r="P901" t="s">
        <v>510</v>
      </c>
      <c r="Q901" t="s">
        <v>510</v>
      </c>
      <c r="R901" t="s">
        <v>510</v>
      </c>
      <c r="S901" t="s">
        <v>510</v>
      </c>
      <c r="T901" t="s">
        <v>510</v>
      </c>
      <c r="U901" t="s">
        <v>510</v>
      </c>
      <c r="V901" t="s">
        <v>510</v>
      </c>
      <c r="W901" t="s">
        <v>510</v>
      </c>
      <c r="Y901" t="s">
        <v>510</v>
      </c>
      <c r="AA901" t="s">
        <v>510</v>
      </c>
      <c r="AB901" t="s">
        <v>510</v>
      </c>
      <c r="AC901" t="s">
        <v>510</v>
      </c>
      <c r="AD901" t="s">
        <v>510</v>
      </c>
      <c r="AE901" t="s">
        <v>510</v>
      </c>
      <c r="AH901" t="s">
        <v>510</v>
      </c>
      <c r="AI901" t="s">
        <v>510</v>
      </c>
      <c r="AJ901" t="s">
        <v>510</v>
      </c>
      <c r="AK901" t="s">
        <v>510</v>
      </c>
      <c r="AL901" t="s">
        <v>510</v>
      </c>
      <c r="AM901" t="s">
        <v>510</v>
      </c>
      <c r="AN901" t="s">
        <v>510</v>
      </c>
      <c r="AO901" t="s">
        <v>510</v>
      </c>
      <c r="AP901" t="s">
        <v>510</v>
      </c>
      <c r="AQ901" t="s">
        <v>510</v>
      </c>
      <c r="AR901" t="s">
        <v>510</v>
      </c>
      <c r="AS901" t="s">
        <v>510</v>
      </c>
      <c r="AT901" t="s">
        <v>510</v>
      </c>
      <c r="AU901" t="s">
        <v>510</v>
      </c>
      <c r="AV901" t="s">
        <v>510</v>
      </c>
      <c r="AW901" t="s">
        <v>510</v>
      </c>
      <c r="AY901" t="s">
        <v>510</v>
      </c>
      <c r="AZ901" t="s">
        <v>510</v>
      </c>
      <c r="BB901" t="s">
        <v>510</v>
      </c>
      <c r="BC901" t="s">
        <v>510</v>
      </c>
      <c r="BD901" t="s">
        <v>510</v>
      </c>
      <c r="BE901" t="s">
        <v>510</v>
      </c>
      <c r="BF901" t="s">
        <v>510</v>
      </c>
      <c r="BG901" t="s">
        <v>510</v>
      </c>
      <c r="BH901" t="s">
        <v>510</v>
      </c>
      <c r="BI901" t="s">
        <v>510</v>
      </c>
      <c r="BJ901" t="s">
        <v>510</v>
      </c>
      <c r="BK901" t="s">
        <v>510</v>
      </c>
      <c r="BL901" t="s">
        <v>510</v>
      </c>
      <c r="BM901" t="s">
        <v>510</v>
      </c>
      <c r="BN901" t="s">
        <v>510</v>
      </c>
      <c r="BO901" t="s">
        <v>510</v>
      </c>
      <c r="BP901" t="s">
        <v>510</v>
      </c>
      <c r="BQ901" t="s">
        <v>510</v>
      </c>
    </row>
    <row r="902" spans="1:69" x14ac:dyDescent="0.3">
      <c r="A902" t="s">
        <v>510</v>
      </c>
      <c r="B902" t="s">
        <v>510</v>
      </c>
      <c r="C902" t="s">
        <v>510</v>
      </c>
      <c r="D902" t="s">
        <v>510</v>
      </c>
      <c r="E902" t="s">
        <v>510</v>
      </c>
      <c r="F902" t="s">
        <v>510</v>
      </c>
      <c r="G902" t="s">
        <v>510</v>
      </c>
      <c r="H902" s="455"/>
      <c r="I902" t="s">
        <v>510</v>
      </c>
      <c r="K902" t="s">
        <v>510</v>
      </c>
      <c r="L902" t="s">
        <v>512</v>
      </c>
      <c r="M902" t="s">
        <v>510</v>
      </c>
      <c r="N902" t="s">
        <v>510</v>
      </c>
      <c r="O902" t="s">
        <v>510</v>
      </c>
      <c r="P902" t="s">
        <v>510</v>
      </c>
      <c r="Q902" t="s">
        <v>510</v>
      </c>
      <c r="R902" t="s">
        <v>510</v>
      </c>
      <c r="S902" t="s">
        <v>510</v>
      </c>
      <c r="T902" t="s">
        <v>510</v>
      </c>
      <c r="U902" t="s">
        <v>510</v>
      </c>
      <c r="V902" t="s">
        <v>510</v>
      </c>
      <c r="W902" t="s">
        <v>510</v>
      </c>
      <c r="Y902" t="s">
        <v>510</v>
      </c>
      <c r="AA902" t="s">
        <v>510</v>
      </c>
      <c r="AB902" t="s">
        <v>510</v>
      </c>
      <c r="AC902" t="s">
        <v>510</v>
      </c>
      <c r="AD902" t="s">
        <v>510</v>
      </c>
      <c r="AE902" t="s">
        <v>510</v>
      </c>
      <c r="AH902" t="s">
        <v>510</v>
      </c>
      <c r="AI902" t="s">
        <v>510</v>
      </c>
      <c r="AJ902" t="s">
        <v>510</v>
      </c>
      <c r="AK902" t="s">
        <v>510</v>
      </c>
      <c r="AL902" t="s">
        <v>510</v>
      </c>
      <c r="AM902" t="s">
        <v>510</v>
      </c>
      <c r="AN902" t="s">
        <v>510</v>
      </c>
      <c r="AO902" t="s">
        <v>510</v>
      </c>
      <c r="AP902" t="s">
        <v>510</v>
      </c>
      <c r="AQ902" t="s">
        <v>510</v>
      </c>
      <c r="AR902" t="s">
        <v>510</v>
      </c>
      <c r="AS902" t="s">
        <v>510</v>
      </c>
      <c r="AT902" t="s">
        <v>510</v>
      </c>
      <c r="AU902" t="s">
        <v>510</v>
      </c>
      <c r="AV902" t="s">
        <v>510</v>
      </c>
      <c r="AW902" t="s">
        <v>510</v>
      </c>
      <c r="AY902" t="s">
        <v>510</v>
      </c>
      <c r="AZ902" t="s">
        <v>510</v>
      </c>
      <c r="BB902" t="s">
        <v>510</v>
      </c>
      <c r="BC902" t="s">
        <v>510</v>
      </c>
      <c r="BD902" t="s">
        <v>510</v>
      </c>
      <c r="BE902" t="s">
        <v>510</v>
      </c>
      <c r="BF902" t="s">
        <v>510</v>
      </c>
      <c r="BG902" t="s">
        <v>510</v>
      </c>
      <c r="BH902" t="s">
        <v>510</v>
      </c>
      <c r="BI902" t="s">
        <v>510</v>
      </c>
      <c r="BJ902" t="s">
        <v>510</v>
      </c>
      <c r="BK902" t="s">
        <v>510</v>
      </c>
      <c r="BL902" t="s">
        <v>510</v>
      </c>
      <c r="BM902" t="s">
        <v>510</v>
      </c>
      <c r="BN902" t="s">
        <v>510</v>
      </c>
      <c r="BO902" t="s">
        <v>510</v>
      </c>
      <c r="BP902" t="s">
        <v>510</v>
      </c>
      <c r="BQ902" t="s">
        <v>510</v>
      </c>
    </row>
    <row r="903" spans="1:69" x14ac:dyDescent="0.3">
      <c r="A903" t="s">
        <v>510</v>
      </c>
      <c r="B903" t="s">
        <v>510</v>
      </c>
      <c r="C903" t="s">
        <v>510</v>
      </c>
      <c r="D903" t="s">
        <v>510</v>
      </c>
      <c r="E903" t="s">
        <v>510</v>
      </c>
      <c r="F903" t="s">
        <v>510</v>
      </c>
      <c r="G903" t="s">
        <v>510</v>
      </c>
      <c r="H903" s="455"/>
      <c r="I903" t="s">
        <v>510</v>
      </c>
      <c r="K903" t="s">
        <v>510</v>
      </c>
      <c r="L903" t="s">
        <v>512</v>
      </c>
      <c r="M903" t="s">
        <v>510</v>
      </c>
      <c r="N903" t="s">
        <v>510</v>
      </c>
      <c r="O903" t="s">
        <v>510</v>
      </c>
      <c r="P903" t="s">
        <v>510</v>
      </c>
      <c r="Q903" t="s">
        <v>510</v>
      </c>
      <c r="R903" t="s">
        <v>510</v>
      </c>
      <c r="S903" t="s">
        <v>510</v>
      </c>
      <c r="T903" t="s">
        <v>510</v>
      </c>
      <c r="U903" t="s">
        <v>510</v>
      </c>
      <c r="V903" t="s">
        <v>510</v>
      </c>
      <c r="W903" t="s">
        <v>510</v>
      </c>
      <c r="Y903" t="s">
        <v>510</v>
      </c>
      <c r="AA903" t="s">
        <v>510</v>
      </c>
      <c r="AB903" t="s">
        <v>510</v>
      </c>
      <c r="AC903" t="s">
        <v>510</v>
      </c>
      <c r="AD903" t="s">
        <v>510</v>
      </c>
      <c r="AE903" t="s">
        <v>510</v>
      </c>
      <c r="AH903" t="s">
        <v>510</v>
      </c>
      <c r="AI903" t="s">
        <v>510</v>
      </c>
      <c r="AJ903" t="s">
        <v>510</v>
      </c>
      <c r="AK903" t="s">
        <v>510</v>
      </c>
      <c r="AL903" t="s">
        <v>510</v>
      </c>
      <c r="AM903" t="s">
        <v>510</v>
      </c>
      <c r="AN903" t="s">
        <v>510</v>
      </c>
      <c r="AO903" t="s">
        <v>510</v>
      </c>
      <c r="AP903" t="s">
        <v>510</v>
      </c>
      <c r="AQ903" t="s">
        <v>510</v>
      </c>
      <c r="AR903" t="s">
        <v>510</v>
      </c>
      <c r="AS903" t="s">
        <v>510</v>
      </c>
      <c r="AT903" t="s">
        <v>510</v>
      </c>
      <c r="AU903" t="s">
        <v>510</v>
      </c>
      <c r="AV903" t="s">
        <v>510</v>
      </c>
      <c r="AW903" t="s">
        <v>510</v>
      </c>
      <c r="AY903" t="s">
        <v>510</v>
      </c>
      <c r="AZ903" t="s">
        <v>510</v>
      </c>
      <c r="BB903" t="s">
        <v>510</v>
      </c>
      <c r="BC903" t="s">
        <v>510</v>
      </c>
      <c r="BD903" t="s">
        <v>510</v>
      </c>
      <c r="BE903" t="s">
        <v>510</v>
      </c>
      <c r="BF903" t="s">
        <v>510</v>
      </c>
      <c r="BG903" t="s">
        <v>510</v>
      </c>
      <c r="BH903" t="s">
        <v>510</v>
      </c>
      <c r="BI903" t="s">
        <v>510</v>
      </c>
      <c r="BJ903" t="s">
        <v>510</v>
      </c>
      <c r="BK903" t="s">
        <v>510</v>
      </c>
      <c r="BL903" t="s">
        <v>510</v>
      </c>
      <c r="BM903" t="s">
        <v>510</v>
      </c>
      <c r="BN903" t="s">
        <v>510</v>
      </c>
      <c r="BO903" t="s">
        <v>510</v>
      </c>
      <c r="BP903" t="s">
        <v>510</v>
      </c>
      <c r="BQ903" t="s">
        <v>510</v>
      </c>
    </row>
    <row r="904" spans="1:69" x14ac:dyDescent="0.3">
      <c r="A904" t="s">
        <v>510</v>
      </c>
      <c r="B904" t="s">
        <v>510</v>
      </c>
      <c r="C904" t="s">
        <v>510</v>
      </c>
      <c r="D904" t="s">
        <v>510</v>
      </c>
      <c r="E904" t="s">
        <v>510</v>
      </c>
      <c r="F904" t="s">
        <v>510</v>
      </c>
      <c r="G904" t="s">
        <v>510</v>
      </c>
      <c r="H904" s="455"/>
      <c r="I904" t="s">
        <v>510</v>
      </c>
      <c r="K904" t="s">
        <v>510</v>
      </c>
      <c r="L904" t="s">
        <v>512</v>
      </c>
      <c r="M904" t="s">
        <v>510</v>
      </c>
      <c r="N904" t="s">
        <v>510</v>
      </c>
      <c r="O904" t="s">
        <v>510</v>
      </c>
      <c r="P904" t="s">
        <v>510</v>
      </c>
      <c r="Q904" t="s">
        <v>510</v>
      </c>
      <c r="R904" t="s">
        <v>510</v>
      </c>
      <c r="S904" t="s">
        <v>510</v>
      </c>
      <c r="T904" t="s">
        <v>510</v>
      </c>
      <c r="U904" t="s">
        <v>510</v>
      </c>
      <c r="V904" t="s">
        <v>510</v>
      </c>
      <c r="W904" t="s">
        <v>510</v>
      </c>
      <c r="Y904" t="s">
        <v>510</v>
      </c>
      <c r="AA904" t="s">
        <v>510</v>
      </c>
      <c r="AB904" t="s">
        <v>510</v>
      </c>
      <c r="AC904" t="s">
        <v>510</v>
      </c>
      <c r="AD904" t="s">
        <v>510</v>
      </c>
      <c r="AE904" t="s">
        <v>510</v>
      </c>
      <c r="AH904" t="s">
        <v>510</v>
      </c>
      <c r="AI904" t="s">
        <v>510</v>
      </c>
      <c r="AJ904" t="s">
        <v>510</v>
      </c>
      <c r="AK904" t="s">
        <v>510</v>
      </c>
      <c r="AL904" t="s">
        <v>510</v>
      </c>
      <c r="AM904" t="s">
        <v>510</v>
      </c>
      <c r="AN904" t="s">
        <v>510</v>
      </c>
      <c r="AO904" t="s">
        <v>510</v>
      </c>
      <c r="AP904" t="s">
        <v>510</v>
      </c>
      <c r="AQ904" t="s">
        <v>510</v>
      </c>
      <c r="AR904" t="s">
        <v>510</v>
      </c>
      <c r="AS904" t="s">
        <v>510</v>
      </c>
      <c r="AT904" t="s">
        <v>510</v>
      </c>
      <c r="AU904" t="s">
        <v>510</v>
      </c>
      <c r="AV904" t="s">
        <v>510</v>
      </c>
      <c r="AW904" t="s">
        <v>510</v>
      </c>
      <c r="AY904" t="s">
        <v>510</v>
      </c>
      <c r="AZ904" t="s">
        <v>510</v>
      </c>
      <c r="BB904" t="s">
        <v>510</v>
      </c>
      <c r="BC904" t="s">
        <v>510</v>
      </c>
      <c r="BD904" t="s">
        <v>510</v>
      </c>
      <c r="BE904" t="s">
        <v>510</v>
      </c>
      <c r="BF904" t="s">
        <v>510</v>
      </c>
      <c r="BG904" t="s">
        <v>510</v>
      </c>
      <c r="BH904" t="s">
        <v>510</v>
      </c>
      <c r="BI904" t="s">
        <v>510</v>
      </c>
      <c r="BJ904" t="s">
        <v>510</v>
      </c>
      <c r="BK904" t="s">
        <v>510</v>
      </c>
      <c r="BL904" t="s">
        <v>510</v>
      </c>
      <c r="BM904" t="s">
        <v>510</v>
      </c>
      <c r="BN904" t="s">
        <v>510</v>
      </c>
      <c r="BO904" t="s">
        <v>510</v>
      </c>
      <c r="BP904" t="s">
        <v>510</v>
      </c>
      <c r="BQ904" t="s">
        <v>510</v>
      </c>
    </row>
    <row r="905" spans="1:69" x14ac:dyDescent="0.3">
      <c r="A905" t="s">
        <v>510</v>
      </c>
      <c r="B905" t="s">
        <v>510</v>
      </c>
      <c r="C905" t="s">
        <v>510</v>
      </c>
      <c r="D905" t="s">
        <v>510</v>
      </c>
      <c r="E905" t="s">
        <v>510</v>
      </c>
      <c r="F905" t="s">
        <v>510</v>
      </c>
      <c r="G905" t="s">
        <v>510</v>
      </c>
      <c r="H905" s="455"/>
      <c r="I905" t="s">
        <v>510</v>
      </c>
      <c r="K905" t="s">
        <v>510</v>
      </c>
      <c r="L905" t="s">
        <v>512</v>
      </c>
      <c r="M905" t="s">
        <v>510</v>
      </c>
      <c r="N905" t="s">
        <v>510</v>
      </c>
      <c r="O905" t="s">
        <v>510</v>
      </c>
      <c r="P905" t="s">
        <v>510</v>
      </c>
      <c r="Q905" t="s">
        <v>510</v>
      </c>
      <c r="R905" t="s">
        <v>510</v>
      </c>
      <c r="S905" t="s">
        <v>510</v>
      </c>
      <c r="T905" t="s">
        <v>510</v>
      </c>
      <c r="U905" t="s">
        <v>510</v>
      </c>
      <c r="V905" t="s">
        <v>510</v>
      </c>
      <c r="W905" t="s">
        <v>510</v>
      </c>
      <c r="Y905" t="s">
        <v>510</v>
      </c>
      <c r="AA905" t="s">
        <v>510</v>
      </c>
      <c r="AB905" t="s">
        <v>510</v>
      </c>
      <c r="AC905" t="s">
        <v>510</v>
      </c>
      <c r="AD905" t="s">
        <v>510</v>
      </c>
      <c r="AE905" t="s">
        <v>510</v>
      </c>
      <c r="AH905" t="s">
        <v>510</v>
      </c>
      <c r="AI905" t="s">
        <v>510</v>
      </c>
      <c r="AJ905" t="s">
        <v>510</v>
      </c>
      <c r="AK905" t="s">
        <v>510</v>
      </c>
      <c r="AL905" t="s">
        <v>510</v>
      </c>
      <c r="AM905" t="s">
        <v>510</v>
      </c>
      <c r="AN905" t="s">
        <v>510</v>
      </c>
      <c r="AO905" t="s">
        <v>510</v>
      </c>
      <c r="AP905" t="s">
        <v>510</v>
      </c>
      <c r="AQ905" t="s">
        <v>510</v>
      </c>
      <c r="AR905" t="s">
        <v>510</v>
      </c>
      <c r="AS905" t="s">
        <v>510</v>
      </c>
      <c r="AT905" t="s">
        <v>510</v>
      </c>
      <c r="AU905" t="s">
        <v>510</v>
      </c>
      <c r="AV905" t="s">
        <v>510</v>
      </c>
      <c r="AW905" t="s">
        <v>510</v>
      </c>
      <c r="AY905" t="s">
        <v>510</v>
      </c>
      <c r="AZ905" t="s">
        <v>510</v>
      </c>
      <c r="BB905" t="s">
        <v>510</v>
      </c>
      <c r="BC905" t="s">
        <v>510</v>
      </c>
      <c r="BD905" t="s">
        <v>510</v>
      </c>
      <c r="BE905" t="s">
        <v>510</v>
      </c>
      <c r="BF905" t="s">
        <v>510</v>
      </c>
      <c r="BG905" t="s">
        <v>510</v>
      </c>
      <c r="BH905" t="s">
        <v>510</v>
      </c>
      <c r="BI905" t="s">
        <v>510</v>
      </c>
      <c r="BJ905" t="s">
        <v>510</v>
      </c>
      <c r="BK905" t="s">
        <v>510</v>
      </c>
      <c r="BL905" t="s">
        <v>510</v>
      </c>
      <c r="BM905" t="s">
        <v>510</v>
      </c>
      <c r="BN905" t="s">
        <v>510</v>
      </c>
      <c r="BO905" t="s">
        <v>510</v>
      </c>
      <c r="BP905" t="s">
        <v>510</v>
      </c>
      <c r="BQ905" t="s">
        <v>510</v>
      </c>
    </row>
    <row r="906" spans="1:69" x14ac:dyDescent="0.3">
      <c r="A906" t="s">
        <v>510</v>
      </c>
      <c r="B906" t="s">
        <v>510</v>
      </c>
      <c r="C906" t="s">
        <v>510</v>
      </c>
      <c r="D906" t="s">
        <v>510</v>
      </c>
      <c r="E906" t="s">
        <v>510</v>
      </c>
      <c r="F906" t="s">
        <v>510</v>
      </c>
      <c r="G906" t="s">
        <v>510</v>
      </c>
      <c r="H906" s="455"/>
      <c r="I906" t="s">
        <v>510</v>
      </c>
      <c r="K906" t="s">
        <v>510</v>
      </c>
      <c r="L906" t="s">
        <v>512</v>
      </c>
      <c r="M906" t="s">
        <v>510</v>
      </c>
      <c r="N906" t="s">
        <v>510</v>
      </c>
      <c r="O906" t="s">
        <v>510</v>
      </c>
      <c r="P906" t="s">
        <v>510</v>
      </c>
      <c r="Q906" t="s">
        <v>510</v>
      </c>
      <c r="R906" t="s">
        <v>510</v>
      </c>
      <c r="S906" t="s">
        <v>510</v>
      </c>
      <c r="T906" t="s">
        <v>510</v>
      </c>
      <c r="U906" t="s">
        <v>510</v>
      </c>
      <c r="V906" t="s">
        <v>510</v>
      </c>
      <c r="W906" t="s">
        <v>510</v>
      </c>
      <c r="Y906" t="s">
        <v>510</v>
      </c>
      <c r="AA906" t="s">
        <v>510</v>
      </c>
      <c r="AB906" t="s">
        <v>510</v>
      </c>
      <c r="AC906" t="s">
        <v>510</v>
      </c>
      <c r="AD906" t="s">
        <v>510</v>
      </c>
      <c r="AE906" t="s">
        <v>510</v>
      </c>
      <c r="AH906" t="s">
        <v>510</v>
      </c>
      <c r="AI906" t="s">
        <v>510</v>
      </c>
      <c r="AJ906" t="s">
        <v>510</v>
      </c>
      <c r="AK906" t="s">
        <v>510</v>
      </c>
      <c r="AL906" t="s">
        <v>510</v>
      </c>
      <c r="AM906" t="s">
        <v>510</v>
      </c>
      <c r="AN906" t="s">
        <v>510</v>
      </c>
      <c r="AO906" t="s">
        <v>510</v>
      </c>
      <c r="AP906" t="s">
        <v>510</v>
      </c>
      <c r="AQ906" t="s">
        <v>510</v>
      </c>
      <c r="AR906" t="s">
        <v>510</v>
      </c>
      <c r="AS906" t="s">
        <v>510</v>
      </c>
      <c r="AT906" t="s">
        <v>510</v>
      </c>
      <c r="AU906" t="s">
        <v>510</v>
      </c>
      <c r="AV906" t="s">
        <v>510</v>
      </c>
      <c r="AW906" t="s">
        <v>510</v>
      </c>
      <c r="AY906" t="s">
        <v>510</v>
      </c>
      <c r="AZ906" t="s">
        <v>510</v>
      </c>
      <c r="BB906" t="s">
        <v>510</v>
      </c>
      <c r="BC906" t="s">
        <v>510</v>
      </c>
      <c r="BD906" t="s">
        <v>510</v>
      </c>
      <c r="BE906" t="s">
        <v>510</v>
      </c>
      <c r="BF906" t="s">
        <v>510</v>
      </c>
      <c r="BG906" t="s">
        <v>510</v>
      </c>
      <c r="BH906" t="s">
        <v>510</v>
      </c>
      <c r="BI906" t="s">
        <v>510</v>
      </c>
      <c r="BJ906" t="s">
        <v>510</v>
      </c>
      <c r="BK906" t="s">
        <v>510</v>
      </c>
      <c r="BL906" t="s">
        <v>510</v>
      </c>
      <c r="BM906" t="s">
        <v>510</v>
      </c>
      <c r="BN906" t="s">
        <v>510</v>
      </c>
      <c r="BO906" t="s">
        <v>510</v>
      </c>
      <c r="BP906" t="s">
        <v>510</v>
      </c>
      <c r="BQ906" t="s">
        <v>510</v>
      </c>
    </row>
    <row r="907" spans="1:69" x14ac:dyDescent="0.3">
      <c r="A907" t="s">
        <v>510</v>
      </c>
      <c r="B907" t="s">
        <v>510</v>
      </c>
      <c r="C907" t="s">
        <v>510</v>
      </c>
      <c r="D907" t="s">
        <v>510</v>
      </c>
      <c r="E907" t="s">
        <v>510</v>
      </c>
      <c r="F907" t="s">
        <v>510</v>
      </c>
      <c r="G907" t="s">
        <v>510</v>
      </c>
      <c r="H907" s="455"/>
      <c r="I907" t="s">
        <v>510</v>
      </c>
      <c r="K907" t="s">
        <v>510</v>
      </c>
      <c r="L907" t="s">
        <v>512</v>
      </c>
      <c r="M907" t="s">
        <v>510</v>
      </c>
      <c r="N907" t="s">
        <v>510</v>
      </c>
      <c r="O907" t="s">
        <v>510</v>
      </c>
      <c r="P907" t="s">
        <v>510</v>
      </c>
      <c r="Q907" t="s">
        <v>510</v>
      </c>
      <c r="R907" t="s">
        <v>510</v>
      </c>
      <c r="S907" t="s">
        <v>510</v>
      </c>
      <c r="T907" t="s">
        <v>510</v>
      </c>
      <c r="U907" t="s">
        <v>510</v>
      </c>
      <c r="V907" t="s">
        <v>510</v>
      </c>
      <c r="W907" t="s">
        <v>510</v>
      </c>
      <c r="Y907" t="s">
        <v>510</v>
      </c>
      <c r="AA907" t="s">
        <v>510</v>
      </c>
      <c r="AB907" t="s">
        <v>510</v>
      </c>
      <c r="AC907" t="s">
        <v>510</v>
      </c>
      <c r="AD907" t="s">
        <v>510</v>
      </c>
      <c r="AE907" t="s">
        <v>510</v>
      </c>
      <c r="AH907" t="s">
        <v>510</v>
      </c>
      <c r="AI907" t="s">
        <v>510</v>
      </c>
      <c r="AJ907" t="s">
        <v>510</v>
      </c>
      <c r="AK907" t="s">
        <v>510</v>
      </c>
      <c r="AL907" t="s">
        <v>510</v>
      </c>
      <c r="AM907" t="s">
        <v>510</v>
      </c>
      <c r="AN907" t="s">
        <v>510</v>
      </c>
      <c r="AO907" t="s">
        <v>510</v>
      </c>
      <c r="AP907" t="s">
        <v>510</v>
      </c>
      <c r="AQ907" t="s">
        <v>510</v>
      </c>
      <c r="AR907" t="s">
        <v>510</v>
      </c>
      <c r="AS907" t="s">
        <v>510</v>
      </c>
      <c r="AT907" t="s">
        <v>510</v>
      </c>
      <c r="AU907" t="s">
        <v>510</v>
      </c>
      <c r="AV907" t="s">
        <v>510</v>
      </c>
      <c r="AW907" t="s">
        <v>510</v>
      </c>
      <c r="AY907" t="s">
        <v>510</v>
      </c>
      <c r="AZ907" t="s">
        <v>510</v>
      </c>
      <c r="BB907" t="s">
        <v>510</v>
      </c>
      <c r="BC907" t="s">
        <v>510</v>
      </c>
      <c r="BD907" t="s">
        <v>510</v>
      </c>
      <c r="BE907" t="s">
        <v>510</v>
      </c>
      <c r="BF907" t="s">
        <v>510</v>
      </c>
      <c r="BG907" t="s">
        <v>510</v>
      </c>
      <c r="BH907" t="s">
        <v>510</v>
      </c>
      <c r="BI907" t="s">
        <v>510</v>
      </c>
      <c r="BJ907" t="s">
        <v>510</v>
      </c>
      <c r="BK907" t="s">
        <v>510</v>
      </c>
      <c r="BL907" t="s">
        <v>510</v>
      </c>
      <c r="BM907" t="s">
        <v>510</v>
      </c>
      <c r="BN907" t="s">
        <v>510</v>
      </c>
      <c r="BO907" t="s">
        <v>510</v>
      </c>
      <c r="BP907" t="s">
        <v>510</v>
      </c>
      <c r="BQ907" t="s">
        <v>510</v>
      </c>
    </row>
    <row r="908" spans="1:69" x14ac:dyDescent="0.3">
      <c r="A908" t="s">
        <v>510</v>
      </c>
      <c r="B908" t="s">
        <v>510</v>
      </c>
      <c r="C908" t="s">
        <v>510</v>
      </c>
      <c r="D908" t="s">
        <v>510</v>
      </c>
      <c r="E908" t="s">
        <v>510</v>
      </c>
      <c r="F908" t="s">
        <v>510</v>
      </c>
      <c r="G908" t="s">
        <v>510</v>
      </c>
      <c r="H908" s="455"/>
      <c r="I908" t="s">
        <v>510</v>
      </c>
      <c r="K908" t="s">
        <v>510</v>
      </c>
      <c r="L908" t="s">
        <v>512</v>
      </c>
      <c r="M908" t="s">
        <v>510</v>
      </c>
      <c r="N908" t="s">
        <v>510</v>
      </c>
      <c r="O908" t="s">
        <v>510</v>
      </c>
      <c r="P908" t="s">
        <v>510</v>
      </c>
      <c r="Q908" t="s">
        <v>510</v>
      </c>
      <c r="R908" t="s">
        <v>510</v>
      </c>
      <c r="S908" t="s">
        <v>510</v>
      </c>
      <c r="T908" t="s">
        <v>510</v>
      </c>
      <c r="U908" t="s">
        <v>510</v>
      </c>
      <c r="V908" t="s">
        <v>510</v>
      </c>
      <c r="W908" t="s">
        <v>510</v>
      </c>
      <c r="Y908" t="s">
        <v>510</v>
      </c>
      <c r="AA908" t="s">
        <v>510</v>
      </c>
      <c r="AB908" t="s">
        <v>510</v>
      </c>
      <c r="AC908" t="s">
        <v>510</v>
      </c>
      <c r="AD908" t="s">
        <v>510</v>
      </c>
      <c r="AE908" t="s">
        <v>510</v>
      </c>
      <c r="AH908" t="s">
        <v>510</v>
      </c>
      <c r="AI908" t="s">
        <v>510</v>
      </c>
      <c r="AJ908" t="s">
        <v>510</v>
      </c>
      <c r="AK908" t="s">
        <v>510</v>
      </c>
      <c r="AL908" t="s">
        <v>510</v>
      </c>
      <c r="AM908" t="s">
        <v>510</v>
      </c>
      <c r="AN908" t="s">
        <v>510</v>
      </c>
      <c r="AO908" t="s">
        <v>510</v>
      </c>
      <c r="AP908" t="s">
        <v>510</v>
      </c>
      <c r="AQ908" t="s">
        <v>510</v>
      </c>
      <c r="AR908" t="s">
        <v>510</v>
      </c>
      <c r="AS908" t="s">
        <v>510</v>
      </c>
      <c r="AT908" t="s">
        <v>510</v>
      </c>
      <c r="AU908" t="s">
        <v>510</v>
      </c>
      <c r="AV908" t="s">
        <v>510</v>
      </c>
      <c r="AW908" t="s">
        <v>510</v>
      </c>
      <c r="AY908" t="s">
        <v>510</v>
      </c>
      <c r="AZ908" t="s">
        <v>510</v>
      </c>
      <c r="BB908" t="s">
        <v>510</v>
      </c>
      <c r="BC908" t="s">
        <v>510</v>
      </c>
      <c r="BD908" t="s">
        <v>510</v>
      </c>
      <c r="BE908" t="s">
        <v>510</v>
      </c>
      <c r="BF908" t="s">
        <v>510</v>
      </c>
      <c r="BG908" t="s">
        <v>510</v>
      </c>
      <c r="BH908" t="s">
        <v>510</v>
      </c>
      <c r="BI908" t="s">
        <v>510</v>
      </c>
      <c r="BJ908" t="s">
        <v>510</v>
      </c>
      <c r="BK908" t="s">
        <v>510</v>
      </c>
      <c r="BL908" t="s">
        <v>510</v>
      </c>
      <c r="BM908" t="s">
        <v>510</v>
      </c>
      <c r="BN908" t="s">
        <v>510</v>
      </c>
      <c r="BO908" t="s">
        <v>510</v>
      </c>
      <c r="BP908" t="s">
        <v>510</v>
      </c>
      <c r="BQ908" t="s">
        <v>510</v>
      </c>
    </row>
    <row r="909" spans="1:69" x14ac:dyDescent="0.3">
      <c r="A909" t="s">
        <v>510</v>
      </c>
      <c r="B909" t="s">
        <v>510</v>
      </c>
      <c r="C909" t="s">
        <v>510</v>
      </c>
      <c r="D909" t="s">
        <v>510</v>
      </c>
      <c r="E909" t="s">
        <v>510</v>
      </c>
      <c r="F909" t="s">
        <v>510</v>
      </c>
      <c r="G909" t="s">
        <v>510</v>
      </c>
      <c r="H909" s="455"/>
      <c r="I909" t="s">
        <v>510</v>
      </c>
      <c r="K909" t="s">
        <v>510</v>
      </c>
      <c r="L909" t="s">
        <v>512</v>
      </c>
      <c r="M909" t="s">
        <v>510</v>
      </c>
      <c r="N909" t="s">
        <v>510</v>
      </c>
      <c r="O909" t="s">
        <v>510</v>
      </c>
      <c r="P909" t="s">
        <v>510</v>
      </c>
      <c r="Q909" t="s">
        <v>510</v>
      </c>
      <c r="R909" t="s">
        <v>510</v>
      </c>
      <c r="S909" t="s">
        <v>510</v>
      </c>
      <c r="T909" t="s">
        <v>510</v>
      </c>
      <c r="U909" t="s">
        <v>510</v>
      </c>
      <c r="V909" t="s">
        <v>510</v>
      </c>
      <c r="W909" t="s">
        <v>510</v>
      </c>
      <c r="Y909" t="s">
        <v>510</v>
      </c>
      <c r="AA909" t="s">
        <v>510</v>
      </c>
      <c r="AB909" t="s">
        <v>510</v>
      </c>
      <c r="AC909" t="s">
        <v>510</v>
      </c>
      <c r="AD909" t="s">
        <v>510</v>
      </c>
      <c r="AE909" t="s">
        <v>510</v>
      </c>
      <c r="AH909" t="s">
        <v>510</v>
      </c>
      <c r="AI909" t="s">
        <v>510</v>
      </c>
      <c r="AJ909" t="s">
        <v>510</v>
      </c>
      <c r="AK909" t="s">
        <v>510</v>
      </c>
      <c r="AL909" t="s">
        <v>510</v>
      </c>
      <c r="AM909" t="s">
        <v>510</v>
      </c>
      <c r="AN909" t="s">
        <v>510</v>
      </c>
      <c r="AO909" t="s">
        <v>510</v>
      </c>
      <c r="AP909" t="s">
        <v>510</v>
      </c>
      <c r="AQ909" t="s">
        <v>510</v>
      </c>
      <c r="AR909" t="s">
        <v>510</v>
      </c>
      <c r="AS909" t="s">
        <v>510</v>
      </c>
      <c r="AT909" t="s">
        <v>510</v>
      </c>
      <c r="AU909" t="s">
        <v>510</v>
      </c>
      <c r="AV909" t="s">
        <v>510</v>
      </c>
      <c r="AW909" t="s">
        <v>510</v>
      </c>
      <c r="AY909" t="s">
        <v>510</v>
      </c>
      <c r="AZ909" t="s">
        <v>510</v>
      </c>
      <c r="BB909" t="s">
        <v>510</v>
      </c>
      <c r="BC909" t="s">
        <v>510</v>
      </c>
      <c r="BD909" t="s">
        <v>510</v>
      </c>
      <c r="BE909" t="s">
        <v>510</v>
      </c>
      <c r="BF909" t="s">
        <v>510</v>
      </c>
      <c r="BG909" t="s">
        <v>510</v>
      </c>
      <c r="BH909" t="s">
        <v>510</v>
      </c>
      <c r="BI909" t="s">
        <v>510</v>
      </c>
      <c r="BJ909" t="s">
        <v>510</v>
      </c>
      <c r="BK909" t="s">
        <v>510</v>
      </c>
      <c r="BL909" t="s">
        <v>510</v>
      </c>
      <c r="BM909" t="s">
        <v>510</v>
      </c>
      <c r="BN909" t="s">
        <v>510</v>
      </c>
      <c r="BO909" t="s">
        <v>510</v>
      </c>
      <c r="BP909" t="s">
        <v>510</v>
      </c>
      <c r="BQ909" t="s">
        <v>510</v>
      </c>
    </row>
    <row r="910" spans="1:69" x14ac:dyDescent="0.3">
      <c r="A910" t="s">
        <v>510</v>
      </c>
      <c r="B910" t="s">
        <v>510</v>
      </c>
      <c r="C910" t="s">
        <v>510</v>
      </c>
      <c r="D910" t="s">
        <v>510</v>
      </c>
      <c r="E910" t="s">
        <v>510</v>
      </c>
      <c r="F910" t="s">
        <v>510</v>
      </c>
      <c r="G910" t="s">
        <v>510</v>
      </c>
      <c r="H910" s="455"/>
      <c r="I910" t="s">
        <v>510</v>
      </c>
      <c r="K910" t="s">
        <v>510</v>
      </c>
      <c r="L910" t="s">
        <v>512</v>
      </c>
      <c r="M910" t="s">
        <v>510</v>
      </c>
      <c r="N910" t="s">
        <v>510</v>
      </c>
      <c r="O910" t="s">
        <v>510</v>
      </c>
      <c r="P910" t="s">
        <v>510</v>
      </c>
      <c r="Q910" t="s">
        <v>510</v>
      </c>
      <c r="R910" t="s">
        <v>510</v>
      </c>
      <c r="S910" t="s">
        <v>510</v>
      </c>
      <c r="T910" t="s">
        <v>510</v>
      </c>
      <c r="U910" t="s">
        <v>510</v>
      </c>
      <c r="V910" t="s">
        <v>510</v>
      </c>
      <c r="W910" t="s">
        <v>510</v>
      </c>
      <c r="Y910" t="s">
        <v>510</v>
      </c>
      <c r="AA910" t="s">
        <v>510</v>
      </c>
      <c r="AB910" t="s">
        <v>510</v>
      </c>
      <c r="AC910" t="s">
        <v>510</v>
      </c>
      <c r="AD910" t="s">
        <v>510</v>
      </c>
      <c r="AE910" t="s">
        <v>510</v>
      </c>
      <c r="AH910" t="s">
        <v>510</v>
      </c>
      <c r="AI910" t="s">
        <v>510</v>
      </c>
      <c r="AJ910" t="s">
        <v>510</v>
      </c>
      <c r="AK910" t="s">
        <v>510</v>
      </c>
      <c r="AL910" t="s">
        <v>510</v>
      </c>
      <c r="AM910" t="s">
        <v>510</v>
      </c>
      <c r="AN910" t="s">
        <v>510</v>
      </c>
      <c r="AO910" t="s">
        <v>510</v>
      </c>
      <c r="AP910" t="s">
        <v>510</v>
      </c>
      <c r="AQ910" t="s">
        <v>510</v>
      </c>
      <c r="AR910" t="s">
        <v>510</v>
      </c>
      <c r="AS910" t="s">
        <v>510</v>
      </c>
      <c r="AT910" t="s">
        <v>510</v>
      </c>
      <c r="AU910" t="s">
        <v>510</v>
      </c>
      <c r="AV910" t="s">
        <v>510</v>
      </c>
      <c r="AW910" t="s">
        <v>510</v>
      </c>
      <c r="AY910" t="s">
        <v>510</v>
      </c>
      <c r="AZ910" t="s">
        <v>510</v>
      </c>
      <c r="BB910" t="s">
        <v>510</v>
      </c>
      <c r="BC910" t="s">
        <v>510</v>
      </c>
      <c r="BD910" t="s">
        <v>510</v>
      </c>
      <c r="BE910" t="s">
        <v>510</v>
      </c>
      <c r="BF910" t="s">
        <v>510</v>
      </c>
      <c r="BG910" t="s">
        <v>510</v>
      </c>
      <c r="BH910" t="s">
        <v>510</v>
      </c>
      <c r="BI910" t="s">
        <v>510</v>
      </c>
      <c r="BJ910" t="s">
        <v>510</v>
      </c>
      <c r="BK910" t="s">
        <v>510</v>
      </c>
      <c r="BL910" t="s">
        <v>510</v>
      </c>
      <c r="BM910" t="s">
        <v>510</v>
      </c>
      <c r="BN910" t="s">
        <v>510</v>
      </c>
      <c r="BO910" t="s">
        <v>510</v>
      </c>
      <c r="BP910" t="s">
        <v>510</v>
      </c>
      <c r="BQ910" t="s">
        <v>510</v>
      </c>
    </row>
    <row r="911" spans="1:69" x14ac:dyDescent="0.3">
      <c r="A911" t="s">
        <v>510</v>
      </c>
      <c r="B911" t="s">
        <v>510</v>
      </c>
      <c r="C911" t="s">
        <v>510</v>
      </c>
      <c r="D911" t="s">
        <v>510</v>
      </c>
      <c r="E911" t="s">
        <v>510</v>
      </c>
      <c r="F911" t="s">
        <v>510</v>
      </c>
      <c r="G911" t="s">
        <v>510</v>
      </c>
      <c r="H911" s="455"/>
      <c r="I911" t="s">
        <v>510</v>
      </c>
      <c r="K911" t="s">
        <v>510</v>
      </c>
      <c r="L911" t="s">
        <v>512</v>
      </c>
      <c r="M911" t="s">
        <v>510</v>
      </c>
      <c r="N911" t="s">
        <v>510</v>
      </c>
      <c r="O911" t="s">
        <v>510</v>
      </c>
      <c r="P911" t="s">
        <v>510</v>
      </c>
      <c r="Q911" t="s">
        <v>510</v>
      </c>
      <c r="R911" t="s">
        <v>510</v>
      </c>
      <c r="S911" t="s">
        <v>510</v>
      </c>
      <c r="T911" t="s">
        <v>510</v>
      </c>
      <c r="U911" t="s">
        <v>510</v>
      </c>
      <c r="V911" t="s">
        <v>510</v>
      </c>
      <c r="W911" t="s">
        <v>510</v>
      </c>
      <c r="Y911" t="s">
        <v>510</v>
      </c>
      <c r="AA911" t="s">
        <v>510</v>
      </c>
      <c r="AB911" t="s">
        <v>510</v>
      </c>
      <c r="AC911" t="s">
        <v>510</v>
      </c>
      <c r="AD911" t="s">
        <v>510</v>
      </c>
      <c r="AE911" t="s">
        <v>510</v>
      </c>
      <c r="AH911" t="s">
        <v>510</v>
      </c>
      <c r="AI911" t="s">
        <v>510</v>
      </c>
      <c r="AJ911" t="s">
        <v>510</v>
      </c>
      <c r="AK911" t="s">
        <v>510</v>
      </c>
      <c r="AL911" t="s">
        <v>510</v>
      </c>
      <c r="AM911" t="s">
        <v>510</v>
      </c>
      <c r="AN911" t="s">
        <v>510</v>
      </c>
      <c r="AO911" t="s">
        <v>510</v>
      </c>
      <c r="AP911" t="s">
        <v>510</v>
      </c>
      <c r="AQ911" t="s">
        <v>510</v>
      </c>
      <c r="AR911" t="s">
        <v>510</v>
      </c>
      <c r="AS911" t="s">
        <v>510</v>
      </c>
      <c r="AT911" t="s">
        <v>510</v>
      </c>
      <c r="AU911" t="s">
        <v>510</v>
      </c>
      <c r="AV911" t="s">
        <v>510</v>
      </c>
      <c r="AW911" t="s">
        <v>510</v>
      </c>
      <c r="AY911" t="s">
        <v>510</v>
      </c>
      <c r="AZ911" t="s">
        <v>510</v>
      </c>
      <c r="BB911" t="s">
        <v>510</v>
      </c>
      <c r="BC911" t="s">
        <v>510</v>
      </c>
      <c r="BD911" t="s">
        <v>510</v>
      </c>
      <c r="BE911" t="s">
        <v>510</v>
      </c>
      <c r="BF911" t="s">
        <v>510</v>
      </c>
      <c r="BG911" t="s">
        <v>510</v>
      </c>
      <c r="BH911" t="s">
        <v>510</v>
      </c>
      <c r="BI911" t="s">
        <v>510</v>
      </c>
      <c r="BJ911" t="s">
        <v>510</v>
      </c>
      <c r="BK911" t="s">
        <v>510</v>
      </c>
      <c r="BL911" t="s">
        <v>510</v>
      </c>
      <c r="BM911" t="s">
        <v>510</v>
      </c>
      <c r="BN911" t="s">
        <v>510</v>
      </c>
      <c r="BO911" t="s">
        <v>510</v>
      </c>
      <c r="BP911" t="s">
        <v>510</v>
      </c>
      <c r="BQ911" t="s">
        <v>510</v>
      </c>
    </row>
    <row r="912" spans="1:69" x14ac:dyDescent="0.3">
      <c r="A912" t="s">
        <v>510</v>
      </c>
      <c r="B912" t="s">
        <v>510</v>
      </c>
      <c r="C912" t="s">
        <v>510</v>
      </c>
      <c r="D912" t="s">
        <v>510</v>
      </c>
      <c r="E912" t="s">
        <v>510</v>
      </c>
      <c r="F912" t="s">
        <v>510</v>
      </c>
      <c r="G912" t="s">
        <v>510</v>
      </c>
      <c r="H912" s="455"/>
      <c r="I912" t="s">
        <v>510</v>
      </c>
      <c r="K912" t="s">
        <v>510</v>
      </c>
      <c r="L912" t="s">
        <v>512</v>
      </c>
      <c r="M912" t="s">
        <v>510</v>
      </c>
      <c r="N912" t="s">
        <v>510</v>
      </c>
      <c r="O912" t="s">
        <v>510</v>
      </c>
      <c r="P912" t="s">
        <v>510</v>
      </c>
      <c r="Q912" t="s">
        <v>510</v>
      </c>
      <c r="R912" t="s">
        <v>510</v>
      </c>
      <c r="S912" t="s">
        <v>510</v>
      </c>
      <c r="T912" t="s">
        <v>510</v>
      </c>
      <c r="U912" t="s">
        <v>510</v>
      </c>
      <c r="V912" t="s">
        <v>510</v>
      </c>
      <c r="W912" t="s">
        <v>510</v>
      </c>
      <c r="Y912" t="s">
        <v>510</v>
      </c>
      <c r="AA912" t="s">
        <v>510</v>
      </c>
      <c r="AB912" t="s">
        <v>510</v>
      </c>
      <c r="AC912" t="s">
        <v>510</v>
      </c>
      <c r="AD912" t="s">
        <v>510</v>
      </c>
      <c r="AE912" t="s">
        <v>510</v>
      </c>
      <c r="AH912" t="s">
        <v>510</v>
      </c>
      <c r="AI912" t="s">
        <v>510</v>
      </c>
      <c r="AJ912" t="s">
        <v>510</v>
      </c>
      <c r="AK912" t="s">
        <v>510</v>
      </c>
      <c r="AL912" t="s">
        <v>510</v>
      </c>
      <c r="AM912" t="s">
        <v>510</v>
      </c>
      <c r="AN912" t="s">
        <v>510</v>
      </c>
      <c r="AO912" t="s">
        <v>510</v>
      </c>
      <c r="AP912" t="s">
        <v>510</v>
      </c>
      <c r="AQ912" t="s">
        <v>510</v>
      </c>
      <c r="AR912" t="s">
        <v>510</v>
      </c>
      <c r="AS912" t="s">
        <v>510</v>
      </c>
      <c r="AT912" t="s">
        <v>510</v>
      </c>
      <c r="AU912" t="s">
        <v>510</v>
      </c>
      <c r="AV912" t="s">
        <v>510</v>
      </c>
      <c r="AW912" t="s">
        <v>510</v>
      </c>
      <c r="AY912" t="s">
        <v>510</v>
      </c>
      <c r="AZ912" t="s">
        <v>510</v>
      </c>
      <c r="BB912" t="s">
        <v>510</v>
      </c>
      <c r="BC912" t="s">
        <v>510</v>
      </c>
      <c r="BD912" t="s">
        <v>510</v>
      </c>
      <c r="BE912" t="s">
        <v>510</v>
      </c>
      <c r="BF912" t="s">
        <v>510</v>
      </c>
      <c r="BG912" t="s">
        <v>510</v>
      </c>
      <c r="BH912" t="s">
        <v>510</v>
      </c>
      <c r="BI912" t="s">
        <v>510</v>
      </c>
      <c r="BJ912" t="s">
        <v>510</v>
      </c>
      <c r="BK912" t="s">
        <v>510</v>
      </c>
      <c r="BL912" t="s">
        <v>510</v>
      </c>
      <c r="BM912" t="s">
        <v>510</v>
      </c>
      <c r="BN912" t="s">
        <v>510</v>
      </c>
      <c r="BO912" t="s">
        <v>510</v>
      </c>
      <c r="BP912" t="s">
        <v>510</v>
      </c>
      <c r="BQ912" t="s">
        <v>510</v>
      </c>
    </row>
    <row r="913" spans="1:69" x14ac:dyDescent="0.3">
      <c r="A913" t="s">
        <v>510</v>
      </c>
      <c r="B913" t="s">
        <v>510</v>
      </c>
      <c r="C913" t="s">
        <v>510</v>
      </c>
      <c r="D913" t="s">
        <v>510</v>
      </c>
      <c r="E913" t="s">
        <v>510</v>
      </c>
      <c r="F913" t="s">
        <v>510</v>
      </c>
      <c r="G913" t="s">
        <v>510</v>
      </c>
      <c r="H913" s="455"/>
      <c r="I913" t="s">
        <v>510</v>
      </c>
      <c r="K913" t="s">
        <v>510</v>
      </c>
      <c r="L913" t="s">
        <v>512</v>
      </c>
      <c r="M913" t="s">
        <v>510</v>
      </c>
      <c r="N913" t="s">
        <v>510</v>
      </c>
      <c r="O913" t="s">
        <v>510</v>
      </c>
      <c r="P913" t="s">
        <v>510</v>
      </c>
      <c r="Q913" t="s">
        <v>510</v>
      </c>
      <c r="R913" t="s">
        <v>510</v>
      </c>
      <c r="S913" t="s">
        <v>510</v>
      </c>
      <c r="T913" t="s">
        <v>510</v>
      </c>
      <c r="U913" t="s">
        <v>510</v>
      </c>
      <c r="V913" t="s">
        <v>510</v>
      </c>
      <c r="W913" t="s">
        <v>510</v>
      </c>
      <c r="Y913" t="s">
        <v>510</v>
      </c>
      <c r="AA913" t="s">
        <v>510</v>
      </c>
      <c r="AB913" t="s">
        <v>510</v>
      </c>
      <c r="AC913" t="s">
        <v>510</v>
      </c>
      <c r="AD913" t="s">
        <v>510</v>
      </c>
      <c r="AE913" t="s">
        <v>510</v>
      </c>
      <c r="AH913" t="s">
        <v>510</v>
      </c>
      <c r="AI913" t="s">
        <v>510</v>
      </c>
      <c r="AJ913" t="s">
        <v>510</v>
      </c>
      <c r="AK913" t="s">
        <v>510</v>
      </c>
      <c r="AL913" t="s">
        <v>510</v>
      </c>
      <c r="AM913" t="s">
        <v>510</v>
      </c>
      <c r="AN913" t="s">
        <v>510</v>
      </c>
      <c r="AO913" t="s">
        <v>510</v>
      </c>
      <c r="AP913" t="s">
        <v>510</v>
      </c>
      <c r="AQ913" t="s">
        <v>510</v>
      </c>
      <c r="AR913" t="s">
        <v>510</v>
      </c>
      <c r="AS913" t="s">
        <v>510</v>
      </c>
      <c r="AT913" t="s">
        <v>510</v>
      </c>
      <c r="AU913" t="s">
        <v>510</v>
      </c>
      <c r="AV913" t="s">
        <v>510</v>
      </c>
      <c r="AW913" t="s">
        <v>510</v>
      </c>
      <c r="AY913" t="s">
        <v>510</v>
      </c>
      <c r="AZ913" t="s">
        <v>510</v>
      </c>
      <c r="BB913" t="s">
        <v>510</v>
      </c>
      <c r="BC913" t="s">
        <v>510</v>
      </c>
      <c r="BD913" t="s">
        <v>510</v>
      </c>
      <c r="BE913" t="s">
        <v>510</v>
      </c>
      <c r="BF913" t="s">
        <v>510</v>
      </c>
      <c r="BG913" t="s">
        <v>510</v>
      </c>
      <c r="BH913" t="s">
        <v>510</v>
      </c>
      <c r="BI913" t="s">
        <v>510</v>
      </c>
      <c r="BJ913" t="s">
        <v>510</v>
      </c>
      <c r="BK913" t="s">
        <v>510</v>
      </c>
      <c r="BL913" t="s">
        <v>510</v>
      </c>
      <c r="BM913" t="s">
        <v>510</v>
      </c>
      <c r="BN913" t="s">
        <v>510</v>
      </c>
      <c r="BO913" t="s">
        <v>510</v>
      </c>
      <c r="BP913" t="s">
        <v>510</v>
      </c>
      <c r="BQ913" t="s">
        <v>510</v>
      </c>
    </row>
    <row r="914" spans="1:69" x14ac:dyDescent="0.3">
      <c r="A914" t="s">
        <v>510</v>
      </c>
      <c r="B914" t="s">
        <v>510</v>
      </c>
      <c r="C914" t="s">
        <v>510</v>
      </c>
      <c r="D914" t="s">
        <v>510</v>
      </c>
      <c r="E914" t="s">
        <v>510</v>
      </c>
      <c r="F914" t="s">
        <v>510</v>
      </c>
      <c r="G914" t="s">
        <v>510</v>
      </c>
      <c r="H914" s="455"/>
      <c r="I914" t="s">
        <v>510</v>
      </c>
      <c r="K914" t="s">
        <v>510</v>
      </c>
      <c r="L914" t="s">
        <v>512</v>
      </c>
      <c r="M914" t="s">
        <v>510</v>
      </c>
      <c r="N914" t="s">
        <v>510</v>
      </c>
      <c r="O914" t="s">
        <v>510</v>
      </c>
      <c r="P914" t="s">
        <v>510</v>
      </c>
      <c r="Q914" t="s">
        <v>510</v>
      </c>
      <c r="R914" t="s">
        <v>510</v>
      </c>
      <c r="S914" t="s">
        <v>510</v>
      </c>
      <c r="T914" t="s">
        <v>510</v>
      </c>
      <c r="U914" t="s">
        <v>510</v>
      </c>
      <c r="V914" t="s">
        <v>510</v>
      </c>
      <c r="W914" t="s">
        <v>510</v>
      </c>
      <c r="Y914" t="s">
        <v>510</v>
      </c>
      <c r="AA914" t="s">
        <v>510</v>
      </c>
      <c r="AB914" t="s">
        <v>510</v>
      </c>
      <c r="AC914" t="s">
        <v>510</v>
      </c>
      <c r="AD914" t="s">
        <v>510</v>
      </c>
      <c r="AE914" t="s">
        <v>510</v>
      </c>
      <c r="AH914" t="s">
        <v>510</v>
      </c>
      <c r="AI914" t="s">
        <v>510</v>
      </c>
      <c r="AJ914" t="s">
        <v>510</v>
      </c>
      <c r="AK914" t="s">
        <v>510</v>
      </c>
      <c r="AL914" t="s">
        <v>510</v>
      </c>
      <c r="AM914" t="s">
        <v>510</v>
      </c>
      <c r="AN914" t="s">
        <v>510</v>
      </c>
      <c r="AO914" t="s">
        <v>510</v>
      </c>
      <c r="AP914" t="s">
        <v>510</v>
      </c>
      <c r="AQ914" t="s">
        <v>510</v>
      </c>
      <c r="AR914" t="s">
        <v>510</v>
      </c>
      <c r="AS914" t="s">
        <v>510</v>
      </c>
      <c r="AT914" t="s">
        <v>510</v>
      </c>
      <c r="AU914" t="s">
        <v>510</v>
      </c>
      <c r="AV914" t="s">
        <v>510</v>
      </c>
      <c r="AW914" t="s">
        <v>510</v>
      </c>
      <c r="AY914" t="s">
        <v>510</v>
      </c>
      <c r="AZ914" t="s">
        <v>510</v>
      </c>
      <c r="BB914" t="s">
        <v>510</v>
      </c>
      <c r="BC914" t="s">
        <v>510</v>
      </c>
      <c r="BD914" t="s">
        <v>510</v>
      </c>
      <c r="BE914" t="s">
        <v>510</v>
      </c>
      <c r="BF914" t="s">
        <v>510</v>
      </c>
      <c r="BG914" t="s">
        <v>510</v>
      </c>
      <c r="BH914" t="s">
        <v>510</v>
      </c>
      <c r="BI914" t="s">
        <v>510</v>
      </c>
      <c r="BJ914" t="s">
        <v>510</v>
      </c>
      <c r="BK914" t="s">
        <v>510</v>
      </c>
      <c r="BL914" t="s">
        <v>510</v>
      </c>
      <c r="BM914" t="s">
        <v>510</v>
      </c>
      <c r="BN914" t="s">
        <v>510</v>
      </c>
      <c r="BO914" t="s">
        <v>510</v>
      </c>
      <c r="BP914" t="s">
        <v>510</v>
      </c>
      <c r="BQ914" t="s">
        <v>510</v>
      </c>
    </row>
    <row r="915" spans="1:69" x14ac:dyDescent="0.3">
      <c r="A915" t="s">
        <v>510</v>
      </c>
      <c r="B915" t="s">
        <v>510</v>
      </c>
      <c r="C915" t="s">
        <v>510</v>
      </c>
      <c r="D915" t="s">
        <v>510</v>
      </c>
      <c r="E915" t="s">
        <v>510</v>
      </c>
      <c r="F915" t="s">
        <v>510</v>
      </c>
      <c r="G915" t="s">
        <v>510</v>
      </c>
      <c r="H915" s="455"/>
      <c r="I915" t="s">
        <v>510</v>
      </c>
      <c r="K915" t="s">
        <v>510</v>
      </c>
      <c r="L915" t="s">
        <v>512</v>
      </c>
      <c r="M915" t="s">
        <v>510</v>
      </c>
      <c r="N915" t="s">
        <v>510</v>
      </c>
      <c r="O915" t="s">
        <v>510</v>
      </c>
      <c r="P915" t="s">
        <v>510</v>
      </c>
      <c r="Q915" t="s">
        <v>510</v>
      </c>
      <c r="R915" t="s">
        <v>510</v>
      </c>
      <c r="S915" t="s">
        <v>510</v>
      </c>
      <c r="T915" t="s">
        <v>510</v>
      </c>
      <c r="U915" t="s">
        <v>510</v>
      </c>
      <c r="V915" t="s">
        <v>510</v>
      </c>
      <c r="W915" t="s">
        <v>510</v>
      </c>
      <c r="Y915" t="s">
        <v>510</v>
      </c>
      <c r="AA915" t="s">
        <v>510</v>
      </c>
      <c r="AB915" t="s">
        <v>510</v>
      </c>
      <c r="AC915" t="s">
        <v>510</v>
      </c>
      <c r="AD915" t="s">
        <v>510</v>
      </c>
      <c r="AE915" t="s">
        <v>510</v>
      </c>
      <c r="AH915" t="s">
        <v>510</v>
      </c>
      <c r="AI915" t="s">
        <v>510</v>
      </c>
      <c r="AJ915" t="s">
        <v>510</v>
      </c>
      <c r="AK915" t="s">
        <v>510</v>
      </c>
      <c r="AL915" t="s">
        <v>510</v>
      </c>
      <c r="AM915" t="s">
        <v>510</v>
      </c>
      <c r="AN915" t="s">
        <v>510</v>
      </c>
      <c r="AO915" t="s">
        <v>510</v>
      </c>
      <c r="AP915" t="s">
        <v>510</v>
      </c>
      <c r="AQ915" t="s">
        <v>510</v>
      </c>
      <c r="AR915" t="s">
        <v>510</v>
      </c>
      <c r="AS915" t="s">
        <v>510</v>
      </c>
      <c r="AT915" t="s">
        <v>510</v>
      </c>
      <c r="AU915" t="s">
        <v>510</v>
      </c>
      <c r="AV915" t="s">
        <v>510</v>
      </c>
      <c r="AW915" t="s">
        <v>510</v>
      </c>
      <c r="AY915" t="s">
        <v>510</v>
      </c>
      <c r="AZ915" t="s">
        <v>510</v>
      </c>
      <c r="BB915" t="s">
        <v>510</v>
      </c>
      <c r="BC915" t="s">
        <v>510</v>
      </c>
      <c r="BD915" t="s">
        <v>510</v>
      </c>
      <c r="BE915" t="s">
        <v>510</v>
      </c>
      <c r="BF915" t="s">
        <v>510</v>
      </c>
      <c r="BG915" t="s">
        <v>510</v>
      </c>
      <c r="BH915" t="s">
        <v>510</v>
      </c>
      <c r="BI915" t="s">
        <v>510</v>
      </c>
      <c r="BJ915" t="s">
        <v>510</v>
      </c>
      <c r="BK915" t="s">
        <v>510</v>
      </c>
      <c r="BL915" t="s">
        <v>510</v>
      </c>
      <c r="BM915" t="s">
        <v>510</v>
      </c>
      <c r="BN915" t="s">
        <v>510</v>
      </c>
      <c r="BO915" t="s">
        <v>510</v>
      </c>
      <c r="BP915" t="s">
        <v>510</v>
      </c>
      <c r="BQ915" t="s">
        <v>510</v>
      </c>
    </row>
    <row r="916" spans="1:69" x14ac:dyDescent="0.3">
      <c r="A916" t="s">
        <v>510</v>
      </c>
      <c r="B916" t="s">
        <v>510</v>
      </c>
      <c r="C916" t="s">
        <v>510</v>
      </c>
      <c r="D916" t="s">
        <v>510</v>
      </c>
      <c r="E916" t="s">
        <v>510</v>
      </c>
      <c r="F916" t="s">
        <v>510</v>
      </c>
      <c r="G916" t="s">
        <v>510</v>
      </c>
      <c r="H916" s="455"/>
      <c r="I916" t="s">
        <v>510</v>
      </c>
      <c r="K916" t="s">
        <v>510</v>
      </c>
      <c r="L916" t="s">
        <v>512</v>
      </c>
      <c r="M916" t="s">
        <v>510</v>
      </c>
      <c r="N916" t="s">
        <v>510</v>
      </c>
      <c r="O916" t="s">
        <v>510</v>
      </c>
      <c r="P916" t="s">
        <v>510</v>
      </c>
      <c r="Q916" t="s">
        <v>510</v>
      </c>
      <c r="R916" t="s">
        <v>510</v>
      </c>
      <c r="S916" t="s">
        <v>510</v>
      </c>
      <c r="T916" t="s">
        <v>510</v>
      </c>
      <c r="U916" t="s">
        <v>510</v>
      </c>
      <c r="V916" t="s">
        <v>510</v>
      </c>
      <c r="W916" t="s">
        <v>510</v>
      </c>
      <c r="Y916" t="s">
        <v>510</v>
      </c>
      <c r="AA916" t="s">
        <v>510</v>
      </c>
      <c r="AB916" t="s">
        <v>510</v>
      </c>
      <c r="AC916" t="s">
        <v>510</v>
      </c>
      <c r="AD916" t="s">
        <v>510</v>
      </c>
      <c r="AE916" t="s">
        <v>510</v>
      </c>
      <c r="AH916" t="s">
        <v>510</v>
      </c>
      <c r="AI916" t="s">
        <v>510</v>
      </c>
      <c r="AJ916" t="s">
        <v>510</v>
      </c>
      <c r="AK916" t="s">
        <v>510</v>
      </c>
      <c r="AL916" t="s">
        <v>510</v>
      </c>
      <c r="AM916" t="s">
        <v>510</v>
      </c>
      <c r="AN916" t="s">
        <v>510</v>
      </c>
      <c r="AO916" t="s">
        <v>510</v>
      </c>
      <c r="AP916" t="s">
        <v>510</v>
      </c>
      <c r="AQ916" t="s">
        <v>510</v>
      </c>
      <c r="AR916" t="s">
        <v>510</v>
      </c>
      <c r="AS916" t="s">
        <v>510</v>
      </c>
      <c r="AT916" t="s">
        <v>510</v>
      </c>
      <c r="AU916" t="s">
        <v>510</v>
      </c>
      <c r="AV916" t="s">
        <v>510</v>
      </c>
      <c r="AW916" t="s">
        <v>510</v>
      </c>
      <c r="AY916" t="s">
        <v>510</v>
      </c>
      <c r="AZ916" t="s">
        <v>510</v>
      </c>
      <c r="BB916" t="s">
        <v>510</v>
      </c>
      <c r="BC916" t="s">
        <v>510</v>
      </c>
      <c r="BD916" t="s">
        <v>510</v>
      </c>
      <c r="BE916" t="s">
        <v>510</v>
      </c>
      <c r="BF916" t="s">
        <v>510</v>
      </c>
      <c r="BG916" t="s">
        <v>510</v>
      </c>
      <c r="BH916" t="s">
        <v>510</v>
      </c>
      <c r="BI916" t="s">
        <v>510</v>
      </c>
      <c r="BJ916" t="s">
        <v>510</v>
      </c>
      <c r="BK916" t="s">
        <v>510</v>
      </c>
      <c r="BL916" t="s">
        <v>510</v>
      </c>
      <c r="BM916" t="s">
        <v>510</v>
      </c>
      <c r="BN916" t="s">
        <v>510</v>
      </c>
      <c r="BO916" t="s">
        <v>510</v>
      </c>
      <c r="BP916" t="s">
        <v>510</v>
      </c>
      <c r="BQ916" t="s">
        <v>510</v>
      </c>
    </row>
    <row r="917" spans="1:69" x14ac:dyDescent="0.3">
      <c r="A917" t="s">
        <v>510</v>
      </c>
      <c r="B917" t="s">
        <v>510</v>
      </c>
      <c r="C917" t="s">
        <v>510</v>
      </c>
      <c r="D917" t="s">
        <v>510</v>
      </c>
      <c r="E917" t="s">
        <v>510</v>
      </c>
      <c r="F917" t="s">
        <v>510</v>
      </c>
      <c r="G917" t="s">
        <v>510</v>
      </c>
      <c r="H917" s="455"/>
      <c r="I917" t="s">
        <v>510</v>
      </c>
      <c r="K917" t="s">
        <v>510</v>
      </c>
      <c r="L917" t="s">
        <v>512</v>
      </c>
      <c r="M917" t="s">
        <v>510</v>
      </c>
      <c r="N917" t="s">
        <v>510</v>
      </c>
      <c r="O917" t="s">
        <v>510</v>
      </c>
      <c r="P917" t="s">
        <v>510</v>
      </c>
      <c r="Q917" t="s">
        <v>510</v>
      </c>
      <c r="R917" t="s">
        <v>510</v>
      </c>
      <c r="S917" t="s">
        <v>510</v>
      </c>
      <c r="T917" t="s">
        <v>510</v>
      </c>
      <c r="U917" t="s">
        <v>510</v>
      </c>
      <c r="V917" t="s">
        <v>510</v>
      </c>
      <c r="W917" t="s">
        <v>510</v>
      </c>
      <c r="Y917" t="s">
        <v>510</v>
      </c>
      <c r="AA917" t="s">
        <v>510</v>
      </c>
      <c r="AB917" t="s">
        <v>510</v>
      </c>
      <c r="AC917" t="s">
        <v>510</v>
      </c>
      <c r="AD917" t="s">
        <v>510</v>
      </c>
      <c r="AE917" t="s">
        <v>510</v>
      </c>
      <c r="AH917" t="s">
        <v>510</v>
      </c>
      <c r="AI917" t="s">
        <v>510</v>
      </c>
      <c r="AJ917" t="s">
        <v>510</v>
      </c>
      <c r="AK917" t="s">
        <v>510</v>
      </c>
      <c r="AL917" t="s">
        <v>510</v>
      </c>
      <c r="AM917" t="s">
        <v>510</v>
      </c>
      <c r="AN917" t="s">
        <v>510</v>
      </c>
      <c r="AO917" t="s">
        <v>510</v>
      </c>
      <c r="AP917" t="s">
        <v>510</v>
      </c>
      <c r="AQ917" t="s">
        <v>510</v>
      </c>
      <c r="AR917" t="s">
        <v>510</v>
      </c>
      <c r="AS917" t="s">
        <v>510</v>
      </c>
      <c r="AT917" t="s">
        <v>510</v>
      </c>
      <c r="AU917" t="s">
        <v>510</v>
      </c>
      <c r="AV917" t="s">
        <v>510</v>
      </c>
      <c r="AW917" t="s">
        <v>510</v>
      </c>
      <c r="AY917" t="s">
        <v>510</v>
      </c>
      <c r="AZ917" t="s">
        <v>510</v>
      </c>
      <c r="BB917" t="s">
        <v>510</v>
      </c>
      <c r="BC917" t="s">
        <v>510</v>
      </c>
      <c r="BD917" t="s">
        <v>510</v>
      </c>
      <c r="BE917" t="s">
        <v>510</v>
      </c>
      <c r="BF917" t="s">
        <v>510</v>
      </c>
      <c r="BG917" t="s">
        <v>510</v>
      </c>
      <c r="BH917" t="s">
        <v>510</v>
      </c>
      <c r="BI917" t="s">
        <v>510</v>
      </c>
      <c r="BJ917" t="s">
        <v>510</v>
      </c>
      <c r="BK917" t="s">
        <v>510</v>
      </c>
      <c r="BL917" t="s">
        <v>510</v>
      </c>
      <c r="BM917" t="s">
        <v>510</v>
      </c>
      <c r="BN917" t="s">
        <v>510</v>
      </c>
      <c r="BO917" t="s">
        <v>510</v>
      </c>
      <c r="BP917" t="s">
        <v>510</v>
      </c>
      <c r="BQ917" t="s">
        <v>510</v>
      </c>
    </row>
    <row r="918" spans="1:69" x14ac:dyDescent="0.3">
      <c r="A918" t="s">
        <v>510</v>
      </c>
      <c r="B918" t="s">
        <v>510</v>
      </c>
      <c r="C918" t="s">
        <v>510</v>
      </c>
      <c r="D918" t="s">
        <v>510</v>
      </c>
      <c r="E918" t="s">
        <v>510</v>
      </c>
      <c r="F918" t="s">
        <v>510</v>
      </c>
      <c r="G918" t="s">
        <v>510</v>
      </c>
      <c r="H918" s="455"/>
      <c r="I918" t="s">
        <v>510</v>
      </c>
      <c r="K918" t="s">
        <v>510</v>
      </c>
      <c r="L918" t="s">
        <v>512</v>
      </c>
      <c r="M918" t="s">
        <v>510</v>
      </c>
      <c r="N918" t="s">
        <v>510</v>
      </c>
      <c r="O918" t="s">
        <v>510</v>
      </c>
      <c r="P918" t="s">
        <v>510</v>
      </c>
      <c r="Q918" t="s">
        <v>510</v>
      </c>
      <c r="R918" t="s">
        <v>510</v>
      </c>
      <c r="S918" t="s">
        <v>510</v>
      </c>
      <c r="T918" t="s">
        <v>510</v>
      </c>
      <c r="U918" t="s">
        <v>510</v>
      </c>
      <c r="V918" t="s">
        <v>510</v>
      </c>
      <c r="W918" t="s">
        <v>510</v>
      </c>
      <c r="Y918" t="s">
        <v>510</v>
      </c>
      <c r="AA918" t="s">
        <v>510</v>
      </c>
      <c r="AB918" t="s">
        <v>510</v>
      </c>
      <c r="AC918" t="s">
        <v>510</v>
      </c>
      <c r="AD918" t="s">
        <v>510</v>
      </c>
      <c r="AE918" t="s">
        <v>510</v>
      </c>
      <c r="AH918" t="s">
        <v>510</v>
      </c>
      <c r="AI918" t="s">
        <v>510</v>
      </c>
      <c r="AJ918" t="s">
        <v>510</v>
      </c>
      <c r="AK918" t="s">
        <v>510</v>
      </c>
      <c r="AL918" t="s">
        <v>510</v>
      </c>
      <c r="AM918" t="s">
        <v>510</v>
      </c>
      <c r="AN918" t="s">
        <v>510</v>
      </c>
      <c r="AO918" t="s">
        <v>510</v>
      </c>
      <c r="AP918" t="s">
        <v>510</v>
      </c>
      <c r="AQ918" t="s">
        <v>510</v>
      </c>
      <c r="AR918" t="s">
        <v>510</v>
      </c>
      <c r="AS918" t="s">
        <v>510</v>
      </c>
      <c r="AT918" t="s">
        <v>510</v>
      </c>
      <c r="AU918" t="s">
        <v>510</v>
      </c>
      <c r="AV918" t="s">
        <v>510</v>
      </c>
      <c r="AW918" t="s">
        <v>510</v>
      </c>
      <c r="AY918" t="s">
        <v>510</v>
      </c>
      <c r="AZ918" t="s">
        <v>510</v>
      </c>
      <c r="BB918" t="s">
        <v>510</v>
      </c>
      <c r="BC918" t="s">
        <v>510</v>
      </c>
      <c r="BD918" t="s">
        <v>510</v>
      </c>
      <c r="BE918" t="s">
        <v>510</v>
      </c>
      <c r="BF918" t="s">
        <v>510</v>
      </c>
      <c r="BG918" t="s">
        <v>510</v>
      </c>
      <c r="BH918" t="s">
        <v>510</v>
      </c>
      <c r="BI918" t="s">
        <v>510</v>
      </c>
      <c r="BJ918" t="s">
        <v>510</v>
      </c>
      <c r="BK918" t="s">
        <v>510</v>
      </c>
      <c r="BL918" t="s">
        <v>510</v>
      </c>
      <c r="BM918" t="s">
        <v>510</v>
      </c>
      <c r="BN918" t="s">
        <v>510</v>
      </c>
      <c r="BO918" t="s">
        <v>510</v>
      </c>
      <c r="BP918" t="s">
        <v>510</v>
      </c>
      <c r="BQ918" t="s">
        <v>510</v>
      </c>
    </row>
    <row r="919" spans="1:69" x14ac:dyDescent="0.3">
      <c r="A919" t="s">
        <v>510</v>
      </c>
      <c r="B919" t="s">
        <v>510</v>
      </c>
      <c r="C919" t="s">
        <v>510</v>
      </c>
      <c r="D919" t="s">
        <v>510</v>
      </c>
      <c r="E919" t="s">
        <v>510</v>
      </c>
      <c r="F919" t="s">
        <v>510</v>
      </c>
      <c r="G919" t="s">
        <v>510</v>
      </c>
      <c r="H919" s="455"/>
      <c r="I919" t="s">
        <v>510</v>
      </c>
      <c r="K919" t="s">
        <v>510</v>
      </c>
      <c r="L919" t="s">
        <v>512</v>
      </c>
      <c r="M919" t="s">
        <v>510</v>
      </c>
      <c r="N919" t="s">
        <v>510</v>
      </c>
      <c r="O919" t="s">
        <v>510</v>
      </c>
      <c r="P919" t="s">
        <v>510</v>
      </c>
      <c r="Q919" t="s">
        <v>510</v>
      </c>
      <c r="R919" t="s">
        <v>510</v>
      </c>
      <c r="S919" t="s">
        <v>510</v>
      </c>
      <c r="T919" t="s">
        <v>510</v>
      </c>
      <c r="U919" t="s">
        <v>510</v>
      </c>
      <c r="V919" t="s">
        <v>510</v>
      </c>
      <c r="W919" t="s">
        <v>510</v>
      </c>
      <c r="Y919" t="s">
        <v>510</v>
      </c>
      <c r="AA919" t="s">
        <v>510</v>
      </c>
      <c r="AB919" t="s">
        <v>510</v>
      </c>
      <c r="AC919" t="s">
        <v>510</v>
      </c>
      <c r="AD919" t="s">
        <v>510</v>
      </c>
      <c r="AE919" t="s">
        <v>510</v>
      </c>
      <c r="AH919" t="s">
        <v>510</v>
      </c>
      <c r="AI919" t="s">
        <v>510</v>
      </c>
      <c r="AJ919" t="s">
        <v>510</v>
      </c>
      <c r="AK919" t="s">
        <v>510</v>
      </c>
      <c r="AL919" t="s">
        <v>510</v>
      </c>
      <c r="AM919" t="s">
        <v>510</v>
      </c>
      <c r="AN919" t="s">
        <v>510</v>
      </c>
      <c r="AO919" t="s">
        <v>510</v>
      </c>
      <c r="AP919" t="s">
        <v>510</v>
      </c>
      <c r="AQ919" t="s">
        <v>510</v>
      </c>
      <c r="AR919" t="s">
        <v>510</v>
      </c>
      <c r="AS919" t="s">
        <v>510</v>
      </c>
      <c r="AT919" t="s">
        <v>510</v>
      </c>
      <c r="AU919" t="s">
        <v>510</v>
      </c>
      <c r="AV919" t="s">
        <v>510</v>
      </c>
      <c r="AW919" t="s">
        <v>510</v>
      </c>
      <c r="AY919" t="s">
        <v>510</v>
      </c>
      <c r="AZ919" t="s">
        <v>510</v>
      </c>
      <c r="BB919" t="s">
        <v>510</v>
      </c>
      <c r="BC919" t="s">
        <v>510</v>
      </c>
      <c r="BD919" t="s">
        <v>510</v>
      </c>
      <c r="BE919" t="s">
        <v>510</v>
      </c>
      <c r="BF919" t="s">
        <v>510</v>
      </c>
      <c r="BG919" t="s">
        <v>510</v>
      </c>
      <c r="BH919" t="s">
        <v>510</v>
      </c>
      <c r="BI919" t="s">
        <v>510</v>
      </c>
      <c r="BJ919" t="s">
        <v>510</v>
      </c>
      <c r="BK919" t="s">
        <v>510</v>
      </c>
      <c r="BL919" t="s">
        <v>510</v>
      </c>
      <c r="BM919" t="s">
        <v>510</v>
      </c>
      <c r="BN919" t="s">
        <v>510</v>
      </c>
      <c r="BO919" t="s">
        <v>510</v>
      </c>
      <c r="BP919" t="s">
        <v>510</v>
      </c>
      <c r="BQ919" t="s">
        <v>510</v>
      </c>
    </row>
    <row r="920" spans="1:69" x14ac:dyDescent="0.3">
      <c r="A920" t="s">
        <v>510</v>
      </c>
      <c r="B920" t="s">
        <v>510</v>
      </c>
      <c r="C920" t="s">
        <v>510</v>
      </c>
      <c r="D920" t="s">
        <v>510</v>
      </c>
      <c r="E920" t="s">
        <v>510</v>
      </c>
      <c r="F920" t="s">
        <v>510</v>
      </c>
      <c r="G920" t="s">
        <v>510</v>
      </c>
      <c r="H920" s="455"/>
      <c r="I920" t="s">
        <v>510</v>
      </c>
      <c r="K920" t="s">
        <v>510</v>
      </c>
      <c r="L920" t="s">
        <v>512</v>
      </c>
      <c r="M920" t="s">
        <v>510</v>
      </c>
      <c r="N920" t="s">
        <v>510</v>
      </c>
      <c r="O920" t="s">
        <v>510</v>
      </c>
      <c r="P920" t="s">
        <v>510</v>
      </c>
      <c r="Q920" t="s">
        <v>510</v>
      </c>
      <c r="R920" t="s">
        <v>510</v>
      </c>
      <c r="S920" t="s">
        <v>510</v>
      </c>
      <c r="T920" t="s">
        <v>510</v>
      </c>
      <c r="U920" t="s">
        <v>510</v>
      </c>
      <c r="V920" t="s">
        <v>510</v>
      </c>
      <c r="W920" t="s">
        <v>510</v>
      </c>
      <c r="Y920" t="s">
        <v>510</v>
      </c>
      <c r="AA920" t="s">
        <v>510</v>
      </c>
      <c r="AB920" t="s">
        <v>510</v>
      </c>
      <c r="AC920" t="s">
        <v>510</v>
      </c>
      <c r="AD920" t="s">
        <v>510</v>
      </c>
      <c r="AE920" t="s">
        <v>510</v>
      </c>
      <c r="AH920" t="s">
        <v>510</v>
      </c>
      <c r="AI920" t="s">
        <v>510</v>
      </c>
      <c r="AJ920" t="s">
        <v>510</v>
      </c>
      <c r="AK920" t="s">
        <v>510</v>
      </c>
      <c r="AL920" t="s">
        <v>510</v>
      </c>
      <c r="AM920" t="s">
        <v>510</v>
      </c>
      <c r="AN920" t="s">
        <v>510</v>
      </c>
      <c r="AO920" t="s">
        <v>510</v>
      </c>
      <c r="AP920" t="s">
        <v>510</v>
      </c>
      <c r="AQ920" t="s">
        <v>510</v>
      </c>
      <c r="AR920" t="s">
        <v>510</v>
      </c>
      <c r="AS920" t="s">
        <v>510</v>
      </c>
      <c r="AT920" t="s">
        <v>510</v>
      </c>
      <c r="AU920" t="s">
        <v>510</v>
      </c>
      <c r="AV920" t="s">
        <v>510</v>
      </c>
      <c r="AW920" t="s">
        <v>510</v>
      </c>
      <c r="AY920" t="s">
        <v>510</v>
      </c>
      <c r="AZ920" t="s">
        <v>510</v>
      </c>
      <c r="BB920" t="s">
        <v>510</v>
      </c>
      <c r="BC920" t="s">
        <v>510</v>
      </c>
      <c r="BD920" t="s">
        <v>510</v>
      </c>
      <c r="BE920" t="s">
        <v>510</v>
      </c>
      <c r="BF920" t="s">
        <v>510</v>
      </c>
      <c r="BG920" t="s">
        <v>510</v>
      </c>
      <c r="BH920" t="s">
        <v>510</v>
      </c>
      <c r="BI920" t="s">
        <v>510</v>
      </c>
      <c r="BJ920" t="s">
        <v>510</v>
      </c>
      <c r="BK920" t="s">
        <v>510</v>
      </c>
      <c r="BL920" t="s">
        <v>510</v>
      </c>
      <c r="BM920" t="s">
        <v>510</v>
      </c>
      <c r="BN920" t="s">
        <v>510</v>
      </c>
      <c r="BO920" t="s">
        <v>510</v>
      </c>
      <c r="BP920" t="s">
        <v>510</v>
      </c>
      <c r="BQ920" t="s">
        <v>510</v>
      </c>
    </row>
    <row r="921" spans="1:69" x14ac:dyDescent="0.3">
      <c r="A921" t="s">
        <v>510</v>
      </c>
      <c r="B921" t="s">
        <v>510</v>
      </c>
      <c r="C921" t="s">
        <v>510</v>
      </c>
      <c r="D921" t="s">
        <v>510</v>
      </c>
      <c r="E921" t="s">
        <v>510</v>
      </c>
      <c r="F921" t="s">
        <v>510</v>
      </c>
      <c r="G921" t="s">
        <v>510</v>
      </c>
      <c r="H921" s="455"/>
      <c r="I921" t="s">
        <v>510</v>
      </c>
      <c r="K921" t="s">
        <v>510</v>
      </c>
      <c r="L921" t="s">
        <v>512</v>
      </c>
      <c r="M921" t="s">
        <v>510</v>
      </c>
      <c r="N921" t="s">
        <v>510</v>
      </c>
      <c r="O921" t="s">
        <v>510</v>
      </c>
      <c r="P921" t="s">
        <v>510</v>
      </c>
      <c r="Q921" t="s">
        <v>510</v>
      </c>
      <c r="R921" t="s">
        <v>510</v>
      </c>
      <c r="S921" t="s">
        <v>510</v>
      </c>
      <c r="T921" t="s">
        <v>510</v>
      </c>
      <c r="U921" t="s">
        <v>510</v>
      </c>
      <c r="V921" t="s">
        <v>510</v>
      </c>
      <c r="W921" t="s">
        <v>510</v>
      </c>
      <c r="Y921" t="s">
        <v>510</v>
      </c>
      <c r="AA921" t="s">
        <v>510</v>
      </c>
      <c r="AB921" t="s">
        <v>510</v>
      </c>
      <c r="AC921" t="s">
        <v>510</v>
      </c>
      <c r="AD921" t="s">
        <v>510</v>
      </c>
      <c r="AE921" t="s">
        <v>510</v>
      </c>
      <c r="AH921" t="s">
        <v>510</v>
      </c>
      <c r="AI921" t="s">
        <v>510</v>
      </c>
      <c r="AJ921" t="s">
        <v>510</v>
      </c>
      <c r="AK921" t="s">
        <v>510</v>
      </c>
      <c r="AL921" t="s">
        <v>510</v>
      </c>
      <c r="AM921" t="s">
        <v>510</v>
      </c>
      <c r="AN921" t="s">
        <v>510</v>
      </c>
      <c r="AO921" t="s">
        <v>510</v>
      </c>
      <c r="AP921" t="s">
        <v>510</v>
      </c>
      <c r="AQ921" t="s">
        <v>510</v>
      </c>
      <c r="AR921" t="s">
        <v>510</v>
      </c>
      <c r="AS921" t="s">
        <v>510</v>
      </c>
      <c r="AT921" t="s">
        <v>510</v>
      </c>
      <c r="AU921" t="s">
        <v>510</v>
      </c>
      <c r="AV921" t="s">
        <v>510</v>
      </c>
      <c r="AW921" t="s">
        <v>510</v>
      </c>
      <c r="AY921" t="s">
        <v>510</v>
      </c>
      <c r="AZ921" t="s">
        <v>510</v>
      </c>
      <c r="BB921" t="s">
        <v>510</v>
      </c>
      <c r="BC921" t="s">
        <v>510</v>
      </c>
      <c r="BD921" t="s">
        <v>510</v>
      </c>
      <c r="BE921" t="s">
        <v>510</v>
      </c>
      <c r="BF921" t="s">
        <v>510</v>
      </c>
      <c r="BG921" t="s">
        <v>510</v>
      </c>
      <c r="BH921" t="s">
        <v>510</v>
      </c>
      <c r="BI921" t="s">
        <v>510</v>
      </c>
      <c r="BJ921" t="s">
        <v>510</v>
      </c>
      <c r="BK921" t="s">
        <v>510</v>
      </c>
      <c r="BL921" t="s">
        <v>510</v>
      </c>
      <c r="BM921" t="s">
        <v>510</v>
      </c>
      <c r="BN921" t="s">
        <v>510</v>
      </c>
      <c r="BO921" t="s">
        <v>510</v>
      </c>
      <c r="BP921" t="s">
        <v>510</v>
      </c>
      <c r="BQ921" t="s">
        <v>510</v>
      </c>
    </row>
    <row r="922" spans="1:69" x14ac:dyDescent="0.3">
      <c r="A922" t="s">
        <v>510</v>
      </c>
      <c r="B922" t="s">
        <v>510</v>
      </c>
      <c r="C922" t="s">
        <v>510</v>
      </c>
      <c r="D922" t="s">
        <v>510</v>
      </c>
      <c r="E922" t="s">
        <v>510</v>
      </c>
      <c r="F922" t="s">
        <v>510</v>
      </c>
      <c r="G922" t="s">
        <v>510</v>
      </c>
      <c r="H922" s="455"/>
      <c r="I922" t="s">
        <v>510</v>
      </c>
      <c r="K922" t="s">
        <v>510</v>
      </c>
      <c r="L922" t="s">
        <v>512</v>
      </c>
      <c r="M922" t="s">
        <v>510</v>
      </c>
      <c r="N922" t="s">
        <v>510</v>
      </c>
      <c r="O922" t="s">
        <v>510</v>
      </c>
      <c r="P922" t="s">
        <v>510</v>
      </c>
      <c r="Q922" t="s">
        <v>510</v>
      </c>
      <c r="R922" t="s">
        <v>510</v>
      </c>
      <c r="S922" t="s">
        <v>510</v>
      </c>
      <c r="T922" t="s">
        <v>510</v>
      </c>
      <c r="U922" t="s">
        <v>510</v>
      </c>
      <c r="V922" t="s">
        <v>510</v>
      </c>
      <c r="W922" t="s">
        <v>510</v>
      </c>
      <c r="Y922" t="s">
        <v>510</v>
      </c>
      <c r="AA922" t="s">
        <v>510</v>
      </c>
      <c r="AB922" t="s">
        <v>510</v>
      </c>
      <c r="AC922" t="s">
        <v>510</v>
      </c>
      <c r="AD922" t="s">
        <v>510</v>
      </c>
      <c r="AE922" t="s">
        <v>510</v>
      </c>
      <c r="AH922" t="s">
        <v>510</v>
      </c>
      <c r="AI922" t="s">
        <v>510</v>
      </c>
      <c r="AJ922" t="s">
        <v>510</v>
      </c>
      <c r="AK922" t="s">
        <v>510</v>
      </c>
      <c r="AL922" t="s">
        <v>510</v>
      </c>
      <c r="AM922" t="s">
        <v>510</v>
      </c>
      <c r="AN922" t="s">
        <v>510</v>
      </c>
      <c r="AO922" t="s">
        <v>510</v>
      </c>
      <c r="AP922" t="s">
        <v>510</v>
      </c>
      <c r="AQ922" t="s">
        <v>510</v>
      </c>
      <c r="AR922" t="s">
        <v>510</v>
      </c>
      <c r="AS922" t="s">
        <v>510</v>
      </c>
      <c r="AT922" t="s">
        <v>510</v>
      </c>
      <c r="AU922" t="s">
        <v>510</v>
      </c>
      <c r="AV922" t="s">
        <v>510</v>
      </c>
      <c r="AW922" t="s">
        <v>510</v>
      </c>
      <c r="AY922" t="s">
        <v>510</v>
      </c>
      <c r="AZ922" t="s">
        <v>510</v>
      </c>
      <c r="BB922" t="s">
        <v>510</v>
      </c>
      <c r="BC922" t="s">
        <v>510</v>
      </c>
      <c r="BD922" t="s">
        <v>510</v>
      </c>
      <c r="BE922" t="s">
        <v>510</v>
      </c>
      <c r="BF922" t="s">
        <v>510</v>
      </c>
      <c r="BG922" t="s">
        <v>510</v>
      </c>
      <c r="BH922" t="s">
        <v>510</v>
      </c>
      <c r="BI922" t="s">
        <v>510</v>
      </c>
      <c r="BJ922" t="s">
        <v>510</v>
      </c>
      <c r="BK922" t="s">
        <v>510</v>
      </c>
      <c r="BL922" t="s">
        <v>510</v>
      </c>
      <c r="BM922" t="s">
        <v>510</v>
      </c>
      <c r="BN922" t="s">
        <v>510</v>
      </c>
      <c r="BO922" t="s">
        <v>510</v>
      </c>
      <c r="BP922" t="s">
        <v>510</v>
      </c>
      <c r="BQ922" t="s">
        <v>510</v>
      </c>
    </row>
    <row r="923" spans="1:69" x14ac:dyDescent="0.3">
      <c r="A923" t="s">
        <v>510</v>
      </c>
      <c r="B923" t="s">
        <v>510</v>
      </c>
      <c r="C923" t="s">
        <v>510</v>
      </c>
      <c r="D923" t="s">
        <v>510</v>
      </c>
      <c r="E923" t="s">
        <v>510</v>
      </c>
      <c r="F923" t="s">
        <v>510</v>
      </c>
      <c r="G923" t="s">
        <v>510</v>
      </c>
      <c r="H923" s="455"/>
      <c r="I923" t="s">
        <v>510</v>
      </c>
      <c r="K923" t="s">
        <v>510</v>
      </c>
      <c r="L923" t="s">
        <v>512</v>
      </c>
      <c r="M923" t="s">
        <v>510</v>
      </c>
      <c r="N923" t="s">
        <v>510</v>
      </c>
      <c r="O923" t="s">
        <v>510</v>
      </c>
      <c r="P923" t="s">
        <v>510</v>
      </c>
      <c r="Q923" t="s">
        <v>510</v>
      </c>
      <c r="R923" t="s">
        <v>510</v>
      </c>
      <c r="S923" t="s">
        <v>510</v>
      </c>
      <c r="T923" t="s">
        <v>510</v>
      </c>
      <c r="U923" t="s">
        <v>510</v>
      </c>
      <c r="V923" t="s">
        <v>510</v>
      </c>
      <c r="W923" t="s">
        <v>510</v>
      </c>
      <c r="Y923" t="s">
        <v>510</v>
      </c>
      <c r="AA923" t="s">
        <v>510</v>
      </c>
      <c r="AB923" t="s">
        <v>510</v>
      </c>
      <c r="AC923" t="s">
        <v>510</v>
      </c>
      <c r="AD923" t="s">
        <v>510</v>
      </c>
      <c r="AE923" t="s">
        <v>510</v>
      </c>
      <c r="AH923" t="s">
        <v>510</v>
      </c>
      <c r="AI923" t="s">
        <v>510</v>
      </c>
      <c r="AJ923" t="s">
        <v>510</v>
      </c>
      <c r="AK923" t="s">
        <v>510</v>
      </c>
      <c r="AL923" t="s">
        <v>510</v>
      </c>
      <c r="AM923" t="s">
        <v>510</v>
      </c>
      <c r="AN923" t="s">
        <v>510</v>
      </c>
      <c r="AO923" t="s">
        <v>510</v>
      </c>
      <c r="AP923" t="s">
        <v>510</v>
      </c>
      <c r="AQ923" t="s">
        <v>510</v>
      </c>
      <c r="AR923" t="s">
        <v>510</v>
      </c>
      <c r="AS923" t="s">
        <v>510</v>
      </c>
      <c r="AT923" t="s">
        <v>510</v>
      </c>
      <c r="AU923" t="s">
        <v>510</v>
      </c>
      <c r="AV923" t="s">
        <v>510</v>
      </c>
      <c r="AW923" t="s">
        <v>510</v>
      </c>
      <c r="AY923" t="s">
        <v>510</v>
      </c>
      <c r="AZ923" t="s">
        <v>510</v>
      </c>
      <c r="BB923" t="s">
        <v>510</v>
      </c>
      <c r="BC923" t="s">
        <v>510</v>
      </c>
      <c r="BD923" t="s">
        <v>510</v>
      </c>
      <c r="BE923" t="s">
        <v>510</v>
      </c>
      <c r="BF923" t="s">
        <v>510</v>
      </c>
      <c r="BG923" t="s">
        <v>510</v>
      </c>
      <c r="BH923" t="s">
        <v>510</v>
      </c>
      <c r="BI923" t="s">
        <v>510</v>
      </c>
      <c r="BJ923" t="s">
        <v>510</v>
      </c>
      <c r="BK923" t="s">
        <v>510</v>
      </c>
      <c r="BL923" t="s">
        <v>510</v>
      </c>
      <c r="BM923" t="s">
        <v>510</v>
      </c>
      <c r="BN923" t="s">
        <v>510</v>
      </c>
      <c r="BO923" t="s">
        <v>510</v>
      </c>
      <c r="BP923" t="s">
        <v>510</v>
      </c>
      <c r="BQ923" t="s">
        <v>510</v>
      </c>
    </row>
    <row r="924" spans="1:69" x14ac:dyDescent="0.3">
      <c r="A924" t="s">
        <v>510</v>
      </c>
      <c r="B924" t="s">
        <v>510</v>
      </c>
      <c r="C924" t="s">
        <v>510</v>
      </c>
      <c r="D924" t="s">
        <v>510</v>
      </c>
      <c r="E924" t="s">
        <v>510</v>
      </c>
      <c r="F924" t="s">
        <v>510</v>
      </c>
      <c r="G924" t="s">
        <v>510</v>
      </c>
      <c r="H924" s="455"/>
      <c r="I924" t="s">
        <v>510</v>
      </c>
      <c r="K924" t="s">
        <v>510</v>
      </c>
      <c r="L924" t="s">
        <v>512</v>
      </c>
      <c r="M924" t="s">
        <v>510</v>
      </c>
      <c r="N924" t="s">
        <v>510</v>
      </c>
      <c r="O924" t="s">
        <v>510</v>
      </c>
      <c r="P924" t="s">
        <v>510</v>
      </c>
      <c r="Q924" t="s">
        <v>510</v>
      </c>
      <c r="R924" t="s">
        <v>510</v>
      </c>
      <c r="S924" t="s">
        <v>510</v>
      </c>
      <c r="T924" t="s">
        <v>510</v>
      </c>
      <c r="U924" t="s">
        <v>510</v>
      </c>
      <c r="V924" t="s">
        <v>510</v>
      </c>
      <c r="W924" t="s">
        <v>510</v>
      </c>
      <c r="Y924" t="s">
        <v>510</v>
      </c>
      <c r="AA924" t="s">
        <v>510</v>
      </c>
      <c r="AB924" t="s">
        <v>510</v>
      </c>
      <c r="AC924" t="s">
        <v>510</v>
      </c>
      <c r="AD924" t="s">
        <v>510</v>
      </c>
      <c r="AE924" t="s">
        <v>510</v>
      </c>
      <c r="AH924" t="s">
        <v>510</v>
      </c>
      <c r="AI924" t="s">
        <v>510</v>
      </c>
      <c r="AJ924" t="s">
        <v>510</v>
      </c>
      <c r="AK924" t="s">
        <v>510</v>
      </c>
      <c r="AL924" t="s">
        <v>510</v>
      </c>
      <c r="AM924" t="s">
        <v>510</v>
      </c>
      <c r="AN924" t="s">
        <v>510</v>
      </c>
      <c r="AO924" t="s">
        <v>510</v>
      </c>
      <c r="AP924" t="s">
        <v>510</v>
      </c>
      <c r="AQ924" t="s">
        <v>510</v>
      </c>
      <c r="AR924" t="s">
        <v>510</v>
      </c>
      <c r="AS924" t="s">
        <v>510</v>
      </c>
      <c r="AT924" t="s">
        <v>510</v>
      </c>
      <c r="AU924" t="s">
        <v>510</v>
      </c>
      <c r="AV924" t="s">
        <v>510</v>
      </c>
      <c r="AW924" t="s">
        <v>510</v>
      </c>
      <c r="AY924" t="s">
        <v>510</v>
      </c>
      <c r="AZ924" t="s">
        <v>510</v>
      </c>
      <c r="BB924" t="s">
        <v>510</v>
      </c>
      <c r="BC924" t="s">
        <v>510</v>
      </c>
      <c r="BD924" t="s">
        <v>510</v>
      </c>
      <c r="BE924" t="s">
        <v>510</v>
      </c>
      <c r="BF924" t="s">
        <v>510</v>
      </c>
      <c r="BG924" t="s">
        <v>510</v>
      </c>
      <c r="BH924" t="s">
        <v>510</v>
      </c>
      <c r="BI924" t="s">
        <v>510</v>
      </c>
      <c r="BJ924" t="s">
        <v>510</v>
      </c>
      <c r="BK924" t="s">
        <v>510</v>
      </c>
      <c r="BL924" t="s">
        <v>510</v>
      </c>
      <c r="BM924" t="s">
        <v>510</v>
      </c>
      <c r="BN924" t="s">
        <v>510</v>
      </c>
      <c r="BO924" t="s">
        <v>510</v>
      </c>
      <c r="BP924" t="s">
        <v>510</v>
      </c>
      <c r="BQ924" t="s">
        <v>510</v>
      </c>
    </row>
    <row r="925" spans="1:69" x14ac:dyDescent="0.3">
      <c r="A925" t="s">
        <v>510</v>
      </c>
      <c r="B925" t="s">
        <v>510</v>
      </c>
      <c r="C925" t="s">
        <v>510</v>
      </c>
      <c r="D925" t="s">
        <v>510</v>
      </c>
      <c r="E925" t="s">
        <v>510</v>
      </c>
      <c r="F925" t="s">
        <v>510</v>
      </c>
      <c r="G925" t="s">
        <v>510</v>
      </c>
      <c r="H925" s="455"/>
      <c r="I925" t="s">
        <v>510</v>
      </c>
      <c r="K925" t="s">
        <v>510</v>
      </c>
      <c r="L925" t="s">
        <v>512</v>
      </c>
      <c r="M925" t="s">
        <v>510</v>
      </c>
      <c r="N925" t="s">
        <v>510</v>
      </c>
      <c r="O925" t="s">
        <v>510</v>
      </c>
      <c r="P925" t="s">
        <v>510</v>
      </c>
      <c r="Q925" t="s">
        <v>510</v>
      </c>
      <c r="R925" t="s">
        <v>510</v>
      </c>
      <c r="S925" t="s">
        <v>510</v>
      </c>
      <c r="T925" t="s">
        <v>510</v>
      </c>
      <c r="U925" t="s">
        <v>510</v>
      </c>
      <c r="V925" t="s">
        <v>510</v>
      </c>
      <c r="W925" t="s">
        <v>510</v>
      </c>
      <c r="Y925" t="s">
        <v>510</v>
      </c>
      <c r="AA925" t="s">
        <v>510</v>
      </c>
      <c r="AB925" t="s">
        <v>510</v>
      </c>
      <c r="AC925" t="s">
        <v>510</v>
      </c>
      <c r="AD925" t="s">
        <v>510</v>
      </c>
      <c r="AE925" t="s">
        <v>510</v>
      </c>
      <c r="AH925" t="s">
        <v>510</v>
      </c>
      <c r="AI925" t="s">
        <v>510</v>
      </c>
      <c r="AJ925" t="s">
        <v>510</v>
      </c>
      <c r="AK925" t="s">
        <v>510</v>
      </c>
      <c r="AL925" t="s">
        <v>510</v>
      </c>
      <c r="AM925" t="s">
        <v>510</v>
      </c>
      <c r="AN925" t="s">
        <v>510</v>
      </c>
      <c r="AO925" t="s">
        <v>510</v>
      </c>
      <c r="AP925" t="s">
        <v>510</v>
      </c>
      <c r="AQ925" t="s">
        <v>510</v>
      </c>
      <c r="AR925" t="s">
        <v>510</v>
      </c>
      <c r="AS925" t="s">
        <v>510</v>
      </c>
      <c r="AT925" t="s">
        <v>510</v>
      </c>
      <c r="AU925" t="s">
        <v>510</v>
      </c>
      <c r="AV925" t="s">
        <v>510</v>
      </c>
      <c r="AW925" t="s">
        <v>510</v>
      </c>
      <c r="AY925" t="s">
        <v>510</v>
      </c>
      <c r="AZ925" t="s">
        <v>510</v>
      </c>
      <c r="BB925" t="s">
        <v>510</v>
      </c>
      <c r="BC925" t="s">
        <v>510</v>
      </c>
      <c r="BD925" t="s">
        <v>510</v>
      </c>
      <c r="BE925" t="s">
        <v>510</v>
      </c>
      <c r="BF925" t="s">
        <v>510</v>
      </c>
      <c r="BG925" t="s">
        <v>510</v>
      </c>
      <c r="BH925" t="s">
        <v>510</v>
      </c>
      <c r="BI925" t="s">
        <v>510</v>
      </c>
      <c r="BJ925" t="s">
        <v>510</v>
      </c>
      <c r="BK925" t="s">
        <v>510</v>
      </c>
      <c r="BL925" t="s">
        <v>510</v>
      </c>
      <c r="BM925" t="s">
        <v>510</v>
      </c>
      <c r="BN925" t="s">
        <v>510</v>
      </c>
      <c r="BO925" t="s">
        <v>510</v>
      </c>
      <c r="BP925" t="s">
        <v>510</v>
      </c>
      <c r="BQ925" t="s">
        <v>510</v>
      </c>
    </row>
    <row r="926" spans="1:69" x14ac:dyDescent="0.3">
      <c r="A926" t="s">
        <v>510</v>
      </c>
      <c r="B926" t="s">
        <v>510</v>
      </c>
      <c r="C926" t="s">
        <v>510</v>
      </c>
      <c r="D926" t="s">
        <v>510</v>
      </c>
      <c r="E926" t="s">
        <v>510</v>
      </c>
      <c r="F926" t="s">
        <v>510</v>
      </c>
      <c r="G926" t="s">
        <v>510</v>
      </c>
      <c r="H926" s="455"/>
      <c r="I926" t="s">
        <v>510</v>
      </c>
      <c r="K926" t="s">
        <v>510</v>
      </c>
      <c r="L926" t="s">
        <v>512</v>
      </c>
      <c r="M926" t="s">
        <v>510</v>
      </c>
      <c r="N926" t="s">
        <v>510</v>
      </c>
      <c r="O926" t="s">
        <v>510</v>
      </c>
      <c r="P926" t="s">
        <v>510</v>
      </c>
      <c r="Q926" t="s">
        <v>510</v>
      </c>
      <c r="R926" t="s">
        <v>510</v>
      </c>
      <c r="S926" t="s">
        <v>510</v>
      </c>
      <c r="T926" t="s">
        <v>510</v>
      </c>
      <c r="U926" t="s">
        <v>510</v>
      </c>
      <c r="V926" t="s">
        <v>510</v>
      </c>
      <c r="W926" t="s">
        <v>510</v>
      </c>
      <c r="Y926" t="s">
        <v>510</v>
      </c>
      <c r="AA926" t="s">
        <v>510</v>
      </c>
      <c r="AB926" t="s">
        <v>510</v>
      </c>
      <c r="AC926" t="s">
        <v>510</v>
      </c>
      <c r="AD926" t="s">
        <v>510</v>
      </c>
      <c r="AE926" t="s">
        <v>510</v>
      </c>
      <c r="AH926" t="s">
        <v>510</v>
      </c>
      <c r="AI926" t="s">
        <v>510</v>
      </c>
      <c r="AJ926" t="s">
        <v>510</v>
      </c>
      <c r="AK926" t="s">
        <v>510</v>
      </c>
      <c r="AL926" t="s">
        <v>510</v>
      </c>
      <c r="AM926" t="s">
        <v>510</v>
      </c>
      <c r="AN926" t="s">
        <v>510</v>
      </c>
      <c r="AO926" t="s">
        <v>510</v>
      </c>
      <c r="AP926" t="s">
        <v>510</v>
      </c>
      <c r="AQ926" t="s">
        <v>510</v>
      </c>
      <c r="AR926" t="s">
        <v>510</v>
      </c>
      <c r="AS926" t="s">
        <v>510</v>
      </c>
      <c r="AT926" t="s">
        <v>510</v>
      </c>
      <c r="AU926" t="s">
        <v>510</v>
      </c>
      <c r="AV926" t="s">
        <v>510</v>
      </c>
      <c r="AW926" t="s">
        <v>510</v>
      </c>
      <c r="AY926" t="s">
        <v>510</v>
      </c>
      <c r="AZ926" t="s">
        <v>510</v>
      </c>
      <c r="BB926" t="s">
        <v>510</v>
      </c>
      <c r="BC926" t="s">
        <v>510</v>
      </c>
      <c r="BD926" t="s">
        <v>510</v>
      </c>
      <c r="BE926" t="s">
        <v>510</v>
      </c>
      <c r="BF926" t="s">
        <v>510</v>
      </c>
      <c r="BG926" t="s">
        <v>510</v>
      </c>
      <c r="BH926" t="s">
        <v>510</v>
      </c>
      <c r="BI926" t="s">
        <v>510</v>
      </c>
      <c r="BJ926" t="s">
        <v>510</v>
      </c>
      <c r="BK926" t="s">
        <v>510</v>
      </c>
      <c r="BL926" t="s">
        <v>510</v>
      </c>
      <c r="BM926" t="s">
        <v>510</v>
      </c>
      <c r="BN926" t="s">
        <v>510</v>
      </c>
      <c r="BO926" t="s">
        <v>510</v>
      </c>
      <c r="BP926" t="s">
        <v>510</v>
      </c>
      <c r="BQ926" t="s">
        <v>510</v>
      </c>
    </row>
    <row r="927" spans="1:69" x14ac:dyDescent="0.3">
      <c r="A927" t="s">
        <v>510</v>
      </c>
      <c r="B927" t="s">
        <v>510</v>
      </c>
      <c r="C927" t="s">
        <v>510</v>
      </c>
      <c r="D927" t="s">
        <v>510</v>
      </c>
      <c r="E927" t="s">
        <v>510</v>
      </c>
      <c r="F927" t="s">
        <v>510</v>
      </c>
      <c r="G927" t="s">
        <v>510</v>
      </c>
      <c r="H927" s="455"/>
      <c r="I927" t="s">
        <v>510</v>
      </c>
      <c r="K927" t="s">
        <v>510</v>
      </c>
      <c r="L927" t="s">
        <v>512</v>
      </c>
      <c r="M927" t="s">
        <v>510</v>
      </c>
      <c r="N927" t="s">
        <v>510</v>
      </c>
      <c r="O927" t="s">
        <v>510</v>
      </c>
      <c r="P927" t="s">
        <v>510</v>
      </c>
      <c r="Q927" t="s">
        <v>510</v>
      </c>
      <c r="R927" t="s">
        <v>510</v>
      </c>
      <c r="S927" t="s">
        <v>510</v>
      </c>
      <c r="T927" t="s">
        <v>510</v>
      </c>
      <c r="U927" t="s">
        <v>510</v>
      </c>
      <c r="V927" t="s">
        <v>510</v>
      </c>
      <c r="W927" t="s">
        <v>510</v>
      </c>
      <c r="Y927" t="s">
        <v>510</v>
      </c>
      <c r="AA927" t="s">
        <v>510</v>
      </c>
      <c r="AB927" t="s">
        <v>510</v>
      </c>
      <c r="AC927" t="s">
        <v>510</v>
      </c>
      <c r="AD927" t="s">
        <v>510</v>
      </c>
      <c r="AE927" t="s">
        <v>510</v>
      </c>
      <c r="AH927" t="s">
        <v>510</v>
      </c>
      <c r="AI927" t="s">
        <v>510</v>
      </c>
      <c r="AJ927" t="s">
        <v>510</v>
      </c>
      <c r="AK927" t="s">
        <v>510</v>
      </c>
      <c r="AL927" t="s">
        <v>510</v>
      </c>
      <c r="AM927" t="s">
        <v>510</v>
      </c>
      <c r="AN927" t="s">
        <v>510</v>
      </c>
      <c r="AO927" t="s">
        <v>510</v>
      </c>
      <c r="AP927" t="s">
        <v>510</v>
      </c>
      <c r="AQ927" t="s">
        <v>510</v>
      </c>
      <c r="AR927" t="s">
        <v>510</v>
      </c>
      <c r="AS927" t="s">
        <v>510</v>
      </c>
      <c r="AT927" t="s">
        <v>510</v>
      </c>
      <c r="AU927" t="s">
        <v>510</v>
      </c>
      <c r="AV927" t="s">
        <v>510</v>
      </c>
      <c r="AW927" t="s">
        <v>510</v>
      </c>
      <c r="AY927" t="s">
        <v>510</v>
      </c>
      <c r="AZ927" t="s">
        <v>510</v>
      </c>
      <c r="BB927" t="s">
        <v>510</v>
      </c>
      <c r="BC927" t="s">
        <v>510</v>
      </c>
      <c r="BD927" t="s">
        <v>510</v>
      </c>
      <c r="BE927" t="s">
        <v>510</v>
      </c>
      <c r="BF927" t="s">
        <v>510</v>
      </c>
      <c r="BG927" t="s">
        <v>510</v>
      </c>
      <c r="BH927" t="s">
        <v>510</v>
      </c>
      <c r="BI927" t="s">
        <v>510</v>
      </c>
      <c r="BJ927" t="s">
        <v>510</v>
      </c>
      <c r="BK927" t="s">
        <v>510</v>
      </c>
      <c r="BL927" t="s">
        <v>510</v>
      </c>
      <c r="BM927" t="s">
        <v>510</v>
      </c>
      <c r="BN927" t="s">
        <v>510</v>
      </c>
      <c r="BO927" t="s">
        <v>510</v>
      </c>
      <c r="BP927" t="s">
        <v>510</v>
      </c>
      <c r="BQ927" t="s">
        <v>510</v>
      </c>
    </row>
    <row r="928" spans="1:69" x14ac:dyDescent="0.3">
      <c r="A928" t="s">
        <v>510</v>
      </c>
      <c r="B928" t="s">
        <v>510</v>
      </c>
      <c r="C928" t="s">
        <v>510</v>
      </c>
      <c r="D928" t="s">
        <v>510</v>
      </c>
      <c r="E928" t="s">
        <v>510</v>
      </c>
      <c r="F928" t="s">
        <v>510</v>
      </c>
      <c r="G928" t="s">
        <v>510</v>
      </c>
      <c r="H928" s="455"/>
      <c r="I928" t="s">
        <v>510</v>
      </c>
      <c r="K928" t="s">
        <v>510</v>
      </c>
      <c r="L928" t="s">
        <v>512</v>
      </c>
      <c r="M928" t="s">
        <v>510</v>
      </c>
      <c r="N928" t="s">
        <v>510</v>
      </c>
      <c r="O928" t="s">
        <v>510</v>
      </c>
      <c r="P928" t="s">
        <v>510</v>
      </c>
      <c r="Q928" t="s">
        <v>510</v>
      </c>
      <c r="R928" t="s">
        <v>510</v>
      </c>
      <c r="S928" t="s">
        <v>510</v>
      </c>
      <c r="T928" t="s">
        <v>510</v>
      </c>
      <c r="U928" t="s">
        <v>510</v>
      </c>
      <c r="V928" t="s">
        <v>510</v>
      </c>
      <c r="W928" t="s">
        <v>510</v>
      </c>
      <c r="Y928" t="s">
        <v>510</v>
      </c>
      <c r="AA928" t="s">
        <v>510</v>
      </c>
      <c r="AB928" t="s">
        <v>510</v>
      </c>
      <c r="AC928" t="s">
        <v>510</v>
      </c>
      <c r="AD928" t="s">
        <v>510</v>
      </c>
      <c r="AE928" t="s">
        <v>510</v>
      </c>
      <c r="AH928" t="s">
        <v>510</v>
      </c>
      <c r="AI928" t="s">
        <v>510</v>
      </c>
      <c r="AJ928" t="s">
        <v>510</v>
      </c>
      <c r="AK928" t="s">
        <v>510</v>
      </c>
      <c r="AL928" t="s">
        <v>510</v>
      </c>
      <c r="AM928" t="s">
        <v>510</v>
      </c>
      <c r="AN928" t="s">
        <v>510</v>
      </c>
      <c r="AO928" t="s">
        <v>510</v>
      </c>
      <c r="AP928" t="s">
        <v>510</v>
      </c>
      <c r="AQ928" t="s">
        <v>510</v>
      </c>
      <c r="AR928" t="s">
        <v>510</v>
      </c>
      <c r="AS928" t="s">
        <v>510</v>
      </c>
      <c r="AT928" t="s">
        <v>510</v>
      </c>
      <c r="AU928" t="s">
        <v>510</v>
      </c>
      <c r="AV928" t="s">
        <v>510</v>
      </c>
      <c r="AW928" t="s">
        <v>510</v>
      </c>
      <c r="AY928" t="s">
        <v>510</v>
      </c>
      <c r="AZ928" t="s">
        <v>510</v>
      </c>
      <c r="BB928" t="s">
        <v>510</v>
      </c>
      <c r="BC928" t="s">
        <v>510</v>
      </c>
      <c r="BD928" t="s">
        <v>510</v>
      </c>
      <c r="BE928" t="s">
        <v>510</v>
      </c>
      <c r="BF928" t="s">
        <v>510</v>
      </c>
      <c r="BG928" t="s">
        <v>510</v>
      </c>
      <c r="BH928" t="s">
        <v>510</v>
      </c>
      <c r="BI928" t="s">
        <v>510</v>
      </c>
      <c r="BJ928" t="s">
        <v>510</v>
      </c>
      <c r="BK928" t="s">
        <v>510</v>
      </c>
      <c r="BL928" t="s">
        <v>510</v>
      </c>
      <c r="BM928" t="s">
        <v>510</v>
      </c>
      <c r="BN928" t="s">
        <v>510</v>
      </c>
      <c r="BO928" t="s">
        <v>510</v>
      </c>
      <c r="BP928" t="s">
        <v>510</v>
      </c>
      <c r="BQ928" t="s">
        <v>510</v>
      </c>
    </row>
    <row r="929" spans="1:69" x14ac:dyDescent="0.3">
      <c r="A929" t="s">
        <v>510</v>
      </c>
      <c r="B929" t="s">
        <v>510</v>
      </c>
      <c r="C929" t="s">
        <v>510</v>
      </c>
      <c r="D929" t="s">
        <v>510</v>
      </c>
      <c r="E929" t="s">
        <v>510</v>
      </c>
      <c r="F929" t="s">
        <v>510</v>
      </c>
      <c r="G929" t="s">
        <v>510</v>
      </c>
      <c r="H929" s="455"/>
      <c r="I929" t="s">
        <v>510</v>
      </c>
      <c r="K929" t="s">
        <v>510</v>
      </c>
      <c r="L929" t="s">
        <v>512</v>
      </c>
      <c r="M929" t="s">
        <v>510</v>
      </c>
      <c r="N929" t="s">
        <v>510</v>
      </c>
      <c r="O929" t="s">
        <v>510</v>
      </c>
      <c r="P929" t="s">
        <v>510</v>
      </c>
      <c r="Q929" t="s">
        <v>510</v>
      </c>
      <c r="R929" t="s">
        <v>510</v>
      </c>
      <c r="S929" t="s">
        <v>510</v>
      </c>
      <c r="T929" t="s">
        <v>510</v>
      </c>
      <c r="U929" t="s">
        <v>510</v>
      </c>
      <c r="V929" t="s">
        <v>510</v>
      </c>
      <c r="W929" t="s">
        <v>510</v>
      </c>
      <c r="Y929" t="s">
        <v>510</v>
      </c>
      <c r="AA929" t="s">
        <v>510</v>
      </c>
      <c r="AB929" t="s">
        <v>510</v>
      </c>
      <c r="AC929" t="s">
        <v>510</v>
      </c>
      <c r="AD929" t="s">
        <v>510</v>
      </c>
      <c r="AE929" t="s">
        <v>510</v>
      </c>
      <c r="AH929" t="s">
        <v>510</v>
      </c>
      <c r="AI929" t="s">
        <v>510</v>
      </c>
      <c r="AJ929" t="s">
        <v>510</v>
      </c>
      <c r="AK929" t="s">
        <v>510</v>
      </c>
      <c r="AL929" t="s">
        <v>510</v>
      </c>
      <c r="AM929" t="s">
        <v>510</v>
      </c>
      <c r="AN929" t="s">
        <v>510</v>
      </c>
      <c r="AO929" t="s">
        <v>510</v>
      </c>
      <c r="AP929" t="s">
        <v>510</v>
      </c>
      <c r="AQ929" t="s">
        <v>510</v>
      </c>
      <c r="AR929" t="s">
        <v>510</v>
      </c>
      <c r="AS929" t="s">
        <v>510</v>
      </c>
      <c r="AT929" t="s">
        <v>510</v>
      </c>
      <c r="AU929" t="s">
        <v>510</v>
      </c>
      <c r="AV929" t="s">
        <v>510</v>
      </c>
      <c r="AW929" t="s">
        <v>510</v>
      </c>
      <c r="AY929" t="s">
        <v>510</v>
      </c>
      <c r="AZ929" t="s">
        <v>510</v>
      </c>
      <c r="BB929" t="s">
        <v>510</v>
      </c>
      <c r="BC929" t="s">
        <v>510</v>
      </c>
      <c r="BD929" t="s">
        <v>510</v>
      </c>
      <c r="BE929" t="s">
        <v>510</v>
      </c>
      <c r="BF929" t="s">
        <v>510</v>
      </c>
      <c r="BG929" t="s">
        <v>510</v>
      </c>
      <c r="BH929" t="s">
        <v>510</v>
      </c>
      <c r="BI929" t="s">
        <v>510</v>
      </c>
      <c r="BJ929" t="s">
        <v>510</v>
      </c>
      <c r="BK929" t="s">
        <v>510</v>
      </c>
      <c r="BL929" t="s">
        <v>510</v>
      </c>
      <c r="BM929" t="s">
        <v>510</v>
      </c>
      <c r="BN929" t="s">
        <v>510</v>
      </c>
      <c r="BO929" t="s">
        <v>510</v>
      </c>
      <c r="BP929" t="s">
        <v>510</v>
      </c>
      <c r="BQ929" t="s">
        <v>510</v>
      </c>
    </row>
    <row r="930" spans="1:69" x14ac:dyDescent="0.3">
      <c r="A930" t="s">
        <v>510</v>
      </c>
      <c r="B930" t="s">
        <v>510</v>
      </c>
      <c r="C930" t="s">
        <v>510</v>
      </c>
      <c r="D930" t="s">
        <v>510</v>
      </c>
      <c r="E930" t="s">
        <v>510</v>
      </c>
      <c r="F930" t="s">
        <v>510</v>
      </c>
      <c r="G930" t="s">
        <v>510</v>
      </c>
      <c r="H930" s="455"/>
      <c r="I930" t="s">
        <v>510</v>
      </c>
      <c r="K930" t="s">
        <v>510</v>
      </c>
      <c r="L930" t="s">
        <v>512</v>
      </c>
      <c r="M930" t="s">
        <v>510</v>
      </c>
      <c r="N930" t="s">
        <v>510</v>
      </c>
      <c r="O930" t="s">
        <v>510</v>
      </c>
      <c r="P930" t="s">
        <v>510</v>
      </c>
      <c r="Q930" t="s">
        <v>510</v>
      </c>
      <c r="R930" t="s">
        <v>510</v>
      </c>
      <c r="S930" t="s">
        <v>510</v>
      </c>
      <c r="T930" t="s">
        <v>510</v>
      </c>
      <c r="U930" t="s">
        <v>510</v>
      </c>
      <c r="V930" t="s">
        <v>510</v>
      </c>
      <c r="W930" t="s">
        <v>510</v>
      </c>
      <c r="Y930" t="s">
        <v>510</v>
      </c>
      <c r="AA930" t="s">
        <v>510</v>
      </c>
      <c r="AB930" t="s">
        <v>510</v>
      </c>
      <c r="AC930" t="s">
        <v>510</v>
      </c>
      <c r="AD930" t="s">
        <v>510</v>
      </c>
      <c r="AE930" t="s">
        <v>510</v>
      </c>
      <c r="AH930" t="s">
        <v>510</v>
      </c>
      <c r="AI930" t="s">
        <v>510</v>
      </c>
      <c r="AJ930" t="s">
        <v>510</v>
      </c>
      <c r="AK930" t="s">
        <v>510</v>
      </c>
      <c r="AL930" t="s">
        <v>510</v>
      </c>
      <c r="AM930" t="s">
        <v>510</v>
      </c>
      <c r="AN930" t="s">
        <v>510</v>
      </c>
      <c r="AO930" t="s">
        <v>510</v>
      </c>
      <c r="AP930" t="s">
        <v>510</v>
      </c>
      <c r="AQ930" t="s">
        <v>510</v>
      </c>
      <c r="AR930" t="s">
        <v>510</v>
      </c>
      <c r="AS930" t="s">
        <v>510</v>
      </c>
      <c r="AT930" t="s">
        <v>510</v>
      </c>
      <c r="AU930" t="s">
        <v>510</v>
      </c>
      <c r="AV930" t="s">
        <v>510</v>
      </c>
      <c r="AW930" t="s">
        <v>510</v>
      </c>
      <c r="AY930" t="s">
        <v>510</v>
      </c>
      <c r="AZ930" t="s">
        <v>510</v>
      </c>
      <c r="BB930" t="s">
        <v>510</v>
      </c>
      <c r="BC930" t="s">
        <v>510</v>
      </c>
      <c r="BD930" t="s">
        <v>510</v>
      </c>
      <c r="BE930" t="s">
        <v>510</v>
      </c>
      <c r="BF930" t="s">
        <v>510</v>
      </c>
      <c r="BG930" t="s">
        <v>510</v>
      </c>
      <c r="BH930" t="s">
        <v>510</v>
      </c>
      <c r="BI930" t="s">
        <v>510</v>
      </c>
      <c r="BJ930" t="s">
        <v>510</v>
      </c>
      <c r="BK930" t="s">
        <v>510</v>
      </c>
      <c r="BL930" t="s">
        <v>510</v>
      </c>
      <c r="BM930" t="s">
        <v>510</v>
      </c>
      <c r="BN930" t="s">
        <v>510</v>
      </c>
      <c r="BO930" t="s">
        <v>510</v>
      </c>
      <c r="BP930" t="s">
        <v>510</v>
      </c>
      <c r="BQ930" t="s">
        <v>510</v>
      </c>
    </row>
    <row r="931" spans="1:69" x14ac:dyDescent="0.3">
      <c r="A931" t="s">
        <v>510</v>
      </c>
      <c r="B931" t="s">
        <v>510</v>
      </c>
      <c r="C931" t="s">
        <v>510</v>
      </c>
      <c r="D931" t="s">
        <v>510</v>
      </c>
      <c r="E931" t="s">
        <v>510</v>
      </c>
      <c r="F931" t="s">
        <v>510</v>
      </c>
      <c r="G931" t="s">
        <v>510</v>
      </c>
      <c r="H931" s="455"/>
      <c r="I931" t="s">
        <v>510</v>
      </c>
      <c r="K931" t="s">
        <v>510</v>
      </c>
      <c r="L931" t="s">
        <v>512</v>
      </c>
      <c r="M931" t="s">
        <v>510</v>
      </c>
      <c r="N931" t="s">
        <v>510</v>
      </c>
      <c r="O931" t="s">
        <v>510</v>
      </c>
      <c r="P931" t="s">
        <v>510</v>
      </c>
      <c r="Q931" t="s">
        <v>510</v>
      </c>
      <c r="R931" t="s">
        <v>510</v>
      </c>
      <c r="S931" t="s">
        <v>510</v>
      </c>
      <c r="T931" t="s">
        <v>510</v>
      </c>
      <c r="U931" t="s">
        <v>510</v>
      </c>
      <c r="V931" t="s">
        <v>510</v>
      </c>
      <c r="W931" t="s">
        <v>510</v>
      </c>
      <c r="Y931" t="s">
        <v>510</v>
      </c>
      <c r="AA931" t="s">
        <v>510</v>
      </c>
      <c r="AB931" t="s">
        <v>510</v>
      </c>
      <c r="AC931" t="s">
        <v>510</v>
      </c>
      <c r="AD931" t="s">
        <v>510</v>
      </c>
      <c r="AE931" t="s">
        <v>510</v>
      </c>
      <c r="AH931" t="s">
        <v>510</v>
      </c>
      <c r="AI931" t="s">
        <v>510</v>
      </c>
      <c r="AJ931" t="s">
        <v>510</v>
      </c>
      <c r="AK931" t="s">
        <v>510</v>
      </c>
      <c r="AL931" t="s">
        <v>510</v>
      </c>
      <c r="AM931" t="s">
        <v>510</v>
      </c>
      <c r="AN931" t="s">
        <v>510</v>
      </c>
      <c r="AO931" t="s">
        <v>510</v>
      </c>
      <c r="AP931" t="s">
        <v>510</v>
      </c>
      <c r="AQ931" t="s">
        <v>510</v>
      </c>
      <c r="AR931" t="s">
        <v>510</v>
      </c>
      <c r="AS931" t="s">
        <v>510</v>
      </c>
      <c r="AT931" t="s">
        <v>510</v>
      </c>
      <c r="AU931" t="s">
        <v>510</v>
      </c>
      <c r="AV931" t="s">
        <v>510</v>
      </c>
      <c r="AW931" t="s">
        <v>510</v>
      </c>
      <c r="AY931" t="s">
        <v>510</v>
      </c>
      <c r="AZ931" t="s">
        <v>510</v>
      </c>
      <c r="BB931" t="s">
        <v>510</v>
      </c>
      <c r="BC931" t="s">
        <v>510</v>
      </c>
      <c r="BD931" t="s">
        <v>510</v>
      </c>
      <c r="BE931" t="s">
        <v>510</v>
      </c>
      <c r="BF931" t="s">
        <v>510</v>
      </c>
      <c r="BG931" t="s">
        <v>510</v>
      </c>
      <c r="BH931" t="s">
        <v>510</v>
      </c>
      <c r="BI931" t="s">
        <v>510</v>
      </c>
      <c r="BJ931" t="s">
        <v>510</v>
      </c>
      <c r="BK931" t="s">
        <v>510</v>
      </c>
      <c r="BL931" t="s">
        <v>510</v>
      </c>
      <c r="BM931" t="s">
        <v>510</v>
      </c>
      <c r="BN931" t="s">
        <v>510</v>
      </c>
      <c r="BO931" t="s">
        <v>510</v>
      </c>
      <c r="BP931" t="s">
        <v>510</v>
      </c>
      <c r="BQ931" t="s">
        <v>510</v>
      </c>
    </row>
    <row r="932" spans="1:69" x14ac:dyDescent="0.3">
      <c r="A932" t="s">
        <v>510</v>
      </c>
      <c r="B932" t="s">
        <v>510</v>
      </c>
      <c r="C932" t="s">
        <v>510</v>
      </c>
      <c r="D932" t="s">
        <v>510</v>
      </c>
      <c r="E932" t="s">
        <v>510</v>
      </c>
      <c r="F932" t="s">
        <v>510</v>
      </c>
      <c r="G932" t="s">
        <v>510</v>
      </c>
      <c r="H932" s="455"/>
      <c r="I932" t="s">
        <v>510</v>
      </c>
      <c r="K932" t="s">
        <v>510</v>
      </c>
      <c r="L932" t="s">
        <v>512</v>
      </c>
      <c r="M932" t="s">
        <v>510</v>
      </c>
      <c r="N932" t="s">
        <v>510</v>
      </c>
      <c r="O932" t="s">
        <v>510</v>
      </c>
      <c r="P932" t="s">
        <v>510</v>
      </c>
      <c r="Q932" t="s">
        <v>510</v>
      </c>
      <c r="R932" t="s">
        <v>510</v>
      </c>
      <c r="S932" t="s">
        <v>510</v>
      </c>
      <c r="T932" t="s">
        <v>510</v>
      </c>
      <c r="U932" t="s">
        <v>510</v>
      </c>
      <c r="V932" t="s">
        <v>510</v>
      </c>
      <c r="W932" t="s">
        <v>510</v>
      </c>
      <c r="Y932" t="s">
        <v>510</v>
      </c>
      <c r="AA932" t="s">
        <v>510</v>
      </c>
      <c r="AB932" t="s">
        <v>510</v>
      </c>
      <c r="AC932" t="s">
        <v>510</v>
      </c>
      <c r="AD932" t="s">
        <v>510</v>
      </c>
      <c r="AE932" t="s">
        <v>510</v>
      </c>
      <c r="AH932" t="s">
        <v>510</v>
      </c>
      <c r="AI932" t="s">
        <v>510</v>
      </c>
      <c r="AJ932" t="s">
        <v>510</v>
      </c>
      <c r="AK932" t="s">
        <v>510</v>
      </c>
      <c r="AL932" t="s">
        <v>510</v>
      </c>
      <c r="AM932" t="s">
        <v>510</v>
      </c>
      <c r="AN932" t="s">
        <v>510</v>
      </c>
      <c r="AO932" t="s">
        <v>510</v>
      </c>
      <c r="AP932" t="s">
        <v>510</v>
      </c>
      <c r="AQ932" t="s">
        <v>510</v>
      </c>
      <c r="AR932" t="s">
        <v>510</v>
      </c>
      <c r="AS932" t="s">
        <v>510</v>
      </c>
      <c r="AT932" t="s">
        <v>510</v>
      </c>
      <c r="AU932" t="s">
        <v>510</v>
      </c>
      <c r="AV932" t="s">
        <v>510</v>
      </c>
      <c r="AW932" t="s">
        <v>510</v>
      </c>
      <c r="AY932" t="s">
        <v>510</v>
      </c>
      <c r="AZ932" t="s">
        <v>510</v>
      </c>
      <c r="BB932" t="s">
        <v>510</v>
      </c>
      <c r="BC932" t="s">
        <v>510</v>
      </c>
      <c r="BD932" t="s">
        <v>510</v>
      </c>
      <c r="BE932" t="s">
        <v>510</v>
      </c>
      <c r="BF932" t="s">
        <v>510</v>
      </c>
      <c r="BG932" t="s">
        <v>510</v>
      </c>
      <c r="BH932" t="s">
        <v>510</v>
      </c>
      <c r="BI932" t="s">
        <v>510</v>
      </c>
      <c r="BJ932" t="s">
        <v>510</v>
      </c>
      <c r="BK932" t="s">
        <v>510</v>
      </c>
      <c r="BL932" t="s">
        <v>510</v>
      </c>
      <c r="BM932" t="s">
        <v>510</v>
      </c>
      <c r="BN932" t="s">
        <v>510</v>
      </c>
      <c r="BO932" t="s">
        <v>510</v>
      </c>
      <c r="BP932" t="s">
        <v>510</v>
      </c>
      <c r="BQ932" t="s">
        <v>510</v>
      </c>
    </row>
    <row r="933" spans="1:69" x14ac:dyDescent="0.3">
      <c r="A933" t="s">
        <v>510</v>
      </c>
      <c r="B933" t="s">
        <v>510</v>
      </c>
      <c r="C933" t="s">
        <v>510</v>
      </c>
      <c r="D933" t="s">
        <v>510</v>
      </c>
      <c r="E933" t="s">
        <v>510</v>
      </c>
      <c r="F933" t="s">
        <v>510</v>
      </c>
      <c r="G933" t="s">
        <v>510</v>
      </c>
      <c r="H933" s="455"/>
      <c r="I933" t="s">
        <v>510</v>
      </c>
      <c r="K933" t="s">
        <v>510</v>
      </c>
      <c r="L933" t="s">
        <v>512</v>
      </c>
      <c r="M933" t="s">
        <v>510</v>
      </c>
      <c r="N933" t="s">
        <v>510</v>
      </c>
      <c r="O933" t="s">
        <v>510</v>
      </c>
      <c r="P933" t="s">
        <v>510</v>
      </c>
      <c r="Q933" t="s">
        <v>510</v>
      </c>
      <c r="R933" t="s">
        <v>510</v>
      </c>
      <c r="S933" t="s">
        <v>510</v>
      </c>
      <c r="T933" t="s">
        <v>510</v>
      </c>
      <c r="U933" t="s">
        <v>510</v>
      </c>
      <c r="V933" t="s">
        <v>510</v>
      </c>
      <c r="W933" t="s">
        <v>510</v>
      </c>
      <c r="Y933" t="s">
        <v>510</v>
      </c>
      <c r="AA933" t="s">
        <v>510</v>
      </c>
      <c r="AB933" t="s">
        <v>510</v>
      </c>
      <c r="AC933" t="s">
        <v>510</v>
      </c>
      <c r="AD933" t="s">
        <v>510</v>
      </c>
      <c r="AE933" t="s">
        <v>510</v>
      </c>
      <c r="AH933" t="s">
        <v>510</v>
      </c>
      <c r="AI933" t="s">
        <v>510</v>
      </c>
      <c r="AJ933" t="s">
        <v>510</v>
      </c>
      <c r="AK933" t="s">
        <v>510</v>
      </c>
      <c r="AL933" t="s">
        <v>510</v>
      </c>
      <c r="AM933" t="s">
        <v>510</v>
      </c>
      <c r="AN933" t="s">
        <v>510</v>
      </c>
      <c r="AO933" t="s">
        <v>510</v>
      </c>
      <c r="AP933" t="s">
        <v>510</v>
      </c>
      <c r="AQ933" t="s">
        <v>510</v>
      </c>
      <c r="AR933" t="s">
        <v>510</v>
      </c>
      <c r="AS933" t="s">
        <v>510</v>
      </c>
      <c r="AT933" t="s">
        <v>510</v>
      </c>
      <c r="AU933" t="s">
        <v>510</v>
      </c>
      <c r="AV933" t="s">
        <v>510</v>
      </c>
      <c r="AW933" t="s">
        <v>510</v>
      </c>
      <c r="AY933" t="s">
        <v>510</v>
      </c>
      <c r="AZ933" t="s">
        <v>510</v>
      </c>
      <c r="BB933" t="s">
        <v>510</v>
      </c>
      <c r="BC933" t="s">
        <v>510</v>
      </c>
      <c r="BD933" t="s">
        <v>510</v>
      </c>
      <c r="BE933" t="s">
        <v>510</v>
      </c>
      <c r="BF933" t="s">
        <v>510</v>
      </c>
      <c r="BG933" t="s">
        <v>510</v>
      </c>
      <c r="BH933" t="s">
        <v>510</v>
      </c>
      <c r="BI933" t="s">
        <v>510</v>
      </c>
      <c r="BJ933" t="s">
        <v>510</v>
      </c>
      <c r="BK933" t="s">
        <v>510</v>
      </c>
      <c r="BL933" t="s">
        <v>510</v>
      </c>
      <c r="BM933" t="s">
        <v>510</v>
      </c>
      <c r="BN933" t="s">
        <v>510</v>
      </c>
      <c r="BO933" t="s">
        <v>510</v>
      </c>
      <c r="BP933" t="s">
        <v>510</v>
      </c>
      <c r="BQ933" t="s">
        <v>510</v>
      </c>
    </row>
    <row r="934" spans="1:69" x14ac:dyDescent="0.3">
      <c r="A934" t="s">
        <v>510</v>
      </c>
      <c r="B934" t="s">
        <v>510</v>
      </c>
      <c r="C934" t="s">
        <v>510</v>
      </c>
      <c r="D934" t="s">
        <v>510</v>
      </c>
      <c r="E934" t="s">
        <v>510</v>
      </c>
      <c r="F934" t="s">
        <v>510</v>
      </c>
      <c r="G934" t="s">
        <v>510</v>
      </c>
      <c r="H934" s="455"/>
      <c r="I934" t="s">
        <v>510</v>
      </c>
      <c r="K934" t="s">
        <v>510</v>
      </c>
      <c r="L934" t="s">
        <v>512</v>
      </c>
      <c r="M934" t="s">
        <v>510</v>
      </c>
      <c r="N934" t="s">
        <v>510</v>
      </c>
      <c r="O934" t="s">
        <v>510</v>
      </c>
      <c r="P934" t="s">
        <v>510</v>
      </c>
      <c r="Q934" t="s">
        <v>510</v>
      </c>
      <c r="R934" t="s">
        <v>510</v>
      </c>
      <c r="S934" t="s">
        <v>510</v>
      </c>
      <c r="T934" t="s">
        <v>510</v>
      </c>
      <c r="U934" t="s">
        <v>510</v>
      </c>
      <c r="V934" t="s">
        <v>510</v>
      </c>
      <c r="W934" t="s">
        <v>510</v>
      </c>
      <c r="Y934" t="s">
        <v>510</v>
      </c>
      <c r="AA934" t="s">
        <v>510</v>
      </c>
      <c r="AB934" t="s">
        <v>510</v>
      </c>
      <c r="AC934" t="s">
        <v>510</v>
      </c>
      <c r="AD934" t="s">
        <v>510</v>
      </c>
      <c r="AE934" t="s">
        <v>510</v>
      </c>
      <c r="AH934" t="s">
        <v>510</v>
      </c>
      <c r="AI934" t="s">
        <v>510</v>
      </c>
      <c r="AJ934" t="s">
        <v>510</v>
      </c>
      <c r="AK934" t="s">
        <v>510</v>
      </c>
      <c r="AL934" t="s">
        <v>510</v>
      </c>
      <c r="AM934" t="s">
        <v>510</v>
      </c>
      <c r="AN934" t="s">
        <v>510</v>
      </c>
      <c r="AO934" t="s">
        <v>510</v>
      </c>
      <c r="AP934" t="s">
        <v>510</v>
      </c>
      <c r="AQ934" t="s">
        <v>510</v>
      </c>
      <c r="AR934" t="s">
        <v>510</v>
      </c>
      <c r="AS934" t="s">
        <v>510</v>
      </c>
      <c r="AT934" t="s">
        <v>510</v>
      </c>
      <c r="AU934" t="s">
        <v>510</v>
      </c>
      <c r="AV934" t="s">
        <v>510</v>
      </c>
      <c r="AW934" t="s">
        <v>510</v>
      </c>
      <c r="AY934" t="s">
        <v>510</v>
      </c>
      <c r="AZ934" t="s">
        <v>510</v>
      </c>
      <c r="BB934" t="s">
        <v>510</v>
      </c>
      <c r="BC934" t="s">
        <v>510</v>
      </c>
      <c r="BD934" t="s">
        <v>510</v>
      </c>
      <c r="BE934" t="s">
        <v>510</v>
      </c>
      <c r="BF934" t="s">
        <v>510</v>
      </c>
      <c r="BG934" t="s">
        <v>510</v>
      </c>
      <c r="BH934" t="s">
        <v>510</v>
      </c>
      <c r="BI934" t="s">
        <v>510</v>
      </c>
      <c r="BJ934" t="s">
        <v>510</v>
      </c>
      <c r="BK934" t="s">
        <v>510</v>
      </c>
      <c r="BL934" t="s">
        <v>510</v>
      </c>
      <c r="BM934" t="s">
        <v>510</v>
      </c>
      <c r="BN934" t="s">
        <v>510</v>
      </c>
      <c r="BO934" t="s">
        <v>510</v>
      </c>
      <c r="BP934" t="s">
        <v>510</v>
      </c>
      <c r="BQ934" t="s">
        <v>510</v>
      </c>
    </row>
    <row r="935" spans="1:69" x14ac:dyDescent="0.3">
      <c r="A935" t="s">
        <v>510</v>
      </c>
      <c r="B935" t="s">
        <v>510</v>
      </c>
      <c r="C935" t="s">
        <v>510</v>
      </c>
      <c r="D935" t="s">
        <v>510</v>
      </c>
      <c r="E935" t="s">
        <v>510</v>
      </c>
      <c r="F935" t="s">
        <v>510</v>
      </c>
      <c r="G935" t="s">
        <v>510</v>
      </c>
      <c r="H935" s="455"/>
      <c r="I935" t="s">
        <v>510</v>
      </c>
      <c r="K935" t="s">
        <v>510</v>
      </c>
      <c r="L935" t="s">
        <v>512</v>
      </c>
      <c r="M935" t="s">
        <v>510</v>
      </c>
      <c r="N935" t="s">
        <v>510</v>
      </c>
      <c r="O935" t="s">
        <v>510</v>
      </c>
      <c r="P935" t="s">
        <v>510</v>
      </c>
      <c r="Q935" t="s">
        <v>510</v>
      </c>
      <c r="R935" t="s">
        <v>510</v>
      </c>
      <c r="S935" t="s">
        <v>510</v>
      </c>
      <c r="T935" t="s">
        <v>510</v>
      </c>
      <c r="U935" t="s">
        <v>510</v>
      </c>
      <c r="V935" t="s">
        <v>510</v>
      </c>
      <c r="W935" t="s">
        <v>510</v>
      </c>
      <c r="Y935" t="s">
        <v>510</v>
      </c>
      <c r="AA935" t="s">
        <v>510</v>
      </c>
      <c r="AB935" t="s">
        <v>510</v>
      </c>
      <c r="AC935" t="s">
        <v>510</v>
      </c>
      <c r="AD935" t="s">
        <v>510</v>
      </c>
      <c r="AE935" t="s">
        <v>510</v>
      </c>
      <c r="AH935" t="s">
        <v>510</v>
      </c>
      <c r="AI935" t="s">
        <v>510</v>
      </c>
      <c r="AJ935" t="s">
        <v>510</v>
      </c>
      <c r="AK935" t="s">
        <v>510</v>
      </c>
      <c r="AL935" t="s">
        <v>510</v>
      </c>
      <c r="AM935" t="s">
        <v>510</v>
      </c>
      <c r="AN935" t="s">
        <v>510</v>
      </c>
      <c r="AO935" t="s">
        <v>510</v>
      </c>
      <c r="AP935" t="s">
        <v>510</v>
      </c>
      <c r="AQ935" t="s">
        <v>510</v>
      </c>
      <c r="AR935" t="s">
        <v>510</v>
      </c>
      <c r="AS935" t="s">
        <v>510</v>
      </c>
      <c r="AT935" t="s">
        <v>510</v>
      </c>
      <c r="AU935" t="s">
        <v>510</v>
      </c>
      <c r="AV935" t="s">
        <v>510</v>
      </c>
      <c r="AW935" t="s">
        <v>510</v>
      </c>
      <c r="AY935" t="s">
        <v>510</v>
      </c>
      <c r="AZ935" t="s">
        <v>510</v>
      </c>
      <c r="BB935" t="s">
        <v>510</v>
      </c>
      <c r="BC935" t="s">
        <v>510</v>
      </c>
      <c r="BD935" t="s">
        <v>510</v>
      </c>
      <c r="BE935" t="s">
        <v>510</v>
      </c>
      <c r="BF935" t="s">
        <v>510</v>
      </c>
      <c r="BG935" t="s">
        <v>510</v>
      </c>
      <c r="BH935" t="s">
        <v>510</v>
      </c>
      <c r="BI935" t="s">
        <v>510</v>
      </c>
      <c r="BJ935" t="s">
        <v>510</v>
      </c>
      <c r="BK935" t="s">
        <v>510</v>
      </c>
      <c r="BL935" t="s">
        <v>510</v>
      </c>
      <c r="BM935" t="s">
        <v>510</v>
      </c>
      <c r="BN935" t="s">
        <v>510</v>
      </c>
      <c r="BO935" t="s">
        <v>510</v>
      </c>
      <c r="BP935" t="s">
        <v>510</v>
      </c>
      <c r="BQ935" t="s">
        <v>510</v>
      </c>
    </row>
    <row r="936" spans="1:69" x14ac:dyDescent="0.3">
      <c r="A936" t="s">
        <v>510</v>
      </c>
      <c r="B936" t="s">
        <v>510</v>
      </c>
      <c r="C936" t="s">
        <v>510</v>
      </c>
      <c r="D936" t="s">
        <v>510</v>
      </c>
      <c r="E936" t="s">
        <v>510</v>
      </c>
      <c r="F936" t="s">
        <v>510</v>
      </c>
      <c r="G936" t="s">
        <v>510</v>
      </c>
      <c r="H936" s="455"/>
      <c r="I936" t="s">
        <v>510</v>
      </c>
      <c r="K936" t="s">
        <v>510</v>
      </c>
      <c r="L936" t="s">
        <v>512</v>
      </c>
      <c r="M936" t="s">
        <v>510</v>
      </c>
      <c r="N936" t="s">
        <v>510</v>
      </c>
      <c r="O936" t="s">
        <v>510</v>
      </c>
      <c r="P936" t="s">
        <v>510</v>
      </c>
      <c r="Q936" t="s">
        <v>510</v>
      </c>
      <c r="R936" t="s">
        <v>510</v>
      </c>
      <c r="S936" t="s">
        <v>510</v>
      </c>
      <c r="T936" t="s">
        <v>510</v>
      </c>
      <c r="U936" t="s">
        <v>510</v>
      </c>
      <c r="V936" t="s">
        <v>510</v>
      </c>
      <c r="W936" t="s">
        <v>510</v>
      </c>
      <c r="Y936" t="s">
        <v>510</v>
      </c>
      <c r="AA936" t="s">
        <v>510</v>
      </c>
      <c r="AB936" t="s">
        <v>510</v>
      </c>
      <c r="AC936" t="s">
        <v>510</v>
      </c>
      <c r="AD936" t="s">
        <v>510</v>
      </c>
      <c r="AE936" t="s">
        <v>510</v>
      </c>
      <c r="AH936" t="s">
        <v>510</v>
      </c>
      <c r="AI936" t="s">
        <v>510</v>
      </c>
      <c r="AJ936" t="s">
        <v>510</v>
      </c>
      <c r="AK936" t="s">
        <v>510</v>
      </c>
      <c r="AL936" t="s">
        <v>510</v>
      </c>
      <c r="AM936" t="s">
        <v>510</v>
      </c>
      <c r="AN936" t="s">
        <v>510</v>
      </c>
      <c r="AO936" t="s">
        <v>510</v>
      </c>
      <c r="AP936" t="s">
        <v>510</v>
      </c>
      <c r="AQ936" t="s">
        <v>510</v>
      </c>
      <c r="AR936" t="s">
        <v>510</v>
      </c>
      <c r="AS936" t="s">
        <v>510</v>
      </c>
      <c r="AT936" t="s">
        <v>510</v>
      </c>
      <c r="AU936" t="s">
        <v>510</v>
      </c>
      <c r="AV936" t="s">
        <v>510</v>
      </c>
      <c r="AW936" t="s">
        <v>510</v>
      </c>
      <c r="AY936" t="s">
        <v>510</v>
      </c>
      <c r="AZ936" t="s">
        <v>510</v>
      </c>
      <c r="BB936" t="s">
        <v>510</v>
      </c>
      <c r="BC936" t="s">
        <v>510</v>
      </c>
      <c r="BD936" t="s">
        <v>510</v>
      </c>
      <c r="BE936" t="s">
        <v>510</v>
      </c>
      <c r="BF936" t="s">
        <v>510</v>
      </c>
      <c r="BG936" t="s">
        <v>510</v>
      </c>
      <c r="BH936" t="s">
        <v>510</v>
      </c>
      <c r="BI936" t="s">
        <v>510</v>
      </c>
      <c r="BJ936" t="s">
        <v>510</v>
      </c>
      <c r="BK936" t="s">
        <v>510</v>
      </c>
      <c r="BL936" t="s">
        <v>510</v>
      </c>
      <c r="BM936" t="s">
        <v>510</v>
      </c>
      <c r="BN936" t="s">
        <v>510</v>
      </c>
      <c r="BO936" t="s">
        <v>510</v>
      </c>
      <c r="BP936" t="s">
        <v>510</v>
      </c>
      <c r="BQ936" t="s">
        <v>510</v>
      </c>
    </row>
    <row r="937" spans="1:69" x14ac:dyDescent="0.3">
      <c r="A937" t="s">
        <v>510</v>
      </c>
      <c r="B937" t="s">
        <v>510</v>
      </c>
      <c r="C937" t="s">
        <v>510</v>
      </c>
      <c r="D937" t="s">
        <v>510</v>
      </c>
      <c r="E937" t="s">
        <v>510</v>
      </c>
      <c r="F937" t="s">
        <v>510</v>
      </c>
      <c r="G937" t="s">
        <v>510</v>
      </c>
      <c r="H937" s="455"/>
      <c r="I937" t="s">
        <v>510</v>
      </c>
      <c r="K937" t="s">
        <v>510</v>
      </c>
      <c r="L937" t="s">
        <v>512</v>
      </c>
      <c r="M937" t="s">
        <v>510</v>
      </c>
      <c r="N937" t="s">
        <v>510</v>
      </c>
      <c r="O937" t="s">
        <v>510</v>
      </c>
      <c r="P937" t="s">
        <v>510</v>
      </c>
      <c r="Q937" t="s">
        <v>510</v>
      </c>
      <c r="R937" t="s">
        <v>510</v>
      </c>
      <c r="S937" t="s">
        <v>510</v>
      </c>
      <c r="T937" t="s">
        <v>510</v>
      </c>
      <c r="U937" t="s">
        <v>510</v>
      </c>
      <c r="V937" t="s">
        <v>510</v>
      </c>
      <c r="W937" t="s">
        <v>510</v>
      </c>
      <c r="Y937" t="s">
        <v>510</v>
      </c>
      <c r="AA937" t="s">
        <v>510</v>
      </c>
      <c r="AB937" t="s">
        <v>510</v>
      </c>
      <c r="AC937" t="s">
        <v>510</v>
      </c>
      <c r="AD937" t="s">
        <v>510</v>
      </c>
      <c r="AE937" t="s">
        <v>510</v>
      </c>
      <c r="AH937" t="s">
        <v>510</v>
      </c>
      <c r="AI937" t="s">
        <v>510</v>
      </c>
      <c r="AJ937" t="s">
        <v>510</v>
      </c>
      <c r="AK937" t="s">
        <v>510</v>
      </c>
      <c r="AL937" t="s">
        <v>510</v>
      </c>
      <c r="AM937" t="s">
        <v>510</v>
      </c>
      <c r="AN937" t="s">
        <v>510</v>
      </c>
      <c r="AO937" t="s">
        <v>510</v>
      </c>
      <c r="AP937" t="s">
        <v>510</v>
      </c>
      <c r="AQ937" t="s">
        <v>510</v>
      </c>
      <c r="AR937" t="s">
        <v>510</v>
      </c>
      <c r="AS937" t="s">
        <v>510</v>
      </c>
      <c r="AT937" t="s">
        <v>510</v>
      </c>
      <c r="AU937" t="s">
        <v>510</v>
      </c>
      <c r="AV937" t="s">
        <v>510</v>
      </c>
      <c r="AW937" t="s">
        <v>510</v>
      </c>
      <c r="AY937" t="s">
        <v>510</v>
      </c>
      <c r="AZ937" t="s">
        <v>510</v>
      </c>
      <c r="BB937" t="s">
        <v>510</v>
      </c>
      <c r="BC937" t="s">
        <v>510</v>
      </c>
      <c r="BD937" t="s">
        <v>510</v>
      </c>
      <c r="BE937" t="s">
        <v>510</v>
      </c>
      <c r="BF937" t="s">
        <v>510</v>
      </c>
      <c r="BG937" t="s">
        <v>510</v>
      </c>
      <c r="BH937" t="s">
        <v>510</v>
      </c>
      <c r="BI937" t="s">
        <v>510</v>
      </c>
      <c r="BJ937" t="s">
        <v>510</v>
      </c>
      <c r="BK937" t="s">
        <v>510</v>
      </c>
      <c r="BL937" t="s">
        <v>510</v>
      </c>
      <c r="BM937" t="s">
        <v>510</v>
      </c>
      <c r="BN937" t="s">
        <v>510</v>
      </c>
      <c r="BO937" t="s">
        <v>510</v>
      </c>
      <c r="BP937" t="s">
        <v>510</v>
      </c>
      <c r="BQ937" t="s">
        <v>510</v>
      </c>
    </row>
    <row r="938" spans="1:69" x14ac:dyDescent="0.3">
      <c r="A938" t="s">
        <v>510</v>
      </c>
      <c r="B938" t="s">
        <v>510</v>
      </c>
      <c r="C938" t="s">
        <v>510</v>
      </c>
      <c r="D938" t="s">
        <v>510</v>
      </c>
      <c r="E938" t="s">
        <v>510</v>
      </c>
      <c r="F938" t="s">
        <v>510</v>
      </c>
      <c r="G938" t="s">
        <v>510</v>
      </c>
      <c r="H938" s="455"/>
      <c r="I938" t="s">
        <v>510</v>
      </c>
      <c r="K938" t="s">
        <v>510</v>
      </c>
      <c r="L938" t="s">
        <v>512</v>
      </c>
      <c r="M938" t="s">
        <v>510</v>
      </c>
      <c r="N938" t="s">
        <v>510</v>
      </c>
      <c r="O938" t="s">
        <v>510</v>
      </c>
      <c r="P938" t="s">
        <v>510</v>
      </c>
      <c r="Q938" t="s">
        <v>510</v>
      </c>
      <c r="R938" t="s">
        <v>510</v>
      </c>
      <c r="S938" t="s">
        <v>510</v>
      </c>
      <c r="T938" t="s">
        <v>510</v>
      </c>
      <c r="U938" t="s">
        <v>510</v>
      </c>
      <c r="V938" t="s">
        <v>510</v>
      </c>
      <c r="W938" t="s">
        <v>510</v>
      </c>
      <c r="Y938" t="s">
        <v>510</v>
      </c>
      <c r="AA938" t="s">
        <v>510</v>
      </c>
      <c r="AB938" t="s">
        <v>510</v>
      </c>
      <c r="AC938" t="s">
        <v>510</v>
      </c>
      <c r="AD938" t="s">
        <v>510</v>
      </c>
      <c r="AE938" t="s">
        <v>510</v>
      </c>
      <c r="AH938" t="s">
        <v>510</v>
      </c>
      <c r="AI938" t="s">
        <v>510</v>
      </c>
      <c r="AJ938" t="s">
        <v>510</v>
      </c>
      <c r="AK938" t="s">
        <v>510</v>
      </c>
      <c r="AL938" t="s">
        <v>510</v>
      </c>
      <c r="AM938" t="s">
        <v>510</v>
      </c>
      <c r="AN938" t="s">
        <v>510</v>
      </c>
      <c r="AO938" t="s">
        <v>510</v>
      </c>
      <c r="AP938" t="s">
        <v>510</v>
      </c>
      <c r="AQ938" t="s">
        <v>510</v>
      </c>
      <c r="AR938" t="s">
        <v>510</v>
      </c>
      <c r="AS938" t="s">
        <v>510</v>
      </c>
      <c r="AT938" t="s">
        <v>510</v>
      </c>
      <c r="AU938" t="s">
        <v>510</v>
      </c>
      <c r="AV938" t="s">
        <v>510</v>
      </c>
      <c r="AW938" t="s">
        <v>510</v>
      </c>
      <c r="AY938" t="s">
        <v>510</v>
      </c>
      <c r="AZ938" t="s">
        <v>510</v>
      </c>
      <c r="BB938" t="s">
        <v>510</v>
      </c>
      <c r="BC938" t="s">
        <v>510</v>
      </c>
      <c r="BD938" t="s">
        <v>510</v>
      </c>
      <c r="BE938" t="s">
        <v>510</v>
      </c>
      <c r="BF938" t="s">
        <v>510</v>
      </c>
      <c r="BG938" t="s">
        <v>510</v>
      </c>
      <c r="BH938" t="s">
        <v>510</v>
      </c>
      <c r="BI938" t="s">
        <v>510</v>
      </c>
      <c r="BJ938" t="s">
        <v>510</v>
      </c>
      <c r="BK938" t="s">
        <v>510</v>
      </c>
      <c r="BL938" t="s">
        <v>510</v>
      </c>
      <c r="BM938" t="s">
        <v>510</v>
      </c>
      <c r="BN938" t="s">
        <v>510</v>
      </c>
      <c r="BO938" t="s">
        <v>510</v>
      </c>
      <c r="BP938" t="s">
        <v>510</v>
      </c>
      <c r="BQ938" t="s">
        <v>510</v>
      </c>
    </row>
    <row r="939" spans="1:69" x14ac:dyDescent="0.3">
      <c r="A939" t="s">
        <v>510</v>
      </c>
      <c r="B939" t="s">
        <v>510</v>
      </c>
      <c r="C939" t="s">
        <v>510</v>
      </c>
      <c r="D939" t="s">
        <v>510</v>
      </c>
      <c r="E939" t="s">
        <v>510</v>
      </c>
      <c r="F939" t="s">
        <v>510</v>
      </c>
      <c r="G939" t="s">
        <v>510</v>
      </c>
      <c r="H939" s="455"/>
      <c r="I939" t="s">
        <v>510</v>
      </c>
      <c r="K939" t="s">
        <v>510</v>
      </c>
      <c r="L939" t="s">
        <v>512</v>
      </c>
      <c r="M939" t="s">
        <v>510</v>
      </c>
      <c r="N939" t="s">
        <v>510</v>
      </c>
      <c r="O939" t="s">
        <v>510</v>
      </c>
      <c r="P939" t="s">
        <v>510</v>
      </c>
      <c r="Q939" t="s">
        <v>510</v>
      </c>
      <c r="R939" t="s">
        <v>510</v>
      </c>
      <c r="S939" t="s">
        <v>510</v>
      </c>
      <c r="T939" t="s">
        <v>510</v>
      </c>
      <c r="U939" t="s">
        <v>510</v>
      </c>
      <c r="V939" t="s">
        <v>510</v>
      </c>
      <c r="W939" t="s">
        <v>510</v>
      </c>
      <c r="Y939" t="s">
        <v>510</v>
      </c>
      <c r="AA939" t="s">
        <v>510</v>
      </c>
      <c r="AB939" t="s">
        <v>510</v>
      </c>
      <c r="AC939" t="s">
        <v>510</v>
      </c>
      <c r="AD939" t="s">
        <v>510</v>
      </c>
      <c r="AE939" t="s">
        <v>510</v>
      </c>
      <c r="AH939" t="s">
        <v>510</v>
      </c>
      <c r="AI939" t="s">
        <v>510</v>
      </c>
      <c r="AJ939" t="s">
        <v>510</v>
      </c>
      <c r="AK939" t="s">
        <v>510</v>
      </c>
      <c r="AL939" t="s">
        <v>510</v>
      </c>
      <c r="AM939" t="s">
        <v>510</v>
      </c>
      <c r="AN939" t="s">
        <v>510</v>
      </c>
      <c r="AO939" t="s">
        <v>510</v>
      </c>
      <c r="AP939" t="s">
        <v>510</v>
      </c>
      <c r="AQ939" t="s">
        <v>510</v>
      </c>
      <c r="AR939" t="s">
        <v>510</v>
      </c>
      <c r="AS939" t="s">
        <v>510</v>
      </c>
      <c r="AT939" t="s">
        <v>510</v>
      </c>
      <c r="AU939" t="s">
        <v>510</v>
      </c>
      <c r="AV939" t="s">
        <v>510</v>
      </c>
      <c r="AW939" t="s">
        <v>510</v>
      </c>
      <c r="AY939" t="s">
        <v>510</v>
      </c>
      <c r="AZ939" t="s">
        <v>510</v>
      </c>
      <c r="BB939" t="s">
        <v>510</v>
      </c>
      <c r="BC939" t="s">
        <v>510</v>
      </c>
      <c r="BD939" t="s">
        <v>510</v>
      </c>
      <c r="BE939" t="s">
        <v>510</v>
      </c>
      <c r="BF939" t="s">
        <v>510</v>
      </c>
      <c r="BG939" t="s">
        <v>510</v>
      </c>
      <c r="BH939" t="s">
        <v>510</v>
      </c>
      <c r="BI939" t="s">
        <v>510</v>
      </c>
      <c r="BJ939" t="s">
        <v>510</v>
      </c>
      <c r="BK939" t="s">
        <v>510</v>
      </c>
      <c r="BL939" t="s">
        <v>510</v>
      </c>
      <c r="BM939" t="s">
        <v>510</v>
      </c>
      <c r="BN939" t="s">
        <v>510</v>
      </c>
      <c r="BO939" t="s">
        <v>510</v>
      </c>
      <c r="BP939" t="s">
        <v>510</v>
      </c>
      <c r="BQ939" t="s">
        <v>510</v>
      </c>
    </row>
    <row r="940" spans="1:69" x14ac:dyDescent="0.3">
      <c r="A940" t="s">
        <v>510</v>
      </c>
      <c r="B940" t="s">
        <v>510</v>
      </c>
      <c r="C940" t="s">
        <v>510</v>
      </c>
      <c r="D940" t="s">
        <v>510</v>
      </c>
      <c r="E940" t="s">
        <v>510</v>
      </c>
      <c r="F940" t="s">
        <v>510</v>
      </c>
      <c r="G940" t="s">
        <v>510</v>
      </c>
      <c r="H940" s="455"/>
      <c r="I940" t="s">
        <v>510</v>
      </c>
      <c r="K940" t="s">
        <v>510</v>
      </c>
      <c r="L940" t="s">
        <v>512</v>
      </c>
      <c r="M940" t="s">
        <v>510</v>
      </c>
      <c r="N940" t="s">
        <v>510</v>
      </c>
      <c r="O940" t="s">
        <v>510</v>
      </c>
      <c r="P940" t="s">
        <v>510</v>
      </c>
      <c r="Q940" t="s">
        <v>510</v>
      </c>
      <c r="R940" t="s">
        <v>510</v>
      </c>
      <c r="S940" t="s">
        <v>510</v>
      </c>
      <c r="T940" t="s">
        <v>510</v>
      </c>
      <c r="U940" t="s">
        <v>510</v>
      </c>
      <c r="V940" t="s">
        <v>510</v>
      </c>
      <c r="W940" t="s">
        <v>510</v>
      </c>
      <c r="Y940" t="s">
        <v>510</v>
      </c>
      <c r="AA940" t="s">
        <v>510</v>
      </c>
      <c r="AB940" t="s">
        <v>510</v>
      </c>
      <c r="AC940" t="s">
        <v>510</v>
      </c>
      <c r="AD940" t="s">
        <v>510</v>
      </c>
      <c r="AE940" t="s">
        <v>510</v>
      </c>
      <c r="AH940" t="s">
        <v>510</v>
      </c>
      <c r="AI940" t="s">
        <v>510</v>
      </c>
      <c r="AJ940" t="s">
        <v>510</v>
      </c>
      <c r="AK940" t="s">
        <v>510</v>
      </c>
      <c r="AL940" t="s">
        <v>510</v>
      </c>
      <c r="AM940" t="s">
        <v>510</v>
      </c>
      <c r="AN940" t="s">
        <v>510</v>
      </c>
      <c r="AO940" t="s">
        <v>510</v>
      </c>
      <c r="AP940" t="s">
        <v>510</v>
      </c>
      <c r="AQ940" t="s">
        <v>510</v>
      </c>
      <c r="AR940" t="s">
        <v>510</v>
      </c>
      <c r="AS940" t="s">
        <v>510</v>
      </c>
      <c r="AT940" t="s">
        <v>510</v>
      </c>
      <c r="AU940" t="s">
        <v>510</v>
      </c>
      <c r="AV940" t="s">
        <v>510</v>
      </c>
      <c r="AW940" t="s">
        <v>510</v>
      </c>
      <c r="AY940" t="s">
        <v>510</v>
      </c>
      <c r="AZ940" t="s">
        <v>510</v>
      </c>
      <c r="BB940" t="s">
        <v>510</v>
      </c>
      <c r="BC940" t="s">
        <v>510</v>
      </c>
      <c r="BD940" t="s">
        <v>510</v>
      </c>
      <c r="BE940" t="s">
        <v>510</v>
      </c>
      <c r="BF940" t="s">
        <v>510</v>
      </c>
      <c r="BG940" t="s">
        <v>510</v>
      </c>
      <c r="BH940" t="s">
        <v>510</v>
      </c>
      <c r="BI940" t="s">
        <v>510</v>
      </c>
      <c r="BJ940" t="s">
        <v>510</v>
      </c>
      <c r="BK940" t="s">
        <v>510</v>
      </c>
      <c r="BL940" t="s">
        <v>510</v>
      </c>
      <c r="BM940" t="s">
        <v>510</v>
      </c>
      <c r="BN940" t="s">
        <v>510</v>
      </c>
      <c r="BO940" t="s">
        <v>510</v>
      </c>
      <c r="BP940" t="s">
        <v>510</v>
      </c>
      <c r="BQ940" t="s">
        <v>510</v>
      </c>
    </row>
    <row r="941" spans="1:69" x14ac:dyDescent="0.3">
      <c r="A941" t="s">
        <v>510</v>
      </c>
      <c r="B941" t="s">
        <v>510</v>
      </c>
      <c r="C941" t="s">
        <v>510</v>
      </c>
      <c r="D941" t="s">
        <v>510</v>
      </c>
      <c r="E941" t="s">
        <v>510</v>
      </c>
      <c r="F941" t="s">
        <v>510</v>
      </c>
      <c r="G941" t="s">
        <v>510</v>
      </c>
      <c r="H941" s="455"/>
      <c r="I941" t="s">
        <v>510</v>
      </c>
      <c r="K941" t="s">
        <v>510</v>
      </c>
      <c r="L941" t="s">
        <v>512</v>
      </c>
      <c r="M941" t="s">
        <v>510</v>
      </c>
      <c r="N941" t="s">
        <v>510</v>
      </c>
      <c r="O941" t="s">
        <v>510</v>
      </c>
      <c r="P941" t="s">
        <v>510</v>
      </c>
      <c r="Q941" t="s">
        <v>510</v>
      </c>
      <c r="R941" t="s">
        <v>510</v>
      </c>
      <c r="S941" t="s">
        <v>510</v>
      </c>
      <c r="T941" t="s">
        <v>510</v>
      </c>
      <c r="U941" t="s">
        <v>510</v>
      </c>
      <c r="V941" t="s">
        <v>510</v>
      </c>
      <c r="W941" t="s">
        <v>510</v>
      </c>
      <c r="Y941" t="s">
        <v>510</v>
      </c>
      <c r="AA941" t="s">
        <v>510</v>
      </c>
      <c r="AB941" t="s">
        <v>510</v>
      </c>
      <c r="AC941" t="s">
        <v>510</v>
      </c>
      <c r="AD941" t="s">
        <v>510</v>
      </c>
      <c r="AE941" t="s">
        <v>510</v>
      </c>
      <c r="AH941" t="s">
        <v>510</v>
      </c>
      <c r="AI941" t="s">
        <v>510</v>
      </c>
      <c r="AJ941" t="s">
        <v>510</v>
      </c>
      <c r="AK941" t="s">
        <v>510</v>
      </c>
      <c r="AL941" t="s">
        <v>510</v>
      </c>
      <c r="AM941" t="s">
        <v>510</v>
      </c>
      <c r="AN941" t="s">
        <v>510</v>
      </c>
      <c r="AO941" t="s">
        <v>510</v>
      </c>
      <c r="AP941" t="s">
        <v>510</v>
      </c>
      <c r="AQ941" t="s">
        <v>510</v>
      </c>
      <c r="AR941" t="s">
        <v>510</v>
      </c>
      <c r="AS941" t="s">
        <v>510</v>
      </c>
      <c r="AT941" t="s">
        <v>510</v>
      </c>
      <c r="AU941" t="s">
        <v>510</v>
      </c>
      <c r="AV941" t="s">
        <v>510</v>
      </c>
      <c r="AW941" t="s">
        <v>510</v>
      </c>
      <c r="AY941" t="s">
        <v>510</v>
      </c>
      <c r="AZ941" t="s">
        <v>510</v>
      </c>
      <c r="BB941" t="s">
        <v>510</v>
      </c>
      <c r="BC941" t="s">
        <v>510</v>
      </c>
      <c r="BD941" t="s">
        <v>510</v>
      </c>
      <c r="BE941" t="s">
        <v>510</v>
      </c>
      <c r="BF941" t="s">
        <v>510</v>
      </c>
      <c r="BG941" t="s">
        <v>510</v>
      </c>
      <c r="BH941" t="s">
        <v>510</v>
      </c>
      <c r="BI941" t="s">
        <v>510</v>
      </c>
      <c r="BJ941" t="s">
        <v>510</v>
      </c>
      <c r="BK941" t="s">
        <v>510</v>
      </c>
      <c r="BL941" t="s">
        <v>510</v>
      </c>
      <c r="BM941" t="s">
        <v>510</v>
      </c>
      <c r="BN941" t="s">
        <v>510</v>
      </c>
      <c r="BO941" t="s">
        <v>510</v>
      </c>
      <c r="BP941" t="s">
        <v>510</v>
      </c>
      <c r="BQ941" t="s">
        <v>510</v>
      </c>
    </row>
    <row r="942" spans="1:69" x14ac:dyDescent="0.3">
      <c r="A942" t="s">
        <v>510</v>
      </c>
      <c r="B942" t="s">
        <v>510</v>
      </c>
      <c r="C942" t="s">
        <v>510</v>
      </c>
      <c r="D942" t="s">
        <v>510</v>
      </c>
      <c r="E942" t="s">
        <v>510</v>
      </c>
      <c r="F942" t="s">
        <v>510</v>
      </c>
      <c r="G942" t="s">
        <v>510</v>
      </c>
      <c r="H942" s="455"/>
      <c r="I942" t="s">
        <v>510</v>
      </c>
      <c r="K942" t="s">
        <v>510</v>
      </c>
      <c r="L942" t="s">
        <v>512</v>
      </c>
      <c r="M942" t="s">
        <v>510</v>
      </c>
      <c r="N942" t="s">
        <v>510</v>
      </c>
      <c r="O942" t="s">
        <v>510</v>
      </c>
      <c r="P942" t="s">
        <v>510</v>
      </c>
      <c r="Q942" t="s">
        <v>510</v>
      </c>
      <c r="R942" t="s">
        <v>510</v>
      </c>
      <c r="S942" t="s">
        <v>510</v>
      </c>
      <c r="T942" t="s">
        <v>510</v>
      </c>
      <c r="U942" t="s">
        <v>510</v>
      </c>
      <c r="V942" t="s">
        <v>510</v>
      </c>
      <c r="W942" t="s">
        <v>510</v>
      </c>
      <c r="Y942" t="s">
        <v>510</v>
      </c>
      <c r="AA942" t="s">
        <v>510</v>
      </c>
      <c r="AB942" t="s">
        <v>510</v>
      </c>
      <c r="AC942" t="s">
        <v>510</v>
      </c>
      <c r="AD942" t="s">
        <v>510</v>
      </c>
      <c r="AE942" t="s">
        <v>510</v>
      </c>
      <c r="AH942" t="s">
        <v>510</v>
      </c>
      <c r="AI942" t="s">
        <v>510</v>
      </c>
      <c r="AJ942" t="s">
        <v>510</v>
      </c>
      <c r="AK942" t="s">
        <v>510</v>
      </c>
      <c r="AL942" t="s">
        <v>510</v>
      </c>
      <c r="AM942" t="s">
        <v>510</v>
      </c>
      <c r="AN942" t="s">
        <v>510</v>
      </c>
      <c r="AO942" t="s">
        <v>510</v>
      </c>
      <c r="AP942" t="s">
        <v>510</v>
      </c>
      <c r="AQ942" t="s">
        <v>510</v>
      </c>
      <c r="AR942" t="s">
        <v>510</v>
      </c>
      <c r="AS942" t="s">
        <v>510</v>
      </c>
      <c r="AT942" t="s">
        <v>510</v>
      </c>
      <c r="AU942" t="s">
        <v>510</v>
      </c>
      <c r="AV942" t="s">
        <v>510</v>
      </c>
      <c r="AW942" t="s">
        <v>510</v>
      </c>
      <c r="AY942" t="s">
        <v>510</v>
      </c>
      <c r="AZ942" t="s">
        <v>510</v>
      </c>
      <c r="BB942" t="s">
        <v>510</v>
      </c>
      <c r="BC942" t="s">
        <v>510</v>
      </c>
      <c r="BD942" t="s">
        <v>510</v>
      </c>
      <c r="BE942" t="s">
        <v>510</v>
      </c>
      <c r="BF942" t="s">
        <v>510</v>
      </c>
      <c r="BG942" t="s">
        <v>510</v>
      </c>
      <c r="BH942" t="s">
        <v>510</v>
      </c>
      <c r="BI942" t="s">
        <v>510</v>
      </c>
      <c r="BJ942" t="s">
        <v>510</v>
      </c>
      <c r="BK942" t="s">
        <v>510</v>
      </c>
      <c r="BL942" t="s">
        <v>510</v>
      </c>
      <c r="BM942" t="s">
        <v>510</v>
      </c>
      <c r="BN942" t="s">
        <v>510</v>
      </c>
      <c r="BO942" t="s">
        <v>510</v>
      </c>
      <c r="BP942" t="s">
        <v>510</v>
      </c>
      <c r="BQ942" t="s">
        <v>510</v>
      </c>
    </row>
    <row r="943" spans="1:69" x14ac:dyDescent="0.3">
      <c r="A943" t="s">
        <v>510</v>
      </c>
      <c r="B943" t="s">
        <v>510</v>
      </c>
      <c r="C943" t="s">
        <v>510</v>
      </c>
      <c r="D943" t="s">
        <v>510</v>
      </c>
      <c r="E943" t="s">
        <v>510</v>
      </c>
      <c r="F943" t="s">
        <v>510</v>
      </c>
      <c r="G943" t="s">
        <v>510</v>
      </c>
      <c r="H943" s="455"/>
      <c r="I943" t="s">
        <v>510</v>
      </c>
      <c r="K943" t="s">
        <v>510</v>
      </c>
      <c r="L943" t="s">
        <v>512</v>
      </c>
      <c r="M943" t="s">
        <v>510</v>
      </c>
      <c r="N943" t="s">
        <v>510</v>
      </c>
      <c r="O943" t="s">
        <v>510</v>
      </c>
      <c r="P943" t="s">
        <v>510</v>
      </c>
      <c r="Q943" t="s">
        <v>510</v>
      </c>
      <c r="R943" t="s">
        <v>510</v>
      </c>
      <c r="S943" t="s">
        <v>510</v>
      </c>
      <c r="T943" t="s">
        <v>510</v>
      </c>
      <c r="U943" t="s">
        <v>510</v>
      </c>
      <c r="V943" t="s">
        <v>510</v>
      </c>
      <c r="W943" t="s">
        <v>510</v>
      </c>
      <c r="Y943" t="s">
        <v>510</v>
      </c>
      <c r="AA943" t="s">
        <v>510</v>
      </c>
      <c r="AB943" t="s">
        <v>510</v>
      </c>
      <c r="AC943" t="s">
        <v>510</v>
      </c>
      <c r="AD943" t="s">
        <v>510</v>
      </c>
      <c r="AE943" t="s">
        <v>510</v>
      </c>
      <c r="AH943" t="s">
        <v>510</v>
      </c>
      <c r="AI943" t="s">
        <v>510</v>
      </c>
      <c r="AJ943" t="s">
        <v>510</v>
      </c>
      <c r="AK943" t="s">
        <v>510</v>
      </c>
      <c r="AL943" t="s">
        <v>510</v>
      </c>
      <c r="AM943" t="s">
        <v>510</v>
      </c>
      <c r="AN943" t="s">
        <v>510</v>
      </c>
      <c r="AO943" t="s">
        <v>510</v>
      </c>
      <c r="AP943" t="s">
        <v>510</v>
      </c>
      <c r="AQ943" t="s">
        <v>510</v>
      </c>
      <c r="AR943" t="s">
        <v>510</v>
      </c>
      <c r="AS943" t="s">
        <v>510</v>
      </c>
      <c r="AT943" t="s">
        <v>510</v>
      </c>
      <c r="AU943" t="s">
        <v>510</v>
      </c>
      <c r="AV943" t="s">
        <v>510</v>
      </c>
      <c r="AW943" t="s">
        <v>510</v>
      </c>
      <c r="AY943" t="s">
        <v>510</v>
      </c>
      <c r="AZ943" t="s">
        <v>510</v>
      </c>
      <c r="BB943" t="s">
        <v>510</v>
      </c>
      <c r="BC943" t="s">
        <v>510</v>
      </c>
      <c r="BD943" t="s">
        <v>510</v>
      </c>
      <c r="BE943" t="s">
        <v>510</v>
      </c>
      <c r="BF943" t="s">
        <v>510</v>
      </c>
      <c r="BG943" t="s">
        <v>510</v>
      </c>
      <c r="BH943" t="s">
        <v>510</v>
      </c>
      <c r="BI943" t="s">
        <v>510</v>
      </c>
      <c r="BJ943" t="s">
        <v>510</v>
      </c>
      <c r="BK943" t="s">
        <v>510</v>
      </c>
      <c r="BL943" t="s">
        <v>510</v>
      </c>
      <c r="BM943" t="s">
        <v>510</v>
      </c>
      <c r="BN943" t="s">
        <v>510</v>
      </c>
      <c r="BO943" t="s">
        <v>510</v>
      </c>
      <c r="BP943" t="s">
        <v>510</v>
      </c>
      <c r="BQ943" t="s">
        <v>510</v>
      </c>
    </row>
    <row r="944" spans="1:69" x14ac:dyDescent="0.3">
      <c r="A944" t="s">
        <v>510</v>
      </c>
      <c r="B944" t="s">
        <v>510</v>
      </c>
      <c r="C944" t="s">
        <v>510</v>
      </c>
      <c r="D944" t="s">
        <v>510</v>
      </c>
      <c r="E944" t="s">
        <v>510</v>
      </c>
      <c r="F944" t="s">
        <v>510</v>
      </c>
      <c r="G944" t="s">
        <v>510</v>
      </c>
      <c r="H944" s="455"/>
      <c r="I944" t="s">
        <v>510</v>
      </c>
      <c r="K944" t="s">
        <v>510</v>
      </c>
      <c r="L944" t="s">
        <v>512</v>
      </c>
      <c r="M944" t="s">
        <v>510</v>
      </c>
      <c r="N944" t="s">
        <v>510</v>
      </c>
      <c r="O944" t="s">
        <v>510</v>
      </c>
      <c r="P944" t="s">
        <v>510</v>
      </c>
      <c r="Q944" t="s">
        <v>510</v>
      </c>
      <c r="R944" t="s">
        <v>510</v>
      </c>
      <c r="S944" t="s">
        <v>510</v>
      </c>
      <c r="T944" t="s">
        <v>510</v>
      </c>
      <c r="U944" t="s">
        <v>510</v>
      </c>
      <c r="V944" t="s">
        <v>510</v>
      </c>
      <c r="W944" t="s">
        <v>510</v>
      </c>
      <c r="Y944" t="s">
        <v>510</v>
      </c>
      <c r="AA944" t="s">
        <v>510</v>
      </c>
      <c r="AB944" t="s">
        <v>510</v>
      </c>
      <c r="AC944" t="s">
        <v>510</v>
      </c>
      <c r="AD944" t="s">
        <v>510</v>
      </c>
      <c r="AE944" t="s">
        <v>510</v>
      </c>
      <c r="AH944" t="s">
        <v>510</v>
      </c>
      <c r="AI944" t="s">
        <v>510</v>
      </c>
      <c r="AJ944" t="s">
        <v>510</v>
      </c>
      <c r="AK944" t="s">
        <v>510</v>
      </c>
      <c r="AL944" t="s">
        <v>510</v>
      </c>
      <c r="AM944" t="s">
        <v>510</v>
      </c>
      <c r="AN944" t="s">
        <v>510</v>
      </c>
      <c r="AO944" t="s">
        <v>510</v>
      </c>
      <c r="AP944" t="s">
        <v>510</v>
      </c>
      <c r="AQ944" t="s">
        <v>510</v>
      </c>
      <c r="AR944" t="s">
        <v>510</v>
      </c>
      <c r="AS944" t="s">
        <v>510</v>
      </c>
      <c r="AT944" t="s">
        <v>510</v>
      </c>
      <c r="AU944" t="s">
        <v>510</v>
      </c>
      <c r="AV944" t="s">
        <v>510</v>
      </c>
      <c r="AW944" t="s">
        <v>510</v>
      </c>
      <c r="AY944" t="s">
        <v>510</v>
      </c>
      <c r="AZ944" t="s">
        <v>510</v>
      </c>
      <c r="BB944" t="s">
        <v>510</v>
      </c>
      <c r="BC944" t="s">
        <v>510</v>
      </c>
      <c r="BD944" t="s">
        <v>510</v>
      </c>
      <c r="BE944" t="s">
        <v>510</v>
      </c>
      <c r="BF944" t="s">
        <v>510</v>
      </c>
      <c r="BG944" t="s">
        <v>510</v>
      </c>
      <c r="BH944" t="s">
        <v>510</v>
      </c>
      <c r="BI944" t="s">
        <v>510</v>
      </c>
      <c r="BJ944" t="s">
        <v>510</v>
      </c>
      <c r="BK944" t="s">
        <v>510</v>
      </c>
      <c r="BL944" t="s">
        <v>510</v>
      </c>
      <c r="BM944" t="s">
        <v>510</v>
      </c>
      <c r="BN944" t="s">
        <v>510</v>
      </c>
      <c r="BO944" t="s">
        <v>510</v>
      </c>
      <c r="BP944" t="s">
        <v>510</v>
      </c>
      <c r="BQ944" t="s">
        <v>510</v>
      </c>
    </row>
    <row r="945" spans="1:69" x14ac:dyDescent="0.3">
      <c r="A945" t="s">
        <v>510</v>
      </c>
      <c r="B945" t="s">
        <v>510</v>
      </c>
      <c r="C945" t="s">
        <v>510</v>
      </c>
      <c r="D945" t="s">
        <v>510</v>
      </c>
      <c r="E945" t="s">
        <v>510</v>
      </c>
      <c r="F945" t="s">
        <v>510</v>
      </c>
      <c r="G945" t="s">
        <v>510</v>
      </c>
      <c r="H945" s="455"/>
      <c r="I945" t="s">
        <v>510</v>
      </c>
      <c r="K945" t="s">
        <v>510</v>
      </c>
      <c r="L945" t="s">
        <v>512</v>
      </c>
      <c r="M945" t="s">
        <v>510</v>
      </c>
      <c r="N945" t="s">
        <v>510</v>
      </c>
      <c r="O945" t="s">
        <v>510</v>
      </c>
      <c r="P945" t="s">
        <v>510</v>
      </c>
      <c r="Q945" t="s">
        <v>510</v>
      </c>
      <c r="R945" t="s">
        <v>510</v>
      </c>
      <c r="S945" t="s">
        <v>510</v>
      </c>
      <c r="T945" t="s">
        <v>510</v>
      </c>
      <c r="U945" t="s">
        <v>510</v>
      </c>
      <c r="V945" t="s">
        <v>510</v>
      </c>
      <c r="W945" t="s">
        <v>510</v>
      </c>
      <c r="Y945" t="s">
        <v>510</v>
      </c>
      <c r="AA945" t="s">
        <v>510</v>
      </c>
      <c r="AB945" t="s">
        <v>510</v>
      </c>
      <c r="AC945" t="s">
        <v>510</v>
      </c>
      <c r="AD945" t="s">
        <v>510</v>
      </c>
      <c r="AE945" t="s">
        <v>510</v>
      </c>
      <c r="AH945" t="s">
        <v>510</v>
      </c>
      <c r="AI945" t="s">
        <v>510</v>
      </c>
      <c r="AJ945" t="s">
        <v>510</v>
      </c>
      <c r="AK945" t="s">
        <v>510</v>
      </c>
      <c r="AL945" t="s">
        <v>510</v>
      </c>
      <c r="AM945" t="s">
        <v>510</v>
      </c>
      <c r="AN945" t="s">
        <v>510</v>
      </c>
      <c r="AO945" t="s">
        <v>510</v>
      </c>
      <c r="AP945" t="s">
        <v>510</v>
      </c>
      <c r="AQ945" t="s">
        <v>510</v>
      </c>
      <c r="AR945" t="s">
        <v>510</v>
      </c>
      <c r="AS945" t="s">
        <v>510</v>
      </c>
      <c r="AT945" t="s">
        <v>510</v>
      </c>
      <c r="AU945" t="s">
        <v>510</v>
      </c>
      <c r="AV945" t="s">
        <v>510</v>
      </c>
      <c r="AW945" t="s">
        <v>510</v>
      </c>
      <c r="AY945" t="s">
        <v>510</v>
      </c>
      <c r="AZ945" t="s">
        <v>510</v>
      </c>
      <c r="BB945" t="s">
        <v>510</v>
      </c>
      <c r="BC945" t="s">
        <v>510</v>
      </c>
      <c r="BD945" t="s">
        <v>510</v>
      </c>
      <c r="BE945" t="s">
        <v>510</v>
      </c>
      <c r="BF945" t="s">
        <v>510</v>
      </c>
      <c r="BG945" t="s">
        <v>510</v>
      </c>
      <c r="BH945" t="s">
        <v>510</v>
      </c>
      <c r="BI945" t="s">
        <v>510</v>
      </c>
      <c r="BJ945" t="s">
        <v>510</v>
      </c>
      <c r="BK945" t="s">
        <v>510</v>
      </c>
      <c r="BL945" t="s">
        <v>510</v>
      </c>
      <c r="BM945" t="s">
        <v>510</v>
      </c>
      <c r="BN945" t="s">
        <v>510</v>
      </c>
      <c r="BO945" t="s">
        <v>510</v>
      </c>
      <c r="BP945" t="s">
        <v>510</v>
      </c>
      <c r="BQ945" t="s">
        <v>510</v>
      </c>
    </row>
    <row r="946" spans="1:69" x14ac:dyDescent="0.3">
      <c r="A946" t="s">
        <v>510</v>
      </c>
      <c r="B946" t="s">
        <v>510</v>
      </c>
      <c r="C946" t="s">
        <v>510</v>
      </c>
      <c r="D946" t="s">
        <v>510</v>
      </c>
      <c r="E946" t="s">
        <v>510</v>
      </c>
      <c r="F946" t="s">
        <v>510</v>
      </c>
      <c r="G946" t="s">
        <v>510</v>
      </c>
      <c r="H946" s="455"/>
      <c r="I946" t="s">
        <v>510</v>
      </c>
      <c r="K946" t="s">
        <v>510</v>
      </c>
      <c r="L946" t="s">
        <v>512</v>
      </c>
      <c r="M946" t="s">
        <v>510</v>
      </c>
      <c r="N946" t="s">
        <v>510</v>
      </c>
      <c r="O946" t="s">
        <v>510</v>
      </c>
      <c r="P946" t="s">
        <v>510</v>
      </c>
      <c r="Q946" t="s">
        <v>510</v>
      </c>
      <c r="R946" t="s">
        <v>510</v>
      </c>
      <c r="S946" t="s">
        <v>510</v>
      </c>
      <c r="T946" t="s">
        <v>510</v>
      </c>
      <c r="U946" t="s">
        <v>510</v>
      </c>
      <c r="V946" t="s">
        <v>510</v>
      </c>
      <c r="W946" t="s">
        <v>510</v>
      </c>
      <c r="Y946" t="s">
        <v>510</v>
      </c>
      <c r="AA946" t="s">
        <v>510</v>
      </c>
      <c r="AB946" t="s">
        <v>510</v>
      </c>
      <c r="AC946" t="s">
        <v>510</v>
      </c>
      <c r="AD946" t="s">
        <v>510</v>
      </c>
      <c r="AE946" t="s">
        <v>510</v>
      </c>
      <c r="AH946" t="s">
        <v>510</v>
      </c>
      <c r="AI946" t="s">
        <v>510</v>
      </c>
      <c r="AJ946" t="s">
        <v>510</v>
      </c>
      <c r="AK946" t="s">
        <v>510</v>
      </c>
      <c r="AL946" t="s">
        <v>510</v>
      </c>
      <c r="AM946" t="s">
        <v>510</v>
      </c>
      <c r="AN946" t="s">
        <v>510</v>
      </c>
      <c r="AO946" t="s">
        <v>510</v>
      </c>
      <c r="AP946" t="s">
        <v>510</v>
      </c>
      <c r="AQ946" t="s">
        <v>510</v>
      </c>
      <c r="AR946" t="s">
        <v>510</v>
      </c>
      <c r="AS946" t="s">
        <v>510</v>
      </c>
      <c r="AT946" t="s">
        <v>510</v>
      </c>
      <c r="AU946" t="s">
        <v>510</v>
      </c>
      <c r="AV946" t="s">
        <v>510</v>
      </c>
      <c r="AW946" t="s">
        <v>510</v>
      </c>
      <c r="AY946" t="s">
        <v>510</v>
      </c>
      <c r="AZ946" t="s">
        <v>510</v>
      </c>
      <c r="BB946" t="s">
        <v>510</v>
      </c>
      <c r="BC946" t="s">
        <v>510</v>
      </c>
      <c r="BD946" t="s">
        <v>510</v>
      </c>
      <c r="BE946" t="s">
        <v>510</v>
      </c>
      <c r="BF946" t="s">
        <v>510</v>
      </c>
      <c r="BG946" t="s">
        <v>510</v>
      </c>
      <c r="BH946" t="s">
        <v>510</v>
      </c>
      <c r="BI946" t="s">
        <v>510</v>
      </c>
      <c r="BJ946" t="s">
        <v>510</v>
      </c>
      <c r="BK946" t="s">
        <v>510</v>
      </c>
      <c r="BL946" t="s">
        <v>510</v>
      </c>
      <c r="BM946" t="s">
        <v>510</v>
      </c>
      <c r="BN946" t="s">
        <v>510</v>
      </c>
      <c r="BO946" t="s">
        <v>510</v>
      </c>
      <c r="BP946" t="s">
        <v>510</v>
      </c>
      <c r="BQ946" t="s">
        <v>510</v>
      </c>
    </row>
    <row r="947" spans="1:69" x14ac:dyDescent="0.3">
      <c r="A947" t="s">
        <v>510</v>
      </c>
      <c r="B947" t="s">
        <v>510</v>
      </c>
      <c r="C947" t="s">
        <v>510</v>
      </c>
      <c r="D947" t="s">
        <v>510</v>
      </c>
      <c r="E947" t="s">
        <v>510</v>
      </c>
      <c r="F947" t="s">
        <v>510</v>
      </c>
      <c r="G947" t="s">
        <v>510</v>
      </c>
      <c r="H947" s="455"/>
      <c r="I947" t="s">
        <v>510</v>
      </c>
      <c r="K947" t="s">
        <v>510</v>
      </c>
      <c r="L947" t="s">
        <v>512</v>
      </c>
      <c r="M947" t="s">
        <v>510</v>
      </c>
      <c r="N947" t="s">
        <v>510</v>
      </c>
      <c r="O947" t="s">
        <v>510</v>
      </c>
      <c r="P947" t="s">
        <v>510</v>
      </c>
      <c r="Q947" t="s">
        <v>510</v>
      </c>
      <c r="R947" t="s">
        <v>510</v>
      </c>
      <c r="S947" t="s">
        <v>510</v>
      </c>
      <c r="T947" t="s">
        <v>510</v>
      </c>
      <c r="U947" t="s">
        <v>510</v>
      </c>
      <c r="V947" t="s">
        <v>510</v>
      </c>
      <c r="W947" t="s">
        <v>510</v>
      </c>
      <c r="Y947" t="s">
        <v>510</v>
      </c>
      <c r="AA947" t="s">
        <v>510</v>
      </c>
      <c r="AB947" t="s">
        <v>510</v>
      </c>
      <c r="AC947" t="s">
        <v>510</v>
      </c>
      <c r="AD947" t="s">
        <v>510</v>
      </c>
      <c r="AE947" t="s">
        <v>510</v>
      </c>
      <c r="AH947" t="s">
        <v>510</v>
      </c>
      <c r="AI947" t="s">
        <v>510</v>
      </c>
      <c r="AJ947" t="s">
        <v>510</v>
      </c>
      <c r="AK947" t="s">
        <v>510</v>
      </c>
      <c r="AL947" t="s">
        <v>510</v>
      </c>
      <c r="AM947" t="s">
        <v>510</v>
      </c>
      <c r="AN947" t="s">
        <v>510</v>
      </c>
      <c r="AO947" t="s">
        <v>510</v>
      </c>
      <c r="AP947" t="s">
        <v>510</v>
      </c>
      <c r="AQ947" t="s">
        <v>510</v>
      </c>
      <c r="AR947" t="s">
        <v>510</v>
      </c>
      <c r="AS947" t="s">
        <v>510</v>
      </c>
      <c r="AT947" t="s">
        <v>510</v>
      </c>
      <c r="AU947" t="s">
        <v>510</v>
      </c>
      <c r="AV947" t="s">
        <v>510</v>
      </c>
      <c r="AW947" t="s">
        <v>510</v>
      </c>
      <c r="AY947" t="s">
        <v>510</v>
      </c>
      <c r="AZ947" t="s">
        <v>510</v>
      </c>
      <c r="BB947" t="s">
        <v>510</v>
      </c>
      <c r="BC947" t="s">
        <v>510</v>
      </c>
      <c r="BD947" t="s">
        <v>510</v>
      </c>
      <c r="BE947" t="s">
        <v>510</v>
      </c>
      <c r="BF947" t="s">
        <v>510</v>
      </c>
      <c r="BG947" t="s">
        <v>510</v>
      </c>
      <c r="BH947" t="s">
        <v>510</v>
      </c>
      <c r="BI947" t="s">
        <v>510</v>
      </c>
      <c r="BJ947" t="s">
        <v>510</v>
      </c>
      <c r="BK947" t="s">
        <v>510</v>
      </c>
      <c r="BL947" t="s">
        <v>510</v>
      </c>
      <c r="BM947" t="s">
        <v>510</v>
      </c>
      <c r="BN947" t="s">
        <v>510</v>
      </c>
      <c r="BO947" t="s">
        <v>510</v>
      </c>
      <c r="BP947" t="s">
        <v>510</v>
      </c>
      <c r="BQ947" t="s">
        <v>510</v>
      </c>
    </row>
    <row r="948" spans="1:69" x14ac:dyDescent="0.3">
      <c r="A948" t="s">
        <v>510</v>
      </c>
      <c r="B948" t="s">
        <v>510</v>
      </c>
      <c r="C948" t="s">
        <v>510</v>
      </c>
      <c r="D948" t="s">
        <v>510</v>
      </c>
      <c r="E948" t="s">
        <v>510</v>
      </c>
      <c r="F948" t="s">
        <v>510</v>
      </c>
      <c r="G948" t="s">
        <v>510</v>
      </c>
      <c r="H948" s="455"/>
      <c r="I948" t="s">
        <v>510</v>
      </c>
      <c r="K948" t="s">
        <v>510</v>
      </c>
      <c r="L948" t="s">
        <v>512</v>
      </c>
      <c r="M948" t="s">
        <v>510</v>
      </c>
      <c r="N948" t="s">
        <v>510</v>
      </c>
      <c r="O948" t="s">
        <v>510</v>
      </c>
      <c r="P948" t="s">
        <v>510</v>
      </c>
      <c r="Q948" t="s">
        <v>510</v>
      </c>
      <c r="R948" t="s">
        <v>510</v>
      </c>
      <c r="S948" t="s">
        <v>510</v>
      </c>
      <c r="T948" t="s">
        <v>510</v>
      </c>
      <c r="U948" t="s">
        <v>510</v>
      </c>
      <c r="V948" t="s">
        <v>510</v>
      </c>
      <c r="W948" t="s">
        <v>510</v>
      </c>
      <c r="Y948" t="s">
        <v>510</v>
      </c>
      <c r="AA948" t="s">
        <v>510</v>
      </c>
      <c r="AB948" t="s">
        <v>510</v>
      </c>
      <c r="AC948" t="s">
        <v>510</v>
      </c>
      <c r="AD948" t="s">
        <v>510</v>
      </c>
      <c r="AE948" t="s">
        <v>510</v>
      </c>
      <c r="AH948" t="s">
        <v>510</v>
      </c>
      <c r="AI948" t="s">
        <v>510</v>
      </c>
      <c r="AJ948" t="s">
        <v>510</v>
      </c>
      <c r="AK948" t="s">
        <v>510</v>
      </c>
      <c r="AL948" t="s">
        <v>510</v>
      </c>
      <c r="AM948" t="s">
        <v>510</v>
      </c>
      <c r="AN948" t="s">
        <v>510</v>
      </c>
      <c r="AO948" t="s">
        <v>510</v>
      </c>
      <c r="AP948" t="s">
        <v>510</v>
      </c>
      <c r="AQ948" t="s">
        <v>510</v>
      </c>
      <c r="AR948" t="s">
        <v>510</v>
      </c>
      <c r="AS948" t="s">
        <v>510</v>
      </c>
      <c r="AT948" t="s">
        <v>510</v>
      </c>
      <c r="AU948" t="s">
        <v>510</v>
      </c>
      <c r="AV948" t="s">
        <v>510</v>
      </c>
      <c r="AW948" t="s">
        <v>510</v>
      </c>
      <c r="AY948" t="s">
        <v>510</v>
      </c>
      <c r="AZ948" t="s">
        <v>510</v>
      </c>
      <c r="BB948" t="s">
        <v>510</v>
      </c>
      <c r="BC948" t="s">
        <v>510</v>
      </c>
      <c r="BD948" t="s">
        <v>510</v>
      </c>
      <c r="BE948" t="s">
        <v>510</v>
      </c>
      <c r="BF948" t="s">
        <v>510</v>
      </c>
      <c r="BG948" t="s">
        <v>510</v>
      </c>
      <c r="BH948" t="s">
        <v>510</v>
      </c>
      <c r="BI948" t="s">
        <v>510</v>
      </c>
      <c r="BJ948" t="s">
        <v>510</v>
      </c>
      <c r="BK948" t="s">
        <v>510</v>
      </c>
      <c r="BL948" t="s">
        <v>510</v>
      </c>
      <c r="BM948" t="s">
        <v>510</v>
      </c>
      <c r="BN948" t="s">
        <v>510</v>
      </c>
      <c r="BO948" t="s">
        <v>510</v>
      </c>
      <c r="BP948" t="s">
        <v>510</v>
      </c>
      <c r="BQ948" t="s">
        <v>510</v>
      </c>
    </row>
    <row r="949" spans="1:69" x14ac:dyDescent="0.3">
      <c r="A949" t="s">
        <v>510</v>
      </c>
      <c r="B949" t="s">
        <v>510</v>
      </c>
      <c r="C949" t="s">
        <v>510</v>
      </c>
      <c r="D949" t="s">
        <v>510</v>
      </c>
      <c r="E949" t="s">
        <v>510</v>
      </c>
      <c r="F949" t="s">
        <v>510</v>
      </c>
      <c r="G949" t="s">
        <v>510</v>
      </c>
      <c r="H949" s="455"/>
      <c r="I949" t="s">
        <v>510</v>
      </c>
      <c r="K949" t="s">
        <v>510</v>
      </c>
      <c r="L949" t="s">
        <v>512</v>
      </c>
      <c r="M949" t="s">
        <v>510</v>
      </c>
      <c r="N949" t="s">
        <v>510</v>
      </c>
      <c r="O949" t="s">
        <v>510</v>
      </c>
      <c r="P949" t="s">
        <v>510</v>
      </c>
      <c r="Q949" t="s">
        <v>510</v>
      </c>
      <c r="R949" t="s">
        <v>510</v>
      </c>
      <c r="S949" t="s">
        <v>510</v>
      </c>
      <c r="T949" t="s">
        <v>510</v>
      </c>
      <c r="U949" t="s">
        <v>510</v>
      </c>
      <c r="V949" t="s">
        <v>510</v>
      </c>
      <c r="W949" t="s">
        <v>510</v>
      </c>
      <c r="Y949" t="s">
        <v>510</v>
      </c>
      <c r="AA949" t="s">
        <v>510</v>
      </c>
      <c r="AB949" t="s">
        <v>510</v>
      </c>
      <c r="AC949" t="s">
        <v>510</v>
      </c>
      <c r="AD949" t="s">
        <v>510</v>
      </c>
      <c r="AE949" t="s">
        <v>510</v>
      </c>
      <c r="AH949" t="s">
        <v>510</v>
      </c>
      <c r="AI949" t="s">
        <v>510</v>
      </c>
      <c r="AJ949" t="s">
        <v>510</v>
      </c>
      <c r="AK949" t="s">
        <v>510</v>
      </c>
      <c r="AL949" t="s">
        <v>510</v>
      </c>
      <c r="AM949" t="s">
        <v>510</v>
      </c>
      <c r="AN949" t="s">
        <v>510</v>
      </c>
      <c r="AO949" t="s">
        <v>510</v>
      </c>
      <c r="AP949" t="s">
        <v>510</v>
      </c>
      <c r="AQ949" t="s">
        <v>510</v>
      </c>
      <c r="AR949" t="s">
        <v>510</v>
      </c>
      <c r="AS949" t="s">
        <v>510</v>
      </c>
      <c r="AT949" t="s">
        <v>510</v>
      </c>
      <c r="AU949" t="s">
        <v>510</v>
      </c>
      <c r="AV949" t="s">
        <v>510</v>
      </c>
      <c r="AW949" t="s">
        <v>510</v>
      </c>
      <c r="AY949" t="s">
        <v>510</v>
      </c>
      <c r="AZ949" t="s">
        <v>510</v>
      </c>
      <c r="BB949" t="s">
        <v>510</v>
      </c>
      <c r="BC949" t="s">
        <v>510</v>
      </c>
      <c r="BD949" t="s">
        <v>510</v>
      </c>
      <c r="BE949" t="s">
        <v>510</v>
      </c>
      <c r="BF949" t="s">
        <v>510</v>
      </c>
      <c r="BG949" t="s">
        <v>510</v>
      </c>
      <c r="BH949" t="s">
        <v>510</v>
      </c>
      <c r="BI949" t="s">
        <v>510</v>
      </c>
      <c r="BJ949" t="s">
        <v>510</v>
      </c>
      <c r="BK949" t="s">
        <v>510</v>
      </c>
      <c r="BL949" t="s">
        <v>510</v>
      </c>
      <c r="BM949" t="s">
        <v>510</v>
      </c>
      <c r="BN949" t="s">
        <v>510</v>
      </c>
      <c r="BO949" t="s">
        <v>510</v>
      </c>
      <c r="BP949" t="s">
        <v>510</v>
      </c>
      <c r="BQ949" t="s">
        <v>510</v>
      </c>
    </row>
    <row r="950" spans="1:69" x14ac:dyDescent="0.3">
      <c r="A950" t="s">
        <v>510</v>
      </c>
      <c r="B950" t="s">
        <v>510</v>
      </c>
      <c r="C950" t="s">
        <v>510</v>
      </c>
      <c r="D950" t="s">
        <v>510</v>
      </c>
      <c r="E950" t="s">
        <v>510</v>
      </c>
      <c r="F950" t="s">
        <v>510</v>
      </c>
      <c r="G950" t="s">
        <v>510</v>
      </c>
      <c r="H950" s="455"/>
      <c r="I950" t="s">
        <v>510</v>
      </c>
      <c r="K950" t="s">
        <v>510</v>
      </c>
      <c r="L950" t="s">
        <v>512</v>
      </c>
      <c r="M950" t="s">
        <v>510</v>
      </c>
      <c r="N950" t="s">
        <v>510</v>
      </c>
      <c r="O950" t="s">
        <v>510</v>
      </c>
      <c r="P950" t="s">
        <v>510</v>
      </c>
      <c r="Q950" t="s">
        <v>510</v>
      </c>
      <c r="R950" t="s">
        <v>510</v>
      </c>
      <c r="S950" t="s">
        <v>510</v>
      </c>
      <c r="T950" t="s">
        <v>510</v>
      </c>
      <c r="U950" t="s">
        <v>510</v>
      </c>
      <c r="V950" t="s">
        <v>510</v>
      </c>
      <c r="W950" t="s">
        <v>510</v>
      </c>
      <c r="Y950" t="s">
        <v>510</v>
      </c>
      <c r="AA950" t="s">
        <v>510</v>
      </c>
      <c r="AB950" t="s">
        <v>510</v>
      </c>
      <c r="AC950" t="s">
        <v>510</v>
      </c>
      <c r="AD950" t="s">
        <v>510</v>
      </c>
      <c r="AE950" t="s">
        <v>510</v>
      </c>
      <c r="AH950" t="s">
        <v>510</v>
      </c>
      <c r="AI950" t="s">
        <v>510</v>
      </c>
      <c r="AJ950" t="s">
        <v>510</v>
      </c>
      <c r="AK950" t="s">
        <v>510</v>
      </c>
      <c r="AL950" t="s">
        <v>510</v>
      </c>
      <c r="AM950" t="s">
        <v>510</v>
      </c>
      <c r="AN950" t="s">
        <v>510</v>
      </c>
      <c r="AO950" t="s">
        <v>510</v>
      </c>
      <c r="AP950" t="s">
        <v>510</v>
      </c>
      <c r="AQ950" t="s">
        <v>510</v>
      </c>
      <c r="AR950" t="s">
        <v>510</v>
      </c>
      <c r="AS950" t="s">
        <v>510</v>
      </c>
      <c r="AT950" t="s">
        <v>510</v>
      </c>
      <c r="AU950" t="s">
        <v>510</v>
      </c>
      <c r="AV950" t="s">
        <v>510</v>
      </c>
      <c r="AW950" t="s">
        <v>510</v>
      </c>
      <c r="AY950" t="s">
        <v>510</v>
      </c>
      <c r="AZ950" t="s">
        <v>510</v>
      </c>
      <c r="BB950" t="s">
        <v>510</v>
      </c>
      <c r="BC950" t="s">
        <v>510</v>
      </c>
      <c r="BD950" t="s">
        <v>510</v>
      </c>
      <c r="BE950" t="s">
        <v>510</v>
      </c>
      <c r="BF950" t="s">
        <v>510</v>
      </c>
      <c r="BG950" t="s">
        <v>510</v>
      </c>
      <c r="BH950" t="s">
        <v>510</v>
      </c>
      <c r="BI950" t="s">
        <v>510</v>
      </c>
      <c r="BJ950" t="s">
        <v>510</v>
      </c>
      <c r="BK950" t="s">
        <v>510</v>
      </c>
      <c r="BL950" t="s">
        <v>510</v>
      </c>
      <c r="BM950" t="s">
        <v>510</v>
      </c>
      <c r="BN950" t="s">
        <v>510</v>
      </c>
      <c r="BO950" t="s">
        <v>510</v>
      </c>
      <c r="BP950" t="s">
        <v>510</v>
      </c>
      <c r="BQ950" t="s">
        <v>510</v>
      </c>
    </row>
    <row r="951" spans="1:69" x14ac:dyDescent="0.3">
      <c r="A951" t="s">
        <v>510</v>
      </c>
      <c r="B951" t="s">
        <v>510</v>
      </c>
      <c r="C951" t="s">
        <v>510</v>
      </c>
      <c r="D951" t="s">
        <v>510</v>
      </c>
      <c r="E951" t="s">
        <v>510</v>
      </c>
      <c r="F951" t="s">
        <v>510</v>
      </c>
      <c r="G951" t="s">
        <v>510</v>
      </c>
      <c r="H951" s="455"/>
      <c r="I951" t="s">
        <v>510</v>
      </c>
      <c r="K951" t="s">
        <v>510</v>
      </c>
      <c r="L951" t="s">
        <v>512</v>
      </c>
      <c r="M951" t="s">
        <v>510</v>
      </c>
      <c r="N951" t="s">
        <v>510</v>
      </c>
      <c r="O951" t="s">
        <v>510</v>
      </c>
      <c r="P951" t="s">
        <v>510</v>
      </c>
      <c r="Q951" t="s">
        <v>510</v>
      </c>
      <c r="R951" t="s">
        <v>510</v>
      </c>
      <c r="S951" t="s">
        <v>510</v>
      </c>
      <c r="T951" t="s">
        <v>510</v>
      </c>
      <c r="U951" t="s">
        <v>510</v>
      </c>
      <c r="V951" t="s">
        <v>510</v>
      </c>
      <c r="W951" t="s">
        <v>510</v>
      </c>
      <c r="Y951" t="s">
        <v>510</v>
      </c>
      <c r="AA951" t="s">
        <v>510</v>
      </c>
      <c r="AB951" t="s">
        <v>510</v>
      </c>
      <c r="AC951" t="s">
        <v>510</v>
      </c>
      <c r="AD951" t="s">
        <v>510</v>
      </c>
      <c r="AE951" t="s">
        <v>510</v>
      </c>
      <c r="AH951" t="s">
        <v>510</v>
      </c>
      <c r="AI951" t="s">
        <v>510</v>
      </c>
      <c r="AJ951" t="s">
        <v>510</v>
      </c>
      <c r="AK951" t="s">
        <v>510</v>
      </c>
      <c r="AL951" t="s">
        <v>510</v>
      </c>
      <c r="AM951" t="s">
        <v>510</v>
      </c>
      <c r="AN951" t="s">
        <v>510</v>
      </c>
      <c r="AO951" t="s">
        <v>510</v>
      </c>
      <c r="AP951" t="s">
        <v>510</v>
      </c>
      <c r="AQ951" t="s">
        <v>510</v>
      </c>
      <c r="AR951" t="s">
        <v>510</v>
      </c>
      <c r="AS951" t="s">
        <v>510</v>
      </c>
      <c r="AT951" t="s">
        <v>510</v>
      </c>
      <c r="AU951" t="s">
        <v>510</v>
      </c>
      <c r="AV951" t="s">
        <v>510</v>
      </c>
      <c r="AW951" t="s">
        <v>510</v>
      </c>
      <c r="AY951" t="s">
        <v>510</v>
      </c>
      <c r="AZ951" t="s">
        <v>510</v>
      </c>
      <c r="BB951" t="s">
        <v>510</v>
      </c>
      <c r="BC951" t="s">
        <v>510</v>
      </c>
      <c r="BD951" t="s">
        <v>510</v>
      </c>
      <c r="BE951" t="s">
        <v>510</v>
      </c>
      <c r="BF951" t="s">
        <v>510</v>
      </c>
      <c r="BG951" t="s">
        <v>510</v>
      </c>
      <c r="BH951" t="s">
        <v>510</v>
      </c>
      <c r="BI951" t="s">
        <v>510</v>
      </c>
      <c r="BJ951" t="s">
        <v>510</v>
      </c>
      <c r="BK951" t="s">
        <v>510</v>
      </c>
      <c r="BL951" t="s">
        <v>510</v>
      </c>
      <c r="BM951" t="s">
        <v>510</v>
      </c>
      <c r="BN951" t="s">
        <v>510</v>
      </c>
      <c r="BO951" t="s">
        <v>510</v>
      </c>
      <c r="BP951" t="s">
        <v>510</v>
      </c>
      <c r="BQ951" t="s">
        <v>510</v>
      </c>
    </row>
    <row r="952" spans="1:69" x14ac:dyDescent="0.3">
      <c r="A952" t="s">
        <v>510</v>
      </c>
      <c r="B952" t="s">
        <v>510</v>
      </c>
      <c r="C952" t="s">
        <v>510</v>
      </c>
      <c r="D952" t="s">
        <v>510</v>
      </c>
      <c r="E952" t="s">
        <v>510</v>
      </c>
      <c r="F952" t="s">
        <v>510</v>
      </c>
      <c r="G952" t="s">
        <v>510</v>
      </c>
      <c r="H952" s="455"/>
      <c r="I952" t="s">
        <v>510</v>
      </c>
      <c r="K952" t="s">
        <v>510</v>
      </c>
      <c r="L952" t="s">
        <v>512</v>
      </c>
      <c r="M952" t="s">
        <v>510</v>
      </c>
      <c r="N952" t="s">
        <v>510</v>
      </c>
      <c r="O952" t="s">
        <v>510</v>
      </c>
      <c r="P952" t="s">
        <v>510</v>
      </c>
      <c r="Q952" t="s">
        <v>510</v>
      </c>
      <c r="R952" t="s">
        <v>510</v>
      </c>
      <c r="S952" t="s">
        <v>510</v>
      </c>
      <c r="T952" t="s">
        <v>510</v>
      </c>
      <c r="U952" t="s">
        <v>510</v>
      </c>
      <c r="V952" t="s">
        <v>510</v>
      </c>
      <c r="W952" t="s">
        <v>510</v>
      </c>
      <c r="Y952" t="s">
        <v>510</v>
      </c>
      <c r="AA952" t="s">
        <v>510</v>
      </c>
      <c r="AB952" t="s">
        <v>510</v>
      </c>
      <c r="AC952" t="s">
        <v>510</v>
      </c>
      <c r="AD952" t="s">
        <v>510</v>
      </c>
      <c r="AE952" t="s">
        <v>510</v>
      </c>
      <c r="AH952" t="s">
        <v>510</v>
      </c>
      <c r="AI952" t="s">
        <v>510</v>
      </c>
      <c r="AJ952" t="s">
        <v>510</v>
      </c>
      <c r="AK952" t="s">
        <v>510</v>
      </c>
      <c r="AL952" t="s">
        <v>510</v>
      </c>
      <c r="AM952" t="s">
        <v>510</v>
      </c>
      <c r="AN952" t="s">
        <v>510</v>
      </c>
      <c r="AO952" t="s">
        <v>510</v>
      </c>
      <c r="AP952" t="s">
        <v>510</v>
      </c>
      <c r="AQ952" t="s">
        <v>510</v>
      </c>
      <c r="AR952" t="s">
        <v>510</v>
      </c>
      <c r="AS952" t="s">
        <v>510</v>
      </c>
      <c r="AT952" t="s">
        <v>510</v>
      </c>
      <c r="AU952" t="s">
        <v>510</v>
      </c>
      <c r="AV952" t="s">
        <v>510</v>
      </c>
      <c r="AW952" t="s">
        <v>510</v>
      </c>
      <c r="AY952" t="s">
        <v>510</v>
      </c>
      <c r="AZ952" t="s">
        <v>510</v>
      </c>
      <c r="BB952" t="s">
        <v>510</v>
      </c>
      <c r="BC952" t="s">
        <v>510</v>
      </c>
      <c r="BD952" t="s">
        <v>510</v>
      </c>
      <c r="BE952" t="s">
        <v>510</v>
      </c>
      <c r="BF952" t="s">
        <v>510</v>
      </c>
      <c r="BG952" t="s">
        <v>510</v>
      </c>
      <c r="BH952" t="s">
        <v>510</v>
      </c>
      <c r="BI952" t="s">
        <v>510</v>
      </c>
      <c r="BJ952" t="s">
        <v>510</v>
      </c>
      <c r="BK952" t="s">
        <v>510</v>
      </c>
      <c r="BL952" t="s">
        <v>510</v>
      </c>
      <c r="BM952" t="s">
        <v>510</v>
      </c>
      <c r="BN952" t="s">
        <v>510</v>
      </c>
      <c r="BO952" t="s">
        <v>510</v>
      </c>
      <c r="BP952" t="s">
        <v>510</v>
      </c>
      <c r="BQ952" t="s">
        <v>510</v>
      </c>
    </row>
    <row r="953" spans="1:69" x14ac:dyDescent="0.3">
      <c r="A953" t="s">
        <v>510</v>
      </c>
      <c r="B953" t="s">
        <v>510</v>
      </c>
      <c r="C953" t="s">
        <v>510</v>
      </c>
      <c r="D953" t="s">
        <v>510</v>
      </c>
      <c r="E953" t="s">
        <v>510</v>
      </c>
      <c r="F953" t="s">
        <v>510</v>
      </c>
      <c r="G953" t="s">
        <v>510</v>
      </c>
      <c r="H953" s="455"/>
      <c r="I953" t="s">
        <v>510</v>
      </c>
      <c r="K953" t="s">
        <v>510</v>
      </c>
      <c r="L953" t="s">
        <v>512</v>
      </c>
      <c r="M953" t="s">
        <v>510</v>
      </c>
      <c r="N953" t="s">
        <v>510</v>
      </c>
      <c r="O953" t="s">
        <v>510</v>
      </c>
      <c r="P953" t="s">
        <v>510</v>
      </c>
      <c r="Q953" t="s">
        <v>510</v>
      </c>
      <c r="R953" t="s">
        <v>510</v>
      </c>
      <c r="S953" t="s">
        <v>510</v>
      </c>
      <c r="T953" t="s">
        <v>510</v>
      </c>
      <c r="U953" t="s">
        <v>510</v>
      </c>
      <c r="V953" t="s">
        <v>510</v>
      </c>
      <c r="W953" t="s">
        <v>510</v>
      </c>
      <c r="Y953" t="s">
        <v>510</v>
      </c>
      <c r="AA953" t="s">
        <v>510</v>
      </c>
      <c r="AB953" t="s">
        <v>510</v>
      </c>
      <c r="AC953" t="s">
        <v>510</v>
      </c>
      <c r="AD953" t="s">
        <v>510</v>
      </c>
      <c r="AE953" t="s">
        <v>510</v>
      </c>
      <c r="AH953" t="s">
        <v>510</v>
      </c>
      <c r="AI953" t="s">
        <v>510</v>
      </c>
      <c r="AJ953" t="s">
        <v>510</v>
      </c>
      <c r="AK953" t="s">
        <v>510</v>
      </c>
      <c r="AL953" t="s">
        <v>510</v>
      </c>
      <c r="AM953" t="s">
        <v>510</v>
      </c>
      <c r="AN953" t="s">
        <v>510</v>
      </c>
      <c r="AO953" t="s">
        <v>510</v>
      </c>
      <c r="AP953" t="s">
        <v>510</v>
      </c>
      <c r="AQ953" t="s">
        <v>510</v>
      </c>
      <c r="AR953" t="s">
        <v>510</v>
      </c>
      <c r="AS953" t="s">
        <v>510</v>
      </c>
      <c r="AT953" t="s">
        <v>510</v>
      </c>
      <c r="AU953" t="s">
        <v>510</v>
      </c>
      <c r="AV953" t="s">
        <v>510</v>
      </c>
      <c r="AW953" t="s">
        <v>510</v>
      </c>
      <c r="AY953" t="s">
        <v>510</v>
      </c>
      <c r="AZ953" t="s">
        <v>510</v>
      </c>
      <c r="BB953" t="s">
        <v>510</v>
      </c>
      <c r="BC953" t="s">
        <v>510</v>
      </c>
      <c r="BD953" t="s">
        <v>510</v>
      </c>
      <c r="BE953" t="s">
        <v>510</v>
      </c>
      <c r="BF953" t="s">
        <v>510</v>
      </c>
      <c r="BG953" t="s">
        <v>510</v>
      </c>
      <c r="BH953" t="s">
        <v>510</v>
      </c>
      <c r="BI953" t="s">
        <v>510</v>
      </c>
      <c r="BJ953" t="s">
        <v>510</v>
      </c>
      <c r="BK953" t="s">
        <v>510</v>
      </c>
      <c r="BL953" t="s">
        <v>510</v>
      </c>
      <c r="BM953" t="s">
        <v>510</v>
      </c>
      <c r="BN953" t="s">
        <v>510</v>
      </c>
      <c r="BO953" t="s">
        <v>510</v>
      </c>
      <c r="BP953" t="s">
        <v>510</v>
      </c>
      <c r="BQ953" t="s">
        <v>510</v>
      </c>
    </row>
    <row r="954" spans="1:69" x14ac:dyDescent="0.3">
      <c r="A954" t="s">
        <v>510</v>
      </c>
      <c r="B954" t="s">
        <v>510</v>
      </c>
      <c r="C954" t="s">
        <v>510</v>
      </c>
      <c r="D954" t="s">
        <v>510</v>
      </c>
      <c r="E954" t="s">
        <v>510</v>
      </c>
      <c r="F954" t="s">
        <v>510</v>
      </c>
      <c r="G954" t="s">
        <v>510</v>
      </c>
      <c r="H954" s="455"/>
      <c r="I954" t="s">
        <v>510</v>
      </c>
      <c r="K954" t="s">
        <v>510</v>
      </c>
      <c r="L954" t="s">
        <v>512</v>
      </c>
      <c r="M954" t="s">
        <v>510</v>
      </c>
      <c r="N954" t="s">
        <v>510</v>
      </c>
      <c r="O954" t="s">
        <v>510</v>
      </c>
      <c r="P954" t="s">
        <v>510</v>
      </c>
      <c r="Q954" t="s">
        <v>510</v>
      </c>
      <c r="R954" t="s">
        <v>510</v>
      </c>
      <c r="S954" t="s">
        <v>510</v>
      </c>
      <c r="T954" t="s">
        <v>510</v>
      </c>
      <c r="U954" t="s">
        <v>510</v>
      </c>
      <c r="V954" t="s">
        <v>510</v>
      </c>
      <c r="W954" t="s">
        <v>510</v>
      </c>
      <c r="Y954" t="s">
        <v>510</v>
      </c>
      <c r="AA954" t="s">
        <v>510</v>
      </c>
      <c r="AB954" t="s">
        <v>510</v>
      </c>
      <c r="AC954" t="s">
        <v>510</v>
      </c>
      <c r="AD954" t="s">
        <v>510</v>
      </c>
      <c r="AE954" t="s">
        <v>510</v>
      </c>
      <c r="AH954" t="s">
        <v>510</v>
      </c>
      <c r="AI954" t="s">
        <v>510</v>
      </c>
      <c r="AJ954" t="s">
        <v>510</v>
      </c>
      <c r="AK954" t="s">
        <v>510</v>
      </c>
      <c r="AL954" t="s">
        <v>510</v>
      </c>
      <c r="AM954" t="s">
        <v>510</v>
      </c>
      <c r="AN954" t="s">
        <v>510</v>
      </c>
      <c r="AO954" t="s">
        <v>510</v>
      </c>
      <c r="AP954" t="s">
        <v>510</v>
      </c>
      <c r="AQ954" t="s">
        <v>510</v>
      </c>
      <c r="AR954" t="s">
        <v>510</v>
      </c>
      <c r="AS954" t="s">
        <v>510</v>
      </c>
      <c r="AT954" t="s">
        <v>510</v>
      </c>
      <c r="AU954" t="s">
        <v>510</v>
      </c>
      <c r="AV954" t="s">
        <v>510</v>
      </c>
      <c r="AW954" t="s">
        <v>510</v>
      </c>
      <c r="AY954" t="s">
        <v>510</v>
      </c>
      <c r="AZ954" t="s">
        <v>510</v>
      </c>
      <c r="BB954" t="s">
        <v>510</v>
      </c>
      <c r="BC954" t="s">
        <v>510</v>
      </c>
      <c r="BD954" t="s">
        <v>510</v>
      </c>
      <c r="BE954" t="s">
        <v>510</v>
      </c>
      <c r="BF954" t="s">
        <v>510</v>
      </c>
      <c r="BG954" t="s">
        <v>510</v>
      </c>
      <c r="BH954" t="s">
        <v>510</v>
      </c>
      <c r="BI954" t="s">
        <v>510</v>
      </c>
      <c r="BJ954" t="s">
        <v>510</v>
      </c>
      <c r="BK954" t="s">
        <v>510</v>
      </c>
      <c r="BL954" t="s">
        <v>510</v>
      </c>
      <c r="BM954" t="s">
        <v>510</v>
      </c>
      <c r="BN954" t="s">
        <v>510</v>
      </c>
      <c r="BO954" t="s">
        <v>510</v>
      </c>
      <c r="BP954" t="s">
        <v>510</v>
      </c>
      <c r="BQ954" t="s">
        <v>510</v>
      </c>
    </row>
    <row r="955" spans="1:69" x14ac:dyDescent="0.3">
      <c r="A955" t="s">
        <v>510</v>
      </c>
      <c r="B955" t="s">
        <v>510</v>
      </c>
      <c r="C955" t="s">
        <v>510</v>
      </c>
      <c r="D955" t="s">
        <v>510</v>
      </c>
      <c r="E955" t="s">
        <v>510</v>
      </c>
      <c r="F955" t="s">
        <v>510</v>
      </c>
      <c r="G955" t="s">
        <v>510</v>
      </c>
      <c r="H955" s="455"/>
      <c r="I955" t="s">
        <v>510</v>
      </c>
      <c r="K955" t="s">
        <v>510</v>
      </c>
      <c r="L955" t="s">
        <v>512</v>
      </c>
      <c r="M955" t="s">
        <v>510</v>
      </c>
      <c r="N955" t="s">
        <v>510</v>
      </c>
      <c r="O955" t="s">
        <v>510</v>
      </c>
      <c r="P955" t="s">
        <v>510</v>
      </c>
      <c r="Q955" t="s">
        <v>510</v>
      </c>
      <c r="R955" t="s">
        <v>510</v>
      </c>
      <c r="S955" t="s">
        <v>510</v>
      </c>
      <c r="T955" t="s">
        <v>510</v>
      </c>
      <c r="U955" t="s">
        <v>510</v>
      </c>
      <c r="V955" t="s">
        <v>510</v>
      </c>
      <c r="W955" t="s">
        <v>510</v>
      </c>
      <c r="Y955" t="s">
        <v>510</v>
      </c>
      <c r="AA955" t="s">
        <v>510</v>
      </c>
      <c r="AB955" t="s">
        <v>510</v>
      </c>
      <c r="AC955" t="s">
        <v>510</v>
      </c>
      <c r="AD955" t="s">
        <v>510</v>
      </c>
      <c r="AE955" t="s">
        <v>510</v>
      </c>
      <c r="AH955" t="s">
        <v>510</v>
      </c>
      <c r="AI955" t="s">
        <v>510</v>
      </c>
      <c r="AJ955" t="s">
        <v>510</v>
      </c>
      <c r="AK955" t="s">
        <v>510</v>
      </c>
      <c r="AL955" t="s">
        <v>510</v>
      </c>
      <c r="AM955" t="s">
        <v>510</v>
      </c>
      <c r="AN955" t="s">
        <v>510</v>
      </c>
      <c r="AO955" t="s">
        <v>510</v>
      </c>
      <c r="AP955" t="s">
        <v>510</v>
      </c>
      <c r="AQ955" t="s">
        <v>510</v>
      </c>
      <c r="AR955" t="s">
        <v>510</v>
      </c>
      <c r="AS955" t="s">
        <v>510</v>
      </c>
      <c r="AT955" t="s">
        <v>510</v>
      </c>
      <c r="AU955" t="s">
        <v>510</v>
      </c>
      <c r="AV955" t="s">
        <v>510</v>
      </c>
      <c r="AW955" t="s">
        <v>510</v>
      </c>
      <c r="AY955" t="s">
        <v>510</v>
      </c>
      <c r="AZ955" t="s">
        <v>510</v>
      </c>
      <c r="BB955" t="s">
        <v>510</v>
      </c>
      <c r="BC955" t="s">
        <v>510</v>
      </c>
      <c r="BD955" t="s">
        <v>510</v>
      </c>
      <c r="BE955" t="s">
        <v>510</v>
      </c>
      <c r="BF955" t="s">
        <v>510</v>
      </c>
      <c r="BG955" t="s">
        <v>510</v>
      </c>
      <c r="BH955" t="s">
        <v>510</v>
      </c>
      <c r="BI955" t="s">
        <v>510</v>
      </c>
      <c r="BJ955" t="s">
        <v>510</v>
      </c>
      <c r="BK955" t="s">
        <v>510</v>
      </c>
      <c r="BL955" t="s">
        <v>510</v>
      </c>
      <c r="BM955" t="s">
        <v>510</v>
      </c>
      <c r="BN955" t="s">
        <v>510</v>
      </c>
      <c r="BO955" t="s">
        <v>510</v>
      </c>
      <c r="BP955" t="s">
        <v>510</v>
      </c>
      <c r="BQ955" t="s">
        <v>510</v>
      </c>
    </row>
    <row r="956" spans="1:69" x14ac:dyDescent="0.3">
      <c r="A956" t="s">
        <v>510</v>
      </c>
      <c r="B956" t="s">
        <v>510</v>
      </c>
      <c r="C956" t="s">
        <v>510</v>
      </c>
      <c r="D956" t="s">
        <v>510</v>
      </c>
      <c r="E956" t="s">
        <v>510</v>
      </c>
      <c r="F956" t="s">
        <v>510</v>
      </c>
      <c r="G956" t="s">
        <v>510</v>
      </c>
      <c r="H956" s="455"/>
      <c r="I956" t="s">
        <v>510</v>
      </c>
      <c r="K956" t="s">
        <v>510</v>
      </c>
      <c r="L956" t="s">
        <v>512</v>
      </c>
      <c r="M956" t="s">
        <v>510</v>
      </c>
      <c r="N956" t="s">
        <v>510</v>
      </c>
      <c r="O956" t="s">
        <v>510</v>
      </c>
      <c r="P956" t="s">
        <v>510</v>
      </c>
      <c r="Q956" t="s">
        <v>510</v>
      </c>
      <c r="R956" t="s">
        <v>510</v>
      </c>
      <c r="S956" t="s">
        <v>510</v>
      </c>
      <c r="T956" t="s">
        <v>510</v>
      </c>
      <c r="U956" t="s">
        <v>510</v>
      </c>
      <c r="V956" t="s">
        <v>510</v>
      </c>
      <c r="W956" t="s">
        <v>510</v>
      </c>
      <c r="Y956" t="s">
        <v>510</v>
      </c>
      <c r="AA956" t="s">
        <v>510</v>
      </c>
      <c r="AB956" t="s">
        <v>510</v>
      </c>
      <c r="AC956" t="s">
        <v>510</v>
      </c>
      <c r="AD956" t="s">
        <v>510</v>
      </c>
      <c r="AE956" t="s">
        <v>510</v>
      </c>
      <c r="AH956" t="s">
        <v>510</v>
      </c>
      <c r="AI956" t="s">
        <v>510</v>
      </c>
      <c r="AJ956" t="s">
        <v>510</v>
      </c>
      <c r="AK956" t="s">
        <v>510</v>
      </c>
      <c r="AL956" t="s">
        <v>510</v>
      </c>
      <c r="AM956" t="s">
        <v>510</v>
      </c>
      <c r="AN956" t="s">
        <v>510</v>
      </c>
      <c r="AO956" t="s">
        <v>510</v>
      </c>
      <c r="AP956" t="s">
        <v>510</v>
      </c>
      <c r="AQ956" t="s">
        <v>510</v>
      </c>
      <c r="AR956" t="s">
        <v>510</v>
      </c>
      <c r="AS956" t="s">
        <v>510</v>
      </c>
      <c r="AT956" t="s">
        <v>510</v>
      </c>
      <c r="AU956" t="s">
        <v>510</v>
      </c>
      <c r="AV956" t="s">
        <v>510</v>
      </c>
      <c r="AW956" t="s">
        <v>510</v>
      </c>
      <c r="AY956" t="s">
        <v>510</v>
      </c>
      <c r="AZ956" t="s">
        <v>510</v>
      </c>
      <c r="BB956" t="s">
        <v>510</v>
      </c>
      <c r="BC956" t="s">
        <v>510</v>
      </c>
      <c r="BD956" t="s">
        <v>510</v>
      </c>
      <c r="BE956" t="s">
        <v>510</v>
      </c>
      <c r="BF956" t="s">
        <v>510</v>
      </c>
      <c r="BG956" t="s">
        <v>510</v>
      </c>
      <c r="BH956" t="s">
        <v>510</v>
      </c>
      <c r="BI956" t="s">
        <v>510</v>
      </c>
      <c r="BJ956" t="s">
        <v>510</v>
      </c>
      <c r="BK956" t="s">
        <v>510</v>
      </c>
      <c r="BL956" t="s">
        <v>510</v>
      </c>
      <c r="BM956" t="s">
        <v>510</v>
      </c>
      <c r="BN956" t="s">
        <v>510</v>
      </c>
      <c r="BO956" t="s">
        <v>510</v>
      </c>
      <c r="BP956" t="s">
        <v>510</v>
      </c>
      <c r="BQ956" t="s">
        <v>510</v>
      </c>
    </row>
    <row r="957" spans="1:69" x14ac:dyDescent="0.3">
      <c r="A957" t="s">
        <v>510</v>
      </c>
      <c r="B957" t="s">
        <v>510</v>
      </c>
      <c r="C957" t="s">
        <v>510</v>
      </c>
      <c r="D957" t="s">
        <v>510</v>
      </c>
      <c r="E957" t="s">
        <v>510</v>
      </c>
      <c r="F957" t="s">
        <v>510</v>
      </c>
      <c r="G957" t="s">
        <v>510</v>
      </c>
      <c r="H957" s="455"/>
      <c r="I957" t="s">
        <v>510</v>
      </c>
      <c r="K957" t="s">
        <v>510</v>
      </c>
      <c r="L957" t="s">
        <v>512</v>
      </c>
      <c r="M957" t="s">
        <v>510</v>
      </c>
      <c r="N957" t="s">
        <v>510</v>
      </c>
      <c r="O957" t="s">
        <v>510</v>
      </c>
      <c r="P957" t="s">
        <v>510</v>
      </c>
      <c r="Q957" t="s">
        <v>510</v>
      </c>
      <c r="R957" t="s">
        <v>510</v>
      </c>
      <c r="S957" t="s">
        <v>510</v>
      </c>
      <c r="T957" t="s">
        <v>510</v>
      </c>
      <c r="U957" t="s">
        <v>510</v>
      </c>
      <c r="V957" t="s">
        <v>510</v>
      </c>
      <c r="W957" t="s">
        <v>510</v>
      </c>
      <c r="Y957" t="s">
        <v>510</v>
      </c>
      <c r="AA957" t="s">
        <v>510</v>
      </c>
      <c r="AB957" t="s">
        <v>510</v>
      </c>
      <c r="AC957" t="s">
        <v>510</v>
      </c>
      <c r="AD957" t="s">
        <v>510</v>
      </c>
      <c r="AE957" t="s">
        <v>510</v>
      </c>
      <c r="AH957" t="s">
        <v>510</v>
      </c>
      <c r="AI957" t="s">
        <v>510</v>
      </c>
      <c r="AJ957" t="s">
        <v>510</v>
      </c>
      <c r="AK957" t="s">
        <v>510</v>
      </c>
      <c r="AL957" t="s">
        <v>510</v>
      </c>
      <c r="AM957" t="s">
        <v>510</v>
      </c>
      <c r="AN957" t="s">
        <v>510</v>
      </c>
      <c r="AO957" t="s">
        <v>510</v>
      </c>
      <c r="AP957" t="s">
        <v>510</v>
      </c>
      <c r="AQ957" t="s">
        <v>510</v>
      </c>
      <c r="AR957" t="s">
        <v>510</v>
      </c>
      <c r="AS957" t="s">
        <v>510</v>
      </c>
      <c r="AT957" t="s">
        <v>510</v>
      </c>
      <c r="AU957" t="s">
        <v>510</v>
      </c>
      <c r="AV957" t="s">
        <v>510</v>
      </c>
      <c r="AW957" t="s">
        <v>510</v>
      </c>
      <c r="AY957" t="s">
        <v>510</v>
      </c>
      <c r="AZ957" t="s">
        <v>510</v>
      </c>
      <c r="BB957" t="s">
        <v>510</v>
      </c>
      <c r="BC957" t="s">
        <v>510</v>
      </c>
      <c r="BD957" t="s">
        <v>510</v>
      </c>
      <c r="BE957" t="s">
        <v>510</v>
      </c>
      <c r="BF957" t="s">
        <v>510</v>
      </c>
      <c r="BG957" t="s">
        <v>510</v>
      </c>
      <c r="BH957" t="s">
        <v>510</v>
      </c>
      <c r="BI957" t="s">
        <v>510</v>
      </c>
      <c r="BJ957" t="s">
        <v>510</v>
      </c>
      <c r="BK957" t="s">
        <v>510</v>
      </c>
      <c r="BL957" t="s">
        <v>510</v>
      </c>
      <c r="BM957" t="s">
        <v>510</v>
      </c>
      <c r="BN957" t="s">
        <v>510</v>
      </c>
      <c r="BO957" t="s">
        <v>510</v>
      </c>
      <c r="BP957" t="s">
        <v>510</v>
      </c>
      <c r="BQ957" t="s">
        <v>510</v>
      </c>
    </row>
    <row r="958" spans="1:69" x14ac:dyDescent="0.3">
      <c r="A958" t="s">
        <v>510</v>
      </c>
      <c r="B958" t="s">
        <v>510</v>
      </c>
      <c r="C958" t="s">
        <v>510</v>
      </c>
      <c r="D958" t="s">
        <v>510</v>
      </c>
      <c r="E958" t="s">
        <v>510</v>
      </c>
      <c r="F958" t="s">
        <v>510</v>
      </c>
      <c r="G958" t="s">
        <v>510</v>
      </c>
      <c r="H958" s="455"/>
      <c r="I958" t="s">
        <v>510</v>
      </c>
      <c r="K958" t="s">
        <v>510</v>
      </c>
      <c r="L958" t="s">
        <v>512</v>
      </c>
      <c r="M958" t="s">
        <v>510</v>
      </c>
      <c r="N958" t="s">
        <v>510</v>
      </c>
      <c r="O958" t="s">
        <v>510</v>
      </c>
      <c r="P958" t="s">
        <v>510</v>
      </c>
      <c r="Q958" t="s">
        <v>510</v>
      </c>
      <c r="R958" t="s">
        <v>510</v>
      </c>
      <c r="S958" t="s">
        <v>510</v>
      </c>
      <c r="T958" t="s">
        <v>510</v>
      </c>
      <c r="U958" t="s">
        <v>510</v>
      </c>
      <c r="V958" t="s">
        <v>510</v>
      </c>
      <c r="W958" t="s">
        <v>510</v>
      </c>
      <c r="Y958" t="s">
        <v>510</v>
      </c>
      <c r="AA958" t="s">
        <v>510</v>
      </c>
      <c r="AB958" t="s">
        <v>510</v>
      </c>
      <c r="AC958" t="s">
        <v>510</v>
      </c>
      <c r="AD958" t="s">
        <v>510</v>
      </c>
      <c r="AE958" t="s">
        <v>510</v>
      </c>
      <c r="AH958" t="s">
        <v>510</v>
      </c>
      <c r="AI958" t="s">
        <v>510</v>
      </c>
      <c r="AJ958" t="s">
        <v>510</v>
      </c>
      <c r="AK958" t="s">
        <v>510</v>
      </c>
      <c r="AL958" t="s">
        <v>510</v>
      </c>
      <c r="AM958" t="s">
        <v>510</v>
      </c>
      <c r="AN958" t="s">
        <v>510</v>
      </c>
      <c r="AO958" t="s">
        <v>510</v>
      </c>
      <c r="AP958" t="s">
        <v>510</v>
      </c>
      <c r="AQ958" t="s">
        <v>510</v>
      </c>
      <c r="AR958" t="s">
        <v>510</v>
      </c>
      <c r="AS958" t="s">
        <v>510</v>
      </c>
      <c r="AT958" t="s">
        <v>510</v>
      </c>
      <c r="AU958" t="s">
        <v>510</v>
      </c>
      <c r="AV958" t="s">
        <v>510</v>
      </c>
      <c r="AW958" t="s">
        <v>510</v>
      </c>
      <c r="AY958" t="s">
        <v>510</v>
      </c>
      <c r="AZ958" t="s">
        <v>510</v>
      </c>
      <c r="BB958" t="s">
        <v>510</v>
      </c>
      <c r="BC958" t="s">
        <v>510</v>
      </c>
      <c r="BD958" t="s">
        <v>510</v>
      </c>
      <c r="BE958" t="s">
        <v>510</v>
      </c>
      <c r="BF958" t="s">
        <v>510</v>
      </c>
      <c r="BG958" t="s">
        <v>510</v>
      </c>
      <c r="BH958" t="s">
        <v>510</v>
      </c>
      <c r="BI958" t="s">
        <v>510</v>
      </c>
      <c r="BJ958" t="s">
        <v>510</v>
      </c>
      <c r="BK958" t="s">
        <v>510</v>
      </c>
      <c r="BL958" t="s">
        <v>510</v>
      </c>
      <c r="BM958" t="s">
        <v>510</v>
      </c>
      <c r="BN958" t="s">
        <v>510</v>
      </c>
      <c r="BO958" t="s">
        <v>510</v>
      </c>
      <c r="BP958" t="s">
        <v>510</v>
      </c>
      <c r="BQ958" t="s">
        <v>510</v>
      </c>
    </row>
    <row r="959" spans="1:69" x14ac:dyDescent="0.3">
      <c r="A959" t="s">
        <v>510</v>
      </c>
      <c r="B959" t="s">
        <v>510</v>
      </c>
      <c r="C959" t="s">
        <v>510</v>
      </c>
      <c r="D959" t="s">
        <v>510</v>
      </c>
      <c r="E959" t="s">
        <v>510</v>
      </c>
      <c r="F959" t="s">
        <v>510</v>
      </c>
      <c r="G959" t="s">
        <v>510</v>
      </c>
      <c r="H959" s="455"/>
      <c r="I959" t="s">
        <v>510</v>
      </c>
      <c r="K959" t="s">
        <v>510</v>
      </c>
      <c r="L959" t="s">
        <v>512</v>
      </c>
      <c r="M959" t="s">
        <v>510</v>
      </c>
      <c r="N959" t="s">
        <v>510</v>
      </c>
      <c r="O959" t="s">
        <v>510</v>
      </c>
      <c r="P959" t="s">
        <v>510</v>
      </c>
      <c r="Q959" t="s">
        <v>510</v>
      </c>
      <c r="R959" t="s">
        <v>510</v>
      </c>
      <c r="S959" t="s">
        <v>510</v>
      </c>
      <c r="T959" t="s">
        <v>510</v>
      </c>
      <c r="U959" t="s">
        <v>510</v>
      </c>
      <c r="V959" t="s">
        <v>510</v>
      </c>
      <c r="W959" t="s">
        <v>510</v>
      </c>
      <c r="Y959" t="s">
        <v>510</v>
      </c>
      <c r="AA959" t="s">
        <v>510</v>
      </c>
      <c r="AB959" t="s">
        <v>510</v>
      </c>
      <c r="AC959" t="s">
        <v>510</v>
      </c>
      <c r="AD959" t="s">
        <v>510</v>
      </c>
      <c r="AE959" t="s">
        <v>510</v>
      </c>
      <c r="AH959" t="s">
        <v>510</v>
      </c>
      <c r="AI959" t="s">
        <v>510</v>
      </c>
      <c r="AJ959" t="s">
        <v>510</v>
      </c>
      <c r="AK959" t="s">
        <v>510</v>
      </c>
      <c r="AL959" t="s">
        <v>510</v>
      </c>
      <c r="AM959" t="s">
        <v>510</v>
      </c>
      <c r="AN959" t="s">
        <v>510</v>
      </c>
      <c r="AO959" t="s">
        <v>510</v>
      </c>
      <c r="AP959" t="s">
        <v>510</v>
      </c>
      <c r="AQ959" t="s">
        <v>510</v>
      </c>
      <c r="AR959" t="s">
        <v>510</v>
      </c>
      <c r="AS959" t="s">
        <v>510</v>
      </c>
      <c r="AT959" t="s">
        <v>510</v>
      </c>
      <c r="AU959" t="s">
        <v>510</v>
      </c>
      <c r="AV959" t="s">
        <v>510</v>
      </c>
      <c r="AW959" t="s">
        <v>510</v>
      </c>
      <c r="AY959" t="s">
        <v>510</v>
      </c>
      <c r="AZ959" t="s">
        <v>510</v>
      </c>
      <c r="BB959" t="s">
        <v>510</v>
      </c>
      <c r="BC959" t="s">
        <v>510</v>
      </c>
      <c r="BD959" t="s">
        <v>510</v>
      </c>
      <c r="BE959" t="s">
        <v>510</v>
      </c>
      <c r="BF959" t="s">
        <v>510</v>
      </c>
      <c r="BG959" t="s">
        <v>510</v>
      </c>
      <c r="BH959" t="s">
        <v>510</v>
      </c>
      <c r="BI959" t="s">
        <v>510</v>
      </c>
      <c r="BJ959" t="s">
        <v>510</v>
      </c>
      <c r="BK959" t="s">
        <v>510</v>
      </c>
      <c r="BL959" t="s">
        <v>510</v>
      </c>
      <c r="BM959" t="s">
        <v>510</v>
      </c>
      <c r="BN959" t="s">
        <v>510</v>
      </c>
      <c r="BO959" t="s">
        <v>510</v>
      </c>
      <c r="BP959" t="s">
        <v>510</v>
      </c>
      <c r="BQ959" t="s">
        <v>510</v>
      </c>
    </row>
    <row r="960" spans="1:69" x14ac:dyDescent="0.3">
      <c r="A960" t="s">
        <v>510</v>
      </c>
      <c r="B960" t="s">
        <v>510</v>
      </c>
      <c r="C960" t="s">
        <v>510</v>
      </c>
      <c r="D960" t="s">
        <v>510</v>
      </c>
      <c r="E960" t="s">
        <v>510</v>
      </c>
      <c r="F960" t="s">
        <v>510</v>
      </c>
      <c r="G960" t="s">
        <v>510</v>
      </c>
      <c r="H960" s="455"/>
      <c r="I960" t="s">
        <v>510</v>
      </c>
      <c r="K960" t="s">
        <v>510</v>
      </c>
      <c r="L960" t="s">
        <v>512</v>
      </c>
      <c r="M960" t="s">
        <v>510</v>
      </c>
      <c r="N960" t="s">
        <v>510</v>
      </c>
      <c r="O960" t="s">
        <v>510</v>
      </c>
      <c r="P960" t="s">
        <v>510</v>
      </c>
      <c r="Q960" t="s">
        <v>510</v>
      </c>
      <c r="R960" t="s">
        <v>510</v>
      </c>
      <c r="S960" t="s">
        <v>510</v>
      </c>
      <c r="T960" t="s">
        <v>510</v>
      </c>
      <c r="U960" t="s">
        <v>510</v>
      </c>
      <c r="V960" t="s">
        <v>510</v>
      </c>
      <c r="W960" t="s">
        <v>510</v>
      </c>
      <c r="Y960" t="s">
        <v>510</v>
      </c>
      <c r="AA960" t="s">
        <v>510</v>
      </c>
      <c r="AB960" t="s">
        <v>510</v>
      </c>
      <c r="AC960" t="s">
        <v>510</v>
      </c>
      <c r="AD960" t="s">
        <v>510</v>
      </c>
      <c r="AE960" t="s">
        <v>510</v>
      </c>
      <c r="AH960" t="s">
        <v>510</v>
      </c>
      <c r="AI960" t="s">
        <v>510</v>
      </c>
      <c r="AJ960" t="s">
        <v>510</v>
      </c>
      <c r="AK960" t="s">
        <v>510</v>
      </c>
      <c r="AL960" t="s">
        <v>510</v>
      </c>
      <c r="AM960" t="s">
        <v>510</v>
      </c>
      <c r="AN960" t="s">
        <v>510</v>
      </c>
      <c r="AO960" t="s">
        <v>510</v>
      </c>
      <c r="AP960" t="s">
        <v>510</v>
      </c>
      <c r="AQ960" t="s">
        <v>510</v>
      </c>
      <c r="AR960" t="s">
        <v>510</v>
      </c>
      <c r="AS960" t="s">
        <v>510</v>
      </c>
      <c r="AT960" t="s">
        <v>510</v>
      </c>
      <c r="AU960" t="s">
        <v>510</v>
      </c>
      <c r="AV960" t="s">
        <v>510</v>
      </c>
      <c r="AW960" t="s">
        <v>510</v>
      </c>
      <c r="AY960" t="s">
        <v>510</v>
      </c>
      <c r="AZ960" t="s">
        <v>510</v>
      </c>
      <c r="BB960" t="s">
        <v>510</v>
      </c>
      <c r="BC960" t="s">
        <v>510</v>
      </c>
      <c r="BD960" t="s">
        <v>510</v>
      </c>
      <c r="BE960" t="s">
        <v>510</v>
      </c>
      <c r="BF960" t="s">
        <v>510</v>
      </c>
      <c r="BG960" t="s">
        <v>510</v>
      </c>
      <c r="BH960" t="s">
        <v>510</v>
      </c>
      <c r="BI960" t="s">
        <v>510</v>
      </c>
      <c r="BJ960" t="s">
        <v>510</v>
      </c>
      <c r="BK960" t="s">
        <v>510</v>
      </c>
      <c r="BL960" t="s">
        <v>510</v>
      </c>
      <c r="BM960" t="s">
        <v>510</v>
      </c>
      <c r="BN960" t="s">
        <v>510</v>
      </c>
      <c r="BO960" t="s">
        <v>510</v>
      </c>
      <c r="BP960" t="s">
        <v>510</v>
      </c>
      <c r="BQ960" t="s">
        <v>510</v>
      </c>
    </row>
    <row r="961" spans="1:69" x14ac:dyDescent="0.3">
      <c r="A961" t="s">
        <v>510</v>
      </c>
      <c r="B961" t="s">
        <v>510</v>
      </c>
      <c r="C961" t="s">
        <v>510</v>
      </c>
      <c r="D961" t="s">
        <v>510</v>
      </c>
      <c r="E961" t="s">
        <v>510</v>
      </c>
      <c r="F961" t="s">
        <v>510</v>
      </c>
      <c r="G961" t="s">
        <v>510</v>
      </c>
      <c r="H961" s="455"/>
      <c r="I961" t="s">
        <v>510</v>
      </c>
      <c r="K961" t="s">
        <v>510</v>
      </c>
      <c r="L961" t="s">
        <v>512</v>
      </c>
      <c r="M961" t="s">
        <v>510</v>
      </c>
      <c r="N961" t="s">
        <v>510</v>
      </c>
      <c r="O961" t="s">
        <v>510</v>
      </c>
      <c r="P961" t="s">
        <v>510</v>
      </c>
      <c r="Q961" t="s">
        <v>510</v>
      </c>
      <c r="R961" t="s">
        <v>510</v>
      </c>
      <c r="S961" t="s">
        <v>510</v>
      </c>
      <c r="T961" t="s">
        <v>510</v>
      </c>
      <c r="U961" t="s">
        <v>510</v>
      </c>
      <c r="V961" t="s">
        <v>510</v>
      </c>
      <c r="W961" t="s">
        <v>510</v>
      </c>
      <c r="Y961" t="s">
        <v>510</v>
      </c>
      <c r="AA961" t="s">
        <v>510</v>
      </c>
      <c r="AB961" t="s">
        <v>510</v>
      </c>
      <c r="AC961" t="s">
        <v>510</v>
      </c>
      <c r="AD961" t="s">
        <v>510</v>
      </c>
      <c r="AE961" t="s">
        <v>510</v>
      </c>
      <c r="AH961" t="s">
        <v>510</v>
      </c>
      <c r="AI961" t="s">
        <v>510</v>
      </c>
      <c r="AJ961" t="s">
        <v>510</v>
      </c>
      <c r="AK961" t="s">
        <v>510</v>
      </c>
      <c r="AL961" t="s">
        <v>510</v>
      </c>
      <c r="AM961" t="s">
        <v>510</v>
      </c>
      <c r="AN961" t="s">
        <v>510</v>
      </c>
      <c r="AO961" t="s">
        <v>510</v>
      </c>
      <c r="AP961" t="s">
        <v>510</v>
      </c>
      <c r="AQ961" t="s">
        <v>510</v>
      </c>
      <c r="AR961" t="s">
        <v>510</v>
      </c>
      <c r="AS961" t="s">
        <v>510</v>
      </c>
      <c r="AT961" t="s">
        <v>510</v>
      </c>
      <c r="AU961" t="s">
        <v>510</v>
      </c>
      <c r="AV961" t="s">
        <v>510</v>
      </c>
      <c r="AW961" t="s">
        <v>510</v>
      </c>
      <c r="AY961" t="s">
        <v>510</v>
      </c>
      <c r="AZ961" t="s">
        <v>510</v>
      </c>
      <c r="BB961" t="s">
        <v>510</v>
      </c>
      <c r="BC961" t="s">
        <v>510</v>
      </c>
      <c r="BD961" t="s">
        <v>510</v>
      </c>
      <c r="BE961" t="s">
        <v>510</v>
      </c>
      <c r="BF961" t="s">
        <v>510</v>
      </c>
      <c r="BG961" t="s">
        <v>510</v>
      </c>
      <c r="BH961" t="s">
        <v>510</v>
      </c>
      <c r="BI961" t="s">
        <v>510</v>
      </c>
      <c r="BJ961" t="s">
        <v>510</v>
      </c>
      <c r="BK961" t="s">
        <v>510</v>
      </c>
      <c r="BL961" t="s">
        <v>510</v>
      </c>
      <c r="BM961" t="s">
        <v>510</v>
      </c>
      <c r="BN961" t="s">
        <v>510</v>
      </c>
      <c r="BO961" t="s">
        <v>510</v>
      </c>
      <c r="BP961" t="s">
        <v>510</v>
      </c>
      <c r="BQ961" t="s">
        <v>510</v>
      </c>
    </row>
    <row r="962" spans="1:69" x14ac:dyDescent="0.3">
      <c r="A962" t="s">
        <v>510</v>
      </c>
      <c r="B962" t="s">
        <v>510</v>
      </c>
      <c r="C962" t="s">
        <v>510</v>
      </c>
      <c r="D962" t="s">
        <v>510</v>
      </c>
      <c r="E962" t="s">
        <v>510</v>
      </c>
      <c r="F962" t="s">
        <v>510</v>
      </c>
      <c r="G962" t="s">
        <v>510</v>
      </c>
      <c r="H962" s="455"/>
      <c r="I962" t="s">
        <v>510</v>
      </c>
      <c r="K962" t="s">
        <v>510</v>
      </c>
      <c r="L962" t="s">
        <v>512</v>
      </c>
      <c r="M962" t="s">
        <v>510</v>
      </c>
      <c r="N962" t="s">
        <v>510</v>
      </c>
      <c r="O962" t="s">
        <v>510</v>
      </c>
      <c r="P962" t="s">
        <v>510</v>
      </c>
      <c r="Q962" t="s">
        <v>510</v>
      </c>
      <c r="R962" t="s">
        <v>510</v>
      </c>
      <c r="S962" t="s">
        <v>510</v>
      </c>
      <c r="T962" t="s">
        <v>510</v>
      </c>
      <c r="U962" t="s">
        <v>510</v>
      </c>
      <c r="V962" t="s">
        <v>510</v>
      </c>
      <c r="W962" t="s">
        <v>510</v>
      </c>
      <c r="Y962" t="s">
        <v>510</v>
      </c>
      <c r="AA962" t="s">
        <v>510</v>
      </c>
      <c r="AB962" t="s">
        <v>510</v>
      </c>
      <c r="AC962" t="s">
        <v>510</v>
      </c>
      <c r="AD962" t="s">
        <v>510</v>
      </c>
      <c r="AE962" t="s">
        <v>510</v>
      </c>
      <c r="AH962" t="s">
        <v>510</v>
      </c>
      <c r="AI962" t="s">
        <v>510</v>
      </c>
      <c r="AJ962" t="s">
        <v>510</v>
      </c>
      <c r="AK962" t="s">
        <v>510</v>
      </c>
      <c r="AL962" t="s">
        <v>510</v>
      </c>
      <c r="AM962" t="s">
        <v>510</v>
      </c>
      <c r="AN962" t="s">
        <v>510</v>
      </c>
      <c r="AO962" t="s">
        <v>510</v>
      </c>
      <c r="AP962" t="s">
        <v>510</v>
      </c>
      <c r="AQ962" t="s">
        <v>510</v>
      </c>
      <c r="AR962" t="s">
        <v>510</v>
      </c>
      <c r="AS962" t="s">
        <v>510</v>
      </c>
      <c r="AT962" t="s">
        <v>510</v>
      </c>
      <c r="AU962" t="s">
        <v>510</v>
      </c>
      <c r="AV962" t="s">
        <v>510</v>
      </c>
      <c r="AW962" t="s">
        <v>510</v>
      </c>
      <c r="AY962" t="s">
        <v>510</v>
      </c>
      <c r="AZ962" t="s">
        <v>510</v>
      </c>
      <c r="BB962" t="s">
        <v>510</v>
      </c>
      <c r="BC962" t="s">
        <v>510</v>
      </c>
      <c r="BD962" t="s">
        <v>510</v>
      </c>
      <c r="BE962" t="s">
        <v>510</v>
      </c>
      <c r="BF962" t="s">
        <v>510</v>
      </c>
      <c r="BG962" t="s">
        <v>510</v>
      </c>
      <c r="BH962" t="s">
        <v>510</v>
      </c>
      <c r="BI962" t="s">
        <v>510</v>
      </c>
      <c r="BJ962" t="s">
        <v>510</v>
      </c>
      <c r="BK962" t="s">
        <v>510</v>
      </c>
      <c r="BL962" t="s">
        <v>510</v>
      </c>
      <c r="BM962" t="s">
        <v>510</v>
      </c>
      <c r="BN962" t="s">
        <v>510</v>
      </c>
      <c r="BO962" t="s">
        <v>510</v>
      </c>
      <c r="BP962" t="s">
        <v>510</v>
      </c>
      <c r="BQ962" t="s">
        <v>510</v>
      </c>
    </row>
    <row r="963" spans="1:69" x14ac:dyDescent="0.3">
      <c r="A963" t="s">
        <v>510</v>
      </c>
      <c r="B963" t="s">
        <v>510</v>
      </c>
      <c r="C963" t="s">
        <v>510</v>
      </c>
      <c r="D963" t="s">
        <v>510</v>
      </c>
      <c r="E963" t="s">
        <v>510</v>
      </c>
      <c r="F963" t="s">
        <v>510</v>
      </c>
      <c r="G963" t="s">
        <v>510</v>
      </c>
      <c r="H963" s="455"/>
      <c r="I963" t="s">
        <v>510</v>
      </c>
      <c r="K963" t="s">
        <v>510</v>
      </c>
      <c r="L963" t="s">
        <v>512</v>
      </c>
      <c r="M963" t="s">
        <v>510</v>
      </c>
      <c r="N963" t="s">
        <v>510</v>
      </c>
      <c r="O963" t="s">
        <v>510</v>
      </c>
      <c r="P963" t="s">
        <v>510</v>
      </c>
      <c r="Q963" t="s">
        <v>510</v>
      </c>
      <c r="R963" t="s">
        <v>510</v>
      </c>
      <c r="S963" t="s">
        <v>510</v>
      </c>
      <c r="T963" t="s">
        <v>510</v>
      </c>
      <c r="U963" t="s">
        <v>510</v>
      </c>
      <c r="V963" t="s">
        <v>510</v>
      </c>
      <c r="W963" t="s">
        <v>510</v>
      </c>
      <c r="Y963" t="s">
        <v>510</v>
      </c>
      <c r="AA963" t="s">
        <v>510</v>
      </c>
      <c r="AB963" t="s">
        <v>510</v>
      </c>
      <c r="AC963" t="s">
        <v>510</v>
      </c>
      <c r="AD963" t="s">
        <v>510</v>
      </c>
      <c r="AE963" t="s">
        <v>510</v>
      </c>
      <c r="AH963" t="s">
        <v>510</v>
      </c>
      <c r="AI963" t="s">
        <v>510</v>
      </c>
      <c r="AJ963" t="s">
        <v>510</v>
      </c>
      <c r="AK963" t="s">
        <v>510</v>
      </c>
      <c r="AL963" t="s">
        <v>510</v>
      </c>
      <c r="AM963" t="s">
        <v>510</v>
      </c>
      <c r="AN963" t="s">
        <v>510</v>
      </c>
      <c r="AO963" t="s">
        <v>510</v>
      </c>
      <c r="AP963" t="s">
        <v>510</v>
      </c>
      <c r="AQ963" t="s">
        <v>510</v>
      </c>
      <c r="AR963" t="s">
        <v>510</v>
      </c>
      <c r="AS963" t="s">
        <v>510</v>
      </c>
      <c r="AT963" t="s">
        <v>510</v>
      </c>
      <c r="AU963" t="s">
        <v>510</v>
      </c>
      <c r="AV963" t="s">
        <v>510</v>
      </c>
      <c r="AW963" t="s">
        <v>510</v>
      </c>
      <c r="AY963" t="s">
        <v>510</v>
      </c>
      <c r="AZ963" t="s">
        <v>510</v>
      </c>
      <c r="BB963" t="s">
        <v>510</v>
      </c>
      <c r="BC963" t="s">
        <v>510</v>
      </c>
      <c r="BD963" t="s">
        <v>510</v>
      </c>
      <c r="BE963" t="s">
        <v>510</v>
      </c>
      <c r="BF963" t="s">
        <v>510</v>
      </c>
      <c r="BG963" t="s">
        <v>510</v>
      </c>
      <c r="BH963" t="s">
        <v>510</v>
      </c>
      <c r="BI963" t="s">
        <v>510</v>
      </c>
      <c r="BJ963" t="s">
        <v>510</v>
      </c>
      <c r="BK963" t="s">
        <v>510</v>
      </c>
      <c r="BL963" t="s">
        <v>510</v>
      </c>
      <c r="BM963" t="s">
        <v>510</v>
      </c>
      <c r="BN963" t="s">
        <v>510</v>
      </c>
      <c r="BO963" t="s">
        <v>510</v>
      </c>
      <c r="BP963" t="s">
        <v>510</v>
      </c>
      <c r="BQ963" t="s">
        <v>510</v>
      </c>
    </row>
    <row r="964" spans="1:69" x14ac:dyDescent="0.3">
      <c r="A964" t="s">
        <v>510</v>
      </c>
      <c r="B964" t="s">
        <v>510</v>
      </c>
      <c r="C964" t="s">
        <v>510</v>
      </c>
      <c r="D964" t="s">
        <v>510</v>
      </c>
      <c r="E964" t="s">
        <v>510</v>
      </c>
      <c r="F964" t="s">
        <v>510</v>
      </c>
      <c r="G964" t="s">
        <v>510</v>
      </c>
      <c r="H964" s="455"/>
      <c r="I964" t="s">
        <v>510</v>
      </c>
      <c r="K964" t="s">
        <v>510</v>
      </c>
      <c r="L964" t="s">
        <v>512</v>
      </c>
      <c r="M964" t="s">
        <v>510</v>
      </c>
      <c r="N964" t="s">
        <v>510</v>
      </c>
      <c r="O964" t="s">
        <v>510</v>
      </c>
      <c r="P964" t="s">
        <v>510</v>
      </c>
      <c r="Q964" t="s">
        <v>510</v>
      </c>
      <c r="R964" t="s">
        <v>510</v>
      </c>
      <c r="S964" t="s">
        <v>510</v>
      </c>
      <c r="T964" t="s">
        <v>510</v>
      </c>
      <c r="U964" t="s">
        <v>510</v>
      </c>
      <c r="V964" t="s">
        <v>510</v>
      </c>
      <c r="W964" t="s">
        <v>510</v>
      </c>
      <c r="Y964" t="s">
        <v>510</v>
      </c>
      <c r="AA964" t="s">
        <v>510</v>
      </c>
      <c r="AB964" t="s">
        <v>510</v>
      </c>
      <c r="AC964" t="s">
        <v>510</v>
      </c>
      <c r="AD964" t="s">
        <v>510</v>
      </c>
      <c r="AE964" t="s">
        <v>510</v>
      </c>
      <c r="AH964" t="s">
        <v>510</v>
      </c>
      <c r="AI964" t="s">
        <v>510</v>
      </c>
      <c r="AJ964" t="s">
        <v>510</v>
      </c>
      <c r="AK964" t="s">
        <v>510</v>
      </c>
      <c r="AL964" t="s">
        <v>510</v>
      </c>
      <c r="AM964" t="s">
        <v>510</v>
      </c>
      <c r="AN964" t="s">
        <v>510</v>
      </c>
      <c r="AO964" t="s">
        <v>510</v>
      </c>
      <c r="AP964" t="s">
        <v>510</v>
      </c>
      <c r="AQ964" t="s">
        <v>510</v>
      </c>
      <c r="AR964" t="s">
        <v>510</v>
      </c>
      <c r="AS964" t="s">
        <v>510</v>
      </c>
      <c r="AT964" t="s">
        <v>510</v>
      </c>
      <c r="AU964" t="s">
        <v>510</v>
      </c>
      <c r="AV964" t="s">
        <v>510</v>
      </c>
      <c r="AW964" t="s">
        <v>510</v>
      </c>
      <c r="AY964" t="s">
        <v>510</v>
      </c>
      <c r="AZ964" t="s">
        <v>510</v>
      </c>
      <c r="BB964" t="s">
        <v>510</v>
      </c>
      <c r="BC964" t="s">
        <v>510</v>
      </c>
      <c r="BD964" t="s">
        <v>510</v>
      </c>
      <c r="BE964" t="s">
        <v>510</v>
      </c>
      <c r="BF964" t="s">
        <v>510</v>
      </c>
      <c r="BG964" t="s">
        <v>510</v>
      </c>
      <c r="BH964" t="s">
        <v>510</v>
      </c>
      <c r="BI964" t="s">
        <v>510</v>
      </c>
      <c r="BJ964" t="s">
        <v>510</v>
      </c>
      <c r="BK964" t="s">
        <v>510</v>
      </c>
      <c r="BL964" t="s">
        <v>510</v>
      </c>
      <c r="BM964" t="s">
        <v>510</v>
      </c>
      <c r="BN964" t="s">
        <v>510</v>
      </c>
      <c r="BO964" t="s">
        <v>510</v>
      </c>
      <c r="BP964" t="s">
        <v>510</v>
      </c>
      <c r="BQ964" t="s">
        <v>510</v>
      </c>
    </row>
    <row r="965" spans="1:69" x14ac:dyDescent="0.3">
      <c r="A965" t="s">
        <v>510</v>
      </c>
      <c r="B965" t="s">
        <v>510</v>
      </c>
      <c r="C965" t="s">
        <v>510</v>
      </c>
      <c r="D965" t="s">
        <v>510</v>
      </c>
      <c r="E965" t="s">
        <v>510</v>
      </c>
      <c r="F965" t="s">
        <v>510</v>
      </c>
      <c r="G965" t="s">
        <v>510</v>
      </c>
      <c r="H965" s="455"/>
      <c r="I965" t="s">
        <v>510</v>
      </c>
      <c r="K965" t="s">
        <v>510</v>
      </c>
      <c r="L965" t="s">
        <v>512</v>
      </c>
      <c r="M965" t="s">
        <v>510</v>
      </c>
      <c r="N965" t="s">
        <v>510</v>
      </c>
      <c r="O965" t="s">
        <v>510</v>
      </c>
      <c r="P965" t="s">
        <v>510</v>
      </c>
      <c r="Q965" t="s">
        <v>510</v>
      </c>
      <c r="R965" t="s">
        <v>510</v>
      </c>
      <c r="S965" t="s">
        <v>510</v>
      </c>
      <c r="T965" t="s">
        <v>510</v>
      </c>
      <c r="U965" t="s">
        <v>510</v>
      </c>
      <c r="V965" t="s">
        <v>510</v>
      </c>
      <c r="W965" t="s">
        <v>510</v>
      </c>
      <c r="Y965" t="s">
        <v>510</v>
      </c>
      <c r="AA965" t="s">
        <v>510</v>
      </c>
      <c r="AB965" t="s">
        <v>510</v>
      </c>
      <c r="AC965" t="s">
        <v>510</v>
      </c>
      <c r="AD965" t="s">
        <v>510</v>
      </c>
      <c r="AE965" t="s">
        <v>510</v>
      </c>
      <c r="AH965" t="s">
        <v>510</v>
      </c>
      <c r="AI965" t="s">
        <v>510</v>
      </c>
      <c r="AJ965" t="s">
        <v>510</v>
      </c>
      <c r="AK965" t="s">
        <v>510</v>
      </c>
      <c r="AL965" t="s">
        <v>510</v>
      </c>
      <c r="AM965" t="s">
        <v>510</v>
      </c>
      <c r="AN965" t="s">
        <v>510</v>
      </c>
      <c r="AO965" t="s">
        <v>510</v>
      </c>
      <c r="AP965" t="s">
        <v>510</v>
      </c>
      <c r="AQ965" t="s">
        <v>510</v>
      </c>
      <c r="AR965" t="s">
        <v>510</v>
      </c>
      <c r="AS965" t="s">
        <v>510</v>
      </c>
      <c r="AT965" t="s">
        <v>510</v>
      </c>
      <c r="AU965" t="s">
        <v>510</v>
      </c>
      <c r="AV965" t="s">
        <v>510</v>
      </c>
      <c r="AW965" t="s">
        <v>510</v>
      </c>
      <c r="AY965" t="s">
        <v>510</v>
      </c>
      <c r="AZ965" t="s">
        <v>510</v>
      </c>
      <c r="BB965" t="s">
        <v>510</v>
      </c>
      <c r="BC965" t="s">
        <v>510</v>
      </c>
      <c r="BD965" t="s">
        <v>510</v>
      </c>
      <c r="BE965" t="s">
        <v>510</v>
      </c>
      <c r="BF965" t="s">
        <v>510</v>
      </c>
      <c r="BG965" t="s">
        <v>510</v>
      </c>
      <c r="BH965" t="s">
        <v>510</v>
      </c>
      <c r="BI965" t="s">
        <v>510</v>
      </c>
      <c r="BJ965" t="s">
        <v>510</v>
      </c>
      <c r="BK965" t="s">
        <v>510</v>
      </c>
      <c r="BL965" t="s">
        <v>510</v>
      </c>
      <c r="BM965" t="s">
        <v>510</v>
      </c>
      <c r="BN965" t="s">
        <v>510</v>
      </c>
      <c r="BO965" t="s">
        <v>510</v>
      </c>
      <c r="BP965" t="s">
        <v>510</v>
      </c>
      <c r="BQ965" t="s">
        <v>510</v>
      </c>
    </row>
    <row r="966" spans="1:69" x14ac:dyDescent="0.3">
      <c r="A966" t="s">
        <v>510</v>
      </c>
      <c r="B966" t="s">
        <v>510</v>
      </c>
      <c r="C966" t="s">
        <v>510</v>
      </c>
      <c r="D966" t="s">
        <v>510</v>
      </c>
      <c r="E966" t="s">
        <v>510</v>
      </c>
      <c r="F966" t="s">
        <v>510</v>
      </c>
      <c r="G966" t="s">
        <v>510</v>
      </c>
      <c r="H966" s="455"/>
      <c r="I966" t="s">
        <v>510</v>
      </c>
      <c r="K966" t="s">
        <v>510</v>
      </c>
      <c r="L966" t="s">
        <v>512</v>
      </c>
      <c r="M966" t="s">
        <v>510</v>
      </c>
      <c r="N966" t="s">
        <v>510</v>
      </c>
      <c r="O966" t="s">
        <v>510</v>
      </c>
      <c r="P966" t="s">
        <v>510</v>
      </c>
      <c r="Q966" t="s">
        <v>510</v>
      </c>
      <c r="R966" t="s">
        <v>510</v>
      </c>
      <c r="S966" t="s">
        <v>510</v>
      </c>
      <c r="T966" t="s">
        <v>510</v>
      </c>
      <c r="U966" t="s">
        <v>510</v>
      </c>
      <c r="V966" t="s">
        <v>510</v>
      </c>
      <c r="W966" t="s">
        <v>510</v>
      </c>
      <c r="Y966" t="s">
        <v>510</v>
      </c>
      <c r="AA966" t="s">
        <v>510</v>
      </c>
      <c r="AB966" t="s">
        <v>510</v>
      </c>
      <c r="AC966" t="s">
        <v>510</v>
      </c>
      <c r="AD966" t="s">
        <v>510</v>
      </c>
      <c r="AE966" t="s">
        <v>510</v>
      </c>
      <c r="AH966" t="s">
        <v>510</v>
      </c>
      <c r="AI966" t="s">
        <v>510</v>
      </c>
      <c r="AJ966" t="s">
        <v>510</v>
      </c>
      <c r="AK966" t="s">
        <v>510</v>
      </c>
      <c r="AL966" t="s">
        <v>510</v>
      </c>
      <c r="AM966" t="s">
        <v>510</v>
      </c>
      <c r="AN966" t="s">
        <v>510</v>
      </c>
      <c r="AO966" t="s">
        <v>510</v>
      </c>
      <c r="AP966" t="s">
        <v>510</v>
      </c>
      <c r="AQ966" t="s">
        <v>510</v>
      </c>
      <c r="AR966" t="s">
        <v>510</v>
      </c>
      <c r="AS966" t="s">
        <v>510</v>
      </c>
      <c r="AT966" t="s">
        <v>510</v>
      </c>
      <c r="AU966" t="s">
        <v>510</v>
      </c>
      <c r="AV966" t="s">
        <v>510</v>
      </c>
      <c r="AW966" t="s">
        <v>510</v>
      </c>
      <c r="AY966" t="s">
        <v>510</v>
      </c>
      <c r="AZ966" t="s">
        <v>510</v>
      </c>
      <c r="BB966" t="s">
        <v>510</v>
      </c>
      <c r="BC966" t="s">
        <v>510</v>
      </c>
      <c r="BD966" t="s">
        <v>510</v>
      </c>
      <c r="BE966" t="s">
        <v>510</v>
      </c>
      <c r="BF966" t="s">
        <v>510</v>
      </c>
      <c r="BG966" t="s">
        <v>510</v>
      </c>
      <c r="BH966" t="s">
        <v>510</v>
      </c>
      <c r="BI966" t="s">
        <v>510</v>
      </c>
      <c r="BJ966" t="s">
        <v>510</v>
      </c>
      <c r="BK966" t="s">
        <v>510</v>
      </c>
      <c r="BL966" t="s">
        <v>510</v>
      </c>
      <c r="BM966" t="s">
        <v>510</v>
      </c>
      <c r="BN966" t="s">
        <v>510</v>
      </c>
      <c r="BO966" t="s">
        <v>510</v>
      </c>
      <c r="BP966" t="s">
        <v>510</v>
      </c>
      <c r="BQ966" t="s">
        <v>510</v>
      </c>
    </row>
    <row r="967" spans="1:69" x14ac:dyDescent="0.3">
      <c r="A967" t="s">
        <v>510</v>
      </c>
      <c r="B967" t="s">
        <v>510</v>
      </c>
      <c r="C967" t="s">
        <v>510</v>
      </c>
      <c r="D967" t="s">
        <v>510</v>
      </c>
      <c r="E967" t="s">
        <v>510</v>
      </c>
      <c r="F967" t="s">
        <v>510</v>
      </c>
      <c r="G967" t="s">
        <v>510</v>
      </c>
      <c r="H967" s="455"/>
      <c r="I967" t="s">
        <v>510</v>
      </c>
      <c r="K967" t="s">
        <v>510</v>
      </c>
      <c r="L967" t="s">
        <v>512</v>
      </c>
      <c r="M967" t="s">
        <v>510</v>
      </c>
      <c r="N967" t="s">
        <v>510</v>
      </c>
      <c r="O967" t="s">
        <v>510</v>
      </c>
      <c r="P967" t="s">
        <v>510</v>
      </c>
      <c r="Q967" t="s">
        <v>510</v>
      </c>
      <c r="R967" t="s">
        <v>510</v>
      </c>
      <c r="S967" t="s">
        <v>510</v>
      </c>
      <c r="T967" t="s">
        <v>510</v>
      </c>
      <c r="U967" t="s">
        <v>510</v>
      </c>
      <c r="V967" t="s">
        <v>510</v>
      </c>
      <c r="W967" t="s">
        <v>510</v>
      </c>
      <c r="Y967" t="s">
        <v>510</v>
      </c>
      <c r="AA967" t="s">
        <v>510</v>
      </c>
      <c r="AB967" t="s">
        <v>510</v>
      </c>
      <c r="AC967" t="s">
        <v>510</v>
      </c>
      <c r="AD967" t="s">
        <v>510</v>
      </c>
      <c r="AE967" t="s">
        <v>510</v>
      </c>
      <c r="AH967" t="s">
        <v>510</v>
      </c>
      <c r="AI967" t="s">
        <v>510</v>
      </c>
      <c r="AJ967" t="s">
        <v>510</v>
      </c>
      <c r="AK967" t="s">
        <v>510</v>
      </c>
      <c r="AL967" t="s">
        <v>510</v>
      </c>
      <c r="AM967" t="s">
        <v>510</v>
      </c>
      <c r="AN967" t="s">
        <v>510</v>
      </c>
      <c r="AO967" t="s">
        <v>510</v>
      </c>
      <c r="AP967" t="s">
        <v>510</v>
      </c>
      <c r="AQ967" t="s">
        <v>510</v>
      </c>
      <c r="AR967" t="s">
        <v>510</v>
      </c>
      <c r="AS967" t="s">
        <v>510</v>
      </c>
      <c r="AT967" t="s">
        <v>510</v>
      </c>
      <c r="AU967" t="s">
        <v>510</v>
      </c>
      <c r="AV967" t="s">
        <v>510</v>
      </c>
      <c r="AW967" t="s">
        <v>510</v>
      </c>
      <c r="AY967" t="s">
        <v>510</v>
      </c>
      <c r="AZ967" t="s">
        <v>510</v>
      </c>
      <c r="BB967" t="s">
        <v>510</v>
      </c>
      <c r="BC967" t="s">
        <v>510</v>
      </c>
      <c r="BD967" t="s">
        <v>510</v>
      </c>
      <c r="BE967" t="s">
        <v>510</v>
      </c>
      <c r="BF967" t="s">
        <v>510</v>
      </c>
      <c r="BG967" t="s">
        <v>510</v>
      </c>
      <c r="BH967" t="s">
        <v>510</v>
      </c>
      <c r="BI967" t="s">
        <v>510</v>
      </c>
      <c r="BJ967" t="s">
        <v>510</v>
      </c>
      <c r="BK967" t="s">
        <v>510</v>
      </c>
      <c r="BL967" t="s">
        <v>510</v>
      </c>
      <c r="BM967" t="s">
        <v>510</v>
      </c>
      <c r="BN967" t="s">
        <v>510</v>
      </c>
      <c r="BO967" t="s">
        <v>510</v>
      </c>
      <c r="BP967" t="s">
        <v>510</v>
      </c>
      <c r="BQ967" t="s">
        <v>510</v>
      </c>
    </row>
    <row r="968" spans="1:69" x14ac:dyDescent="0.3">
      <c r="A968" t="s">
        <v>510</v>
      </c>
      <c r="B968" t="s">
        <v>510</v>
      </c>
      <c r="C968" t="s">
        <v>510</v>
      </c>
      <c r="D968" t="s">
        <v>510</v>
      </c>
      <c r="E968" t="s">
        <v>510</v>
      </c>
      <c r="F968" t="s">
        <v>510</v>
      </c>
      <c r="G968" t="s">
        <v>510</v>
      </c>
      <c r="H968" s="455"/>
      <c r="I968" t="s">
        <v>510</v>
      </c>
      <c r="K968" t="s">
        <v>510</v>
      </c>
      <c r="L968" t="s">
        <v>512</v>
      </c>
      <c r="M968" t="s">
        <v>510</v>
      </c>
      <c r="N968" t="s">
        <v>510</v>
      </c>
      <c r="O968" t="s">
        <v>510</v>
      </c>
      <c r="P968" t="s">
        <v>510</v>
      </c>
      <c r="Q968" t="s">
        <v>510</v>
      </c>
      <c r="R968" t="s">
        <v>510</v>
      </c>
      <c r="S968" t="s">
        <v>510</v>
      </c>
      <c r="T968" t="s">
        <v>510</v>
      </c>
      <c r="U968" t="s">
        <v>510</v>
      </c>
      <c r="V968" t="s">
        <v>510</v>
      </c>
      <c r="W968" t="s">
        <v>510</v>
      </c>
      <c r="Y968" t="s">
        <v>510</v>
      </c>
      <c r="AA968" t="s">
        <v>510</v>
      </c>
      <c r="AB968" t="s">
        <v>510</v>
      </c>
      <c r="AC968" t="s">
        <v>510</v>
      </c>
      <c r="AD968" t="s">
        <v>510</v>
      </c>
      <c r="AE968" t="s">
        <v>510</v>
      </c>
      <c r="AH968" t="s">
        <v>510</v>
      </c>
      <c r="AI968" t="s">
        <v>510</v>
      </c>
      <c r="AJ968" t="s">
        <v>510</v>
      </c>
      <c r="AK968" t="s">
        <v>510</v>
      </c>
      <c r="AL968" t="s">
        <v>510</v>
      </c>
      <c r="AM968" t="s">
        <v>510</v>
      </c>
      <c r="AN968" t="s">
        <v>510</v>
      </c>
      <c r="AO968" t="s">
        <v>510</v>
      </c>
      <c r="AP968" t="s">
        <v>510</v>
      </c>
      <c r="AQ968" t="s">
        <v>510</v>
      </c>
      <c r="AR968" t="s">
        <v>510</v>
      </c>
      <c r="AS968" t="s">
        <v>510</v>
      </c>
      <c r="AT968" t="s">
        <v>510</v>
      </c>
      <c r="AU968" t="s">
        <v>510</v>
      </c>
      <c r="AV968" t="s">
        <v>510</v>
      </c>
      <c r="AW968" t="s">
        <v>510</v>
      </c>
      <c r="AY968" t="s">
        <v>510</v>
      </c>
      <c r="AZ968" t="s">
        <v>510</v>
      </c>
      <c r="BB968" t="s">
        <v>510</v>
      </c>
      <c r="BC968" t="s">
        <v>510</v>
      </c>
      <c r="BD968" t="s">
        <v>510</v>
      </c>
      <c r="BE968" t="s">
        <v>510</v>
      </c>
      <c r="BF968" t="s">
        <v>510</v>
      </c>
      <c r="BG968" t="s">
        <v>510</v>
      </c>
      <c r="BH968" t="s">
        <v>510</v>
      </c>
      <c r="BI968" t="s">
        <v>510</v>
      </c>
      <c r="BJ968" t="s">
        <v>510</v>
      </c>
      <c r="BK968" t="s">
        <v>510</v>
      </c>
      <c r="BL968" t="s">
        <v>510</v>
      </c>
      <c r="BM968" t="s">
        <v>510</v>
      </c>
      <c r="BN968" t="s">
        <v>510</v>
      </c>
      <c r="BO968" t="s">
        <v>510</v>
      </c>
      <c r="BP968" t="s">
        <v>510</v>
      </c>
      <c r="BQ968" t="s">
        <v>510</v>
      </c>
    </row>
    <row r="969" spans="1:69" x14ac:dyDescent="0.3">
      <c r="A969" t="s">
        <v>510</v>
      </c>
      <c r="B969" t="s">
        <v>510</v>
      </c>
      <c r="C969" t="s">
        <v>510</v>
      </c>
      <c r="D969" t="s">
        <v>510</v>
      </c>
      <c r="E969" t="s">
        <v>510</v>
      </c>
      <c r="F969" t="s">
        <v>510</v>
      </c>
      <c r="G969" t="s">
        <v>510</v>
      </c>
      <c r="H969" s="455"/>
      <c r="I969" t="s">
        <v>510</v>
      </c>
      <c r="K969" t="s">
        <v>510</v>
      </c>
      <c r="L969" t="s">
        <v>512</v>
      </c>
      <c r="M969" t="s">
        <v>510</v>
      </c>
      <c r="N969" t="s">
        <v>510</v>
      </c>
      <c r="O969" t="s">
        <v>510</v>
      </c>
      <c r="P969" t="s">
        <v>510</v>
      </c>
      <c r="Q969" t="s">
        <v>510</v>
      </c>
      <c r="R969" t="s">
        <v>510</v>
      </c>
      <c r="S969" t="s">
        <v>510</v>
      </c>
      <c r="T969" t="s">
        <v>510</v>
      </c>
      <c r="U969" t="s">
        <v>510</v>
      </c>
      <c r="V969" t="s">
        <v>510</v>
      </c>
      <c r="W969" t="s">
        <v>510</v>
      </c>
      <c r="Y969" t="s">
        <v>510</v>
      </c>
      <c r="AA969" t="s">
        <v>510</v>
      </c>
      <c r="AB969" t="s">
        <v>510</v>
      </c>
      <c r="AC969" t="s">
        <v>510</v>
      </c>
      <c r="AD969" t="s">
        <v>510</v>
      </c>
      <c r="AE969" t="s">
        <v>510</v>
      </c>
      <c r="AH969" t="s">
        <v>510</v>
      </c>
      <c r="AI969" t="s">
        <v>510</v>
      </c>
      <c r="AJ969" t="s">
        <v>510</v>
      </c>
      <c r="AK969" t="s">
        <v>510</v>
      </c>
      <c r="AL969" t="s">
        <v>510</v>
      </c>
      <c r="AM969" t="s">
        <v>510</v>
      </c>
      <c r="AN969" t="s">
        <v>510</v>
      </c>
      <c r="AO969" t="s">
        <v>510</v>
      </c>
      <c r="AP969" t="s">
        <v>510</v>
      </c>
      <c r="AQ969" t="s">
        <v>510</v>
      </c>
      <c r="AR969" t="s">
        <v>510</v>
      </c>
      <c r="AS969" t="s">
        <v>510</v>
      </c>
      <c r="AT969" t="s">
        <v>510</v>
      </c>
      <c r="AU969" t="s">
        <v>510</v>
      </c>
      <c r="AV969" t="s">
        <v>510</v>
      </c>
      <c r="AW969" t="s">
        <v>510</v>
      </c>
      <c r="AY969" t="s">
        <v>510</v>
      </c>
      <c r="AZ969" t="s">
        <v>510</v>
      </c>
      <c r="BB969" t="s">
        <v>510</v>
      </c>
      <c r="BC969" t="s">
        <v>510</v>
      </c>
      <c r="BD969" t="s">
        <v>510</v>
      </c>
      <c r="BE969" t="s">
        <v>510</v>
      </c>
      <c r="BF969" t="s">
        <v>510</v>
      </c>
      <c r="BG969" t="s">
        <v>510</v>
      </c>
      <c r="BH969" t="s">
        <v>510</v>
      </c>
      <c r="BI969" t="s">
        <v>510</v>
      </c>
      <c r="BJ969" t="s">
        <v>510</v>
      </c>
      <c r="BK969" t="s">
        <v>510</v>
      </c>
      <c r="BL969" t="s">
        <v>510</v>
      </c>
      <c r="BM969" t="s">
        <v>510</v>
      </c>
      <c r="BN969" t="s">
        <v>510</v>
      </c>
      <c r="BO969" t="s">
        <v>510</v>
      </c>
      <c r="BP969" t="s">
        <v>510</v>
      </c>
      <c r="BQ969" t="s">
        <v>510</v>
      </c>
    </row>
    <row r="970" spans="1:69" x14ac:dyDescent="0.3">
      <c r="A970" t="s">
        <v>510</v>
      </c>
      <c r="B970" t="s">
        <v>510</v>
      </c>
      <c r="C970" t="s">
        <v>510</v>
      </c>
      <c r="D970" t="s">
        <v>510</v>
      </c>
      <c r="E970" t="s">
        <v>510</v>
      </c>
      <c r="F970" t="s">
        <v>510</v>
      </c>
      <c r="G970" t="s">
        <v>510</v>
      </c>
      <c r="H970" s="455"/>
      <c r="I970" t="s">
        <v>510</v>
      </c>
      <c r="K970" t="s">
        <v>510</v>
      </c>
      <c r="L970" t="s">
        <v>512</v>
      </c>
      <c r="M970" t="s">
        <v>510</v>
      </c>
      <c r="N970" t="s">
        <v>510</v>
      </c>
      <c r="O970" t="s">
        <v>510</v>
      </c>
      <c r="P970" t="s">
        <v>510</v>
      </c>
      <c r="Q970" t="s">
        <v>510</v>
      </c>
      <c r="R970" t="s">
        <v>510</v>
      </c>
      <c r="S970" t="s">
        <v>510</v>
      </c>
      <c r="T970" t="s">
        <v>510</v>
      </c>
      <c r="U970" t="s">
        <v>510</v>
      </c>
      <c r="V970" t="s">
        <v>510</v>
      </c>
      <c r="W970" t="s">
        <v>510</v>
      </c>
      <c r="Y970" t="s">
        <v>510</v>
      </c>
      <c r="AA970" t="s">
        <v>510</v>
      </c>
      <c r="AB970" t="s">
        <v>510</v>
      </c>
      <c r="AC970" t="s">
        <v>510</v>
      </c>
      <c r="AD970" t="s">
        <v>510</v>
      </c>
      <c r="AE970" t="s">
        <v>510</v>
      </c>
      <c r="AH970" t="s">
        <v>510</v>
      </c>
      <c r="AI970" t="s">
        <v>510</v>
      </c>
      <c r="AJ970" t="s">
        <v>510</v>
      </c>
      <c r="AK970" t="s">
        <v>510</v>
      </c>
      <c r="AL970" t="s">
        <v>510</v>
      </c>
      <c r="AM970" t="s">
        <v>510</v>
      </c>
      <c r="AN970" t="s">
        <v>510</v>
      </c>
      <c r="AO970" t="s">
        <v>510</v>
      </c>
      <c r="AP970" t="s">
        <v>510</v>
      </c>
      <c r="AQ970" t="s">
        <v>510</v>
      </c>
      <c r="AR970" t="s">
        <v>510</v>
      </c>
      <c r="AS970" t="s">
        <v>510</v>
      </c>
      <c r="AT970" t="s">
        <v>510</v>
      </c>
      <c r="AU970" t="s">
        <v>510</v>
      </c>
      <c r="AV970" t="s">
        <v>510</v>
      </c>
      <c r="AW970" t="s">
        <v>510</v>
      </c>
      <c r="AY970" t="s">
        <v>510</v>
      </c>
      <c r="AZ970" t="s">
        <v>510</v>
      </c>
      <c r="BB970" t="s">
        <v>510</v>
      </c>
      <c r="BC970" t="s">
        <v>510</v>
      </c>
      <c r="BD970" t="s">
        <v>510</v>
      </c>
      <c r="BE970" t="s">
        <v>510</v>
      </c>
      <c r="BF970" t="s">
        <v>510</v>
      </c>
      <c r="BG970" t="s">
        <v>510</v>
      </c>
      <c r="BH970" t="s">
        <v>510</v>
      </c>
      <c r="BI970" t="s">
        <v>510</v>
      </c>
      <c r="BJ970" t="s">
        <v>510</v>
      </c>
      <c r="BK970" t="s">
        <v>510</v>
      </c>
      <c r="BL970" t="s">
        <v>510</v>
      </c>
      <c r="BM970" t="s">
        <v>510</v>
      </c>
      <c r="BN970" t="s">
        <v>510</v>
      </c>
      <c r="BO970" t="s">
        <v>510</v>
      </c>
      <c r="BP970" t="s">
        <v>510</v>
      </c>
      <c r="BQ970" t="s">
        <v>510</v>
      </c>
    </row>
    <row r="971" spans="1:69" x14ac:dyDescent="0.3">
      <c r="A971" t="s">
        <v>510</v>
      </c>
      <c r="B971" t="s">
        <v>510</v>
      </c>
      <c r="C971" t="s">
        <v>510</v>
      </c>
      <c r="D971" t="s">
        <v>510</v>
      </c>
      <c r="E971" t="s">
        <v>510</v>
      </c>
      <c r="F971" t="s">
        <v>510</v>
      </c>
      <c r="G971" t="s">
        <v>510</v>
      </c>
      <c r="H971" s="455"/>
      <c r="I971" t="s">
        <v>510</v>
      </c>
      <c r="K971" t="s">
        <v>510</v>
      </c>
      <c r="L971" t="s">
        <v>512</v>
      </c>
      <c r="M971" t="s">
        <v>510</v>
      </c>
      <c r="N971" t="s">
        <v>510</v>
      </c>
      <c r="O971" t="s">
        <v>510</v>
      </c>
      <c r="P971" t="s">
        <v>510</v>
      </c>
      <c r="Q971" t="s">
        <v>510</v>
      </c>
      <c r="R971" t="s">
        <v>510</v>
      </c>
      <c r="S971" t="s">
        <v>510</v>
      </c>
      <c r="T971" t="s">
        <v>510</v>
      </c>
      <c r="U971" t="s">
        <v>510</v>
      </c>
      <c r="V971" t="s">
        <v>510</v>
      </c>
      <c r="W971" t="s">
        <v>510</v>
      </c>
      <c r="Y971" t="s">
        <v>510</v>
      </c>
      <c r="AA971" t="s">
        <v>510</v>
      </c>
      <c r="AB971" t="s">
        <v>510</v>
      </c>
      <c r="AC971" t="s">
        <v>510</v>
      </c>
      <c r="AD971" t="s">
        <v>510</v>
      </c>
      <c r="AE971" t="s">
        <v>510</v>
      </c>
      <c r="AH971" t="s">
        <v>510</v>
      </c>
      <c r="AI971" t="s">
        <v>510</v>
      </c>
      <c r="AJ971" t="s">
        <v>510</v>
      </c>
      <c r="AK971" t="s">
        <v>510</v>
      </c>
      <c r="AL971" t="s">
        <v>510</v>
      </c>
      <c r="AM971" t="s">
        <v>510</v>
      </c>
      <c r="AN971" t="s">
        <v>510</v>
      </c>
      <c r="AO971" t="s">
        <v>510</v>
      </c>
      <c r="AP971" t="s">
        <v>510</v>
      </c>
      <c r="AQ971" t="s">
        <v>510</v>
      </c>
      <c r="AR971" t="s">
        <v>510</v>
      </c>
      <c r="AS971" t="s">
        <v>510</v>
      </c>
      <c r="AT971" t="s">
        <v>510</v>
      </c>
      <c r="AU971" t="s">
        <v>510</v>
      </c>
      <c r="AV971" t="s">
        <v>510</v>
      </c>
      <c r="AW971" t="s">
        <v>510</v>
      </c>
      <c r="AY971" t="s">
        <v>510</v>
      </c>
      <c r="AZ971" t="s">
        <v>510</v>
      </c>
      <c r="BB971" t="s">
        <v>510</v>
      </c>
      <c r="BC971" t="s">
        <v>510</v>
      </c>
      <c r="BD971" t="s">
        <v>510</v>
      </c>
      <c r="BE971" t="s">
        <v>510</v>
      </c>
      <c r="BF971" t="s">
        <v>510</v>
      </c>
      <c r="BG971" t="s">
        <v>510</v>
      </c>
      <c r="BH971" t="s">
        <v>510</v>
      </c>
      <c r="BI971" t="s">
        <v>510</v>
      </c>
      <c r="BJ971" t="s">
        <v>510</v>
      </c>
      <c r="BK971" t="s">
        <v>510</v>
      </c>
      <c r="BL971" t="s">
        <v>510</v>
      </c>
      <c r="BM971" t="s">
        <v>510</v>
      </c>
      <c r="BN971" t="s">
        <v>510</v>
      </c>
      <c r="BO971" t="s">
        <v>510</v>
      </c>
      <c r="BP971" t="s">
        <v>510</v>
      </c>
      <c r="BQ971" t="s">
        <v>510</v>
      </c>
    </row>
    <row r="972" spans="1:69" x14ac:dyDescent="0.3">
      <c r="A972" t="s">
        <v>510</v>
      </c>
      <c r="B972" t="s">
        <v>510</v>
      </c>
      <c r="C972" t="s">
        <v>510</v>
      </c>
      <c r="D972" t="s">
        <v>510</v>
      </c>
      <c r="E972" t="s">
        <v>510</v>
      </c>
      <c r="F972" t="s">
        <v>510</v>
      </c>
      <c r="G972" t="s">
        <v>510</v>
      </c>
      <c r="H972" s="455"/>
      <c r="I972" t="s">
        <v>510</v>
      </c>
      <c r="K972" t="s">
        <v>510</v>
      </c>
      <c r="L972" t="s">
        <v>512</v>
      </c>
      <c r="M972" t="s">
        <v>510</v>
      </c>
      <c r="N972" t="s">
        <v>510</v>
      </c>
      <c r="O972" t="s">
        <v>510</v>
      </c>
      <c r="P972" t="s">
        <v>510</v>
      </c>
      <c r="Q972" t="s">
        <v>510</v>
      </c>
      <c r="R972" t="s">
        <v>510</v>
      </c>
      <c r="S972" t="s">
        <v>510</v>
      </c>
      <c r="T972" t="s">
        <v>510</v>
      </c>
      <c r="U972" t="s">
        <v>510</v>
      </c>
      <c r="V972" t="s">
        <v>510</v>
      </c>
      <c r="W972" t="s">
        <v>510</v>
      </c>
      <c r="Y972" t="s">
        <v>510</v>
      </c>
      <c r="AA972" t="s">
        <v>510</v>
      </c>
      <c r="AB972" t="s">
        <v>510</v>
      </c>
      <c r="AC972" t="s">
        <v>510</v>
      </c>
      <c r="AD972" t="s">
        <v>510</v>
      </c>
      <c r="AE972" t="s">
        <v>510</v>
      </c>
      <c r="AH972" t="s">
        <v>510</v>
      </c>
      <c r="AI972" t="s">
        <v>510</v>
      </c>
      <c r="AJ972" t="s">
        <v>510</v>
      </c>
      <c r="AK972" t="s">
        <v>510</v>
      </c>
      <c r="AL972" t="s">
        <v>510</v>
      </c>
      <c r="AM972" t="s">
        <v>510</v>
      </c>
      <c r="AN972" t="s">
        <v>510</v>
      </c>
      <c r="AO972" t="s">
        <v>510</v>
      </c>
      <c r="AP972" t="s">
        <v>510</v>
      </c>
      <c r="AQ972" t="s">
        <v>510</v>
      </c>
      <c r="AR972" t="s">
        <v>510</v>
      </c>
      <c r="AS972" t="s">
        <v>510</v>
      </c>
      <c r="AT972" t="s">
        <v>510</v>
      </c>
      <c r="AU972" t="s">
        <v>510</v>
      </c>
      <c r="AV972" t="s">
        <v>510</v>
      </c>
      <c r="AW972" t="s">
        <v>510</v>
      </c>
      <c r="AY972" t="s">
        <v>510</v>
      </c>
      <c r="AZ972" t="s">
        <v>510</v>
      </c>
      <c r="BB972" t="s">
        <v>510</v>
      </c>
      <c r="BC972" t="s">
        <v>510</v>
      </c>
      <c r="BD972" t="s">
        <v>510</v>
      </c>
      <c r="BE972" t="s">
        <v>510</v>
      </c>
      <c r="BF972" t="s">
        <v>510</v>
      </c>
      <c r="BG972" t="s">
        <v>510</v>
      </c>
      <c r="BH972" t="s">
        <v>510</v>
      </c>
      <c r="BI972" t="s">
        <v>510</v>
      </c>
      <c r="BJ972" t="s">
        <v>510</v>
      </c>
      <c r="BK972" t="s">
        <v>510</v>
      </c>
      <c r="BL972" t="s">
        <v>510</v>
      </c>
      <c r="BM972" t="s">
        <v>510</v>
      </c>
      <c r="BN972" t="s">
        <v>510</v>
      </c>
      <c r="BO972" t="s">
        <v>510</v>
      </c>
      <c r="BP972" t="s">
        <v>510</v>
      </c>
      <c r="BQ972" t="s">
        <v>510</v>
      </c>
    </row>
    <row r="973" spans="1:69" x14ac:dyDescent="0.3">
      <c r="A973" t="s">
        <v>510</v>
      </c>
      <c r="B973" t="s">
        <v>510</v>
      </c>
      <c r="C973" t="s">
        <v>510</v>
      </c>
      <c r="D973" t="s">
        <v>510</v>
      </c>
      <c r="E973" t="s">
        <v>510</v>
      </c>
      <c r="F973" t="s">
        <v>510</v>
      </c>
      <c r="G973" t="s">
        <v>510</v>
      </c>
      <c r="H973" s="455"/>
      <c r="I973" t="s">
        <v>510</v>
      </c>
      <c r="K973" t="s">
        <v>510</v>
      </c>
      <c r="L973" t="s">
        <v>512</v>
      </c>
      <c r="M973" t="s">
        <v>510</v>
      </c>
      <c r="N973" t="s">
        <v>510</v>
      </c>
      <c r="O973" t="s">
        <v>510</v>
      </c>
      <c r="P973" t="s">
        <v>510</v>
      </c>
      <c r="Q973" t="s">
        <v>510</v>
      </c>
      <c r="R973" t="s">
        <v>510</v>
      </c>
      <c r="S973" t="s">
        <v>510</v>
      </c>
      <c r="T973" t="s">
        <v>510</v>
      </c>
      <c r="U973" t="s">
        <v>510</v>
      </c>
      <c r="V973" t="s">
        <v>510</v>
      </c>
      <c r="W973" t="s">
        <v>510</v>
      </c>
      <c r="Y973" t="s">
        <v>510</v>
      </c>
      <c r="AA973" t="s">
        <v>510</v>
      </c>
      <c r="AB973" t="s">
        <v>510</v>
      </c>
      <c r="AC973" t="s">
        <v>510</v>
      </c>
      <c r="AD973" t="s">
        <v>510</v>
      </c>
      <c r="AE973" t="s">
        <v>510</v>
      </c>
      <c r="AH973" t="s">
        <v>510</v>
      </c>
      <c r="AI973" t="s">
        <v>510</v>
      </c>
      <c r="AJ973" t="s">
        <v>510</v>
      </c>
      <c r="AK973" t="s">
        <v>510</v>
      </c>
      <c r="AL973" t="s">
        <v>510</v>
      </c>
      <c r="AM973" t="s">
        <v>510</v>
      </c>
      <c r="AN973" t="s">
        <v>510</v>
      </c>
      <c r="AO973" t="s">
        <v>510</v>
      </c>
      <c r="AP973" t="s">
        <v>510</v>
      </c>
      <c r="AQ973" t="s">
        <v>510</v>
      </c>
      <c r="AR973" t="s">
        <v>510</v>
      </c>
      <c r="AS973" t="s">
        <v>510</v>
      </c>
      <c r="AT973" t="s">
        <v>510</v>
      </c>
      <c r="AU973" t="s">
        <v>510</v>
      </c>
      <c r="AV973" t="s">
        <v>510</v>
      </c>
      <c r="AW973" t="s">
        <v>510</v>
      </c>
      <c r="AY973" t="s">
        <v>510</v>
      </c>
      <c r="AZ973" t="s">
        <v>510</v>
      </c>
      <c r="BB973" t="s">
        <v>510</v>
      </c>
      <c r="BC973" t="s">
        <v>510</v>
      </c>
      <c r="BD973" t="s">
        <v>510</v>
      </c>
      <c r="BE973" t="s">
        <v>510</v>
      </c>
      <c r="BF973" t="s">
        <v>510</v>
      </c>
      <c r="BG973" t="s">
        <v>510</v>
      </c>
      <c r="BH973" t="s">
        <v>510</v>
      </c>
      <c r="BI973" t="s">
        <v>510</v>
      </c>
      <c r="BJ973" t="s">
        <v>510</v>
      </c>
      <c r="BK973" t="s">
        <v>510</v>
      </c>
      <c r="BL973" t="s">
        <v>510</v>
      </c>
      <c r="BM973" t="s">
        <v>510</v>
      </c>
      <c r="BN973" t="s">
        <v>510</v>
      </c>
      <c r="BO973" t="s">
        <v>510</v>
      </c>
      <c r="BP973" t="s">
        <v>510</v>
      </c>
      <c r="BQ973" t="s">
        <v>510</v>
      </c>
    </row>
    <row r="974" spans="1:69" x14ac:dyDescent="0.3">
      <c r="A974" t="s">
        <v>510</v>
      </c>
      <c r="B974" t="s">
        <v>510</v>
      </c>
      <c r="C974" t="s">
        <v>510</v>
      </c>
      <c r="D974" t="s">
        <v>510</v>
      </c>
      <c r="E974" t="s">
        <v>510</v>
      </c>
      <c r="F974" t="s">
        <v>510</v>
      </c>
      <c r="G974" t="s">
        <v>510</v>
      </c>
      <c r="H974" s="455"/>
      <c r="I974" t="s">
        <v>510</v>
      </c>
      <c r="K974" t="s">
        <v>510</v>
      </c>
      <c r="L974" t="s">
        <v>512</v>
      </c>
      <c r="M974" t="s">
        <v>510</v>
      </c>
      <c r="N974" t="s">
        <v>510</v>
      </c>
      <c r="O974" t="s">
        <v>510</v>
      </c>
      <c r="P974" t="s">
        <v>510</v>
      </c>
      <c r="Q974" t="s">
        <v>510</v>
      </c>
      <c r="R974" t="s">
        <v>510</v>
      </c>
      <c r="S974" t="s">
        <v>510</v>
      </c>
      <c r="T974" t="s">
        <v>510</v>
      </c>
      <c r="U974" t="s">
        <v>510</v>
      </c>
      <c r="V974" t="s">
        <v>510</v>
      </c>
      <c r="W974" t="s">
        <v>510</v>
      </c>
      <c r="Y974" t="s">
        <v>510</v>
      </c>
      <c r="AA974" t="s">
        <v>510</v>
      </c>
      <c r="AB974" t="s">
        <v>510</v>
      </c>
      <c r="AC974" t="s">
        <v>510</v>
      </c>
      <c r="AD974" t="s">
        <v>510</v>
      </c>
      <c r="AE974" t="s">
        <v>510</v>
      </c>
      <c r="AH974" t="s">
        <v>510</v>
      </c>
      <c r="AI974" t="s">
        <v>510</v>
      </c>
      <c r="AJ974" t="s">
        <v>510</v>
      </c>
      <c r="AK974" t="s">
        <v>510</v>
      </c>
      <c r="AL974" t="s">
        <v>510</v>
      </c>
      <c r="AM974" t="s">
        <v>510</v>
      </c>
      <c r="AN974" t="s">
        <v>510</v>
      </c>
      <c r="AO974" t="s">
        <v>510</v>
      </c>
      <c r="AP974" t="s">
        <v>510</v>
      </c>
      <c r="AQ974" t="s">
        <v>510</v>
      </c>
      <c r="AR974" t="s">
        <v>510</v>
      </c>
      <c r="AS974" t="s">
        <v>510</v>
      </c>
      <c r="AT974" t="s">
        <v>510</v>
      </c>
      <c r="AU974" t="s">
        <v>510</v>
      </c>
      <c r="AV974" t="s">
        <v>510</v>
      </c>
      <c r="AW974" t="s">
        <v>510</v>
      </c>
      <c r="AY974" t="s">
        <v>510</v>
      </c>
      <c r="AZ974" t="s">
        <v>510</v>
      </c>
      <c r="BB974" t="s">
        <v>510</v>
      </c>
      <c r="BC974" t="s">
        <v>510</v>
      </c>
      <c r="BD974" t="s">
        <v>510</v>
      </c>
      <c r="BE974" t="s">
        <v>510</v>
      </c>
      <c r="BF974" t="s">
        <v>510</v>
      </c>
      <c r="BG974" t="s">
        <v>510</v>
      </c>
      <c r="BH974" t="s">
        <v>510</v>
      </c>
      <c r="BI974" t="s">
        <v>510</v>
      </c>
      <c r="BJ974" t="s">
        <v>510</v>
      </c>
      <c r="BK974" t="s">
        <v>510</v>
      </c>
      <c r="BL974" t="s">
        <v>510</v>
      </c>
      <c r="BM974" t="s">
        <v>510</v>
      </c>
      <c r="BN974" t="s">
        <v>510</v>
      </c>
      <c r="BO974" t="s">
        <v>510</v>
      </c>
      <c r="BP974" t="s">
        <v>510</v>
      </c>
      <c r="BQ974" t="s">
        <v>510</v>
      </c>
    </row>
    <row r="975" spans="1:69" x14ac:dyDescent="0.3">
      <c r="A975" t="s">
        <v>510</v>
      </c>
      <c r="B975" t="s">
        <v>510</v>
      </c>
      <c r="C975" t="s">
        <v>510</v>
      </c>
      <c r="D975" t="s">
        <v>510</v>
      </c>
      <c r="E975" t="s">
        <v>510</v>
      </c>
      <c r="F975" t="s">
        <v>510</v>
      </c>
      <c r="G975" t="s">
        <v>510</v>
      </c>
      <c r="H975" s="455"/>
      <c r="I975" t="s">
        <v>510</v>
      </c>
      <c r="K975" t="s">
        <v>510</v>
      </c>
      <c r="L975" t="s">
        <v>512</v>
      </c>
      <c r="M975" t="s">
        <v>510</v>
      </c>
      <c r="N975" t="s">
        <v>510</v>
      </c>
      <c r="O975" t="s">
        <v>510</v>
      </c>
      <c r="P975" t="s">
        <v>510</v>
      </c>
      <c r="Q975" t="s">
        <v>510</v>
      </c>
      <c r="R975" t="s">
        <v>510</v>
      </c>
      <c r="S975" t="s">
        <v>510</v>
      </c>
      <c r="T975" t="s">
        <v>510</v>
      </c>
      <c r="U975" t="s">
        <v>510</v>
      </c>
      <c r="V975" t="s">
        <v>510</v>
      </c>
      <c r="W975" t="s">
        <v>510</v>
      </c>
      <c r="Y975" t="s">
        <v>510</v>
      </c>
      <c r="AA975" t="s">
        <v>510</v>
      </c>
      <c r="AB975" t="s">
        <v>510</v>
      </c>
      <c r="AC975" t="s">
        <v>510</v>
      </c>
      <c r="AD975" t="s">
        <v>510</v>
      </c>
      <c r="AE975" t="s">
        <v>510</v>
      </c>
      <c r="AH975" t="s">
        <v>510</v>
      </c>
      <c r="AI975" t="s">
        <v>510</v>
      </c>
      <c r="AJ975" t="s">
        <v>510</v>
      </c>
      <c r="AK975" t="s">
        <v>510</v>
      </c>
      <c r="AL975" t="s">
        <v>510</v>
      </c>
      <c r="AM975" t="s">
        <v>510</v>
      </c>
      <c r="AN975" t="s">
        <v>510</v>
      </c>
      <c r="AO975" t="s">
        <v>510</v>
      </c>
      <c r="AP975" t="s">
        <v>510</v>
      </c>
      <c r="AQ975" t="s">
        <v>510</v>
      </c>
      <c r="AR975" t="s">
        <v>510</v>
      </c>
      <c r="AS975" t="s">
        <v>510</v>
      </c>
      <c r="AT975" t="s">
        <v>510</v>
      </c>
      <c r="AU975" t="s">
        <v>510</v>
      </c>
      <c r="AV975" t="s">
        <v>510</v>
      </c>
      <c r="AW975" t="s">
        <v>510</v>
      </c>
      <c r="AY975" t="s">
        <v>510</v>
      </c>
      <c r="AZ975" t="s">
        <v>510</v>
      </c>
      <c r="BB975" t="s">
        <v>510</v>
      </c>
      <c r="BC975" t="s">
        <v>510</v>
      </c>
      <c r="BD975" t="s">
        <v>510</v>
      </c>
      <c r="BE975" t="s">
        <v>510</v>
      </c>
      <c r="BF975" t="s">
        <v>510</v>
      </c>
      <c r="BG975" t="s">
        <v>510</v>
      </c>
      <c r="BH975" t="s">
        <v>510</v>
      </c>
      <c r="BI975" t="s">
        <v>510</v>
      </c>
      <c r="BJ975" t="s">
        <v>510</v>
      </c>
      <c r="BK975" t="s">
        <v>510</v>
      </c>
      <c r="BL975" t="s">
        <v>510</v>
      </c>
      <c r="BM975" t="s">
        <v>510</v>
      </c>
      <c r="BN975" t="s">
        <v>510</v>
      </c>
      <c r="BO975" t="s">
        <v>510</v>
      </c>
      <c r="BP975" t="s">
        <v>510</v>
      </c>
      <c r="BQ975" t="s">
        <v>510</v>
      </c>
    </row>
    <row r="976" spans="1:69" x14ac:dyDescent="0.3">
      <c r="A976" t="s">
        <v>510</v>
      </c>
      <c r="B976" t="s">
        <v>510</v>
      </c>
      <c r="C976" t="s">
        <v>510</v>
      </c>
      <c r="D976" t="s">
        <v>510</v>
      </c>
      <c r="E976" t="s">
        <v>510</v>
      </c>
      <c r="F976" t="s">
        <v>510</v>
      </c>
      <c r="G976" t="s">
        <v>510</v>
      </c>
      <c r="H976" s="455"/>
      <c r="I976" t="s">
        <v>510</v>
      </c>
      <c r="K976" t="s">
        <v>510</v>
      </c>
      <c r="L976" t="s">
        <v>512</v>
      </c>
      <c r="M976" t="s">
        <v>510</v>
      </c>
      <c r="N976" t="s">
        <v>510</v>
      </c>
      <c r="O976" t="s">
        <v>510</v>
      </c>
      <c r="P976" t="s">
        <v>510</v>
      </c>
      <c r="Q976" t="s">
        <v>510</v>
      </c>
      <c r="R976" t="s">
        <v>510</v>
      </c>
      <c r="S976" t="s">
        <v>510</v>
      </c>
      <c r="T976" t="s">
        <v>510</v>
      </c>
      <c r="U976" t="s">
        <v>510</v>
      </c>
      <c r="V976" t="s">
        <v>510</v>
      </c>
      <c r="W976" t="s">
        <v>510</v>
      </c>
      <c r="Y976" t="s">
        <v>510</v>
      </c>
      <c r="AA976" t="s">
        <v>510</v>
      </c>
      <c r="AB976" t="s">
        <v>510</v>
      </c>
      <c r="AC976" t="s">
        <v>510</v>
      </c>
      <c r="AD976" t="s">
        <v>510</v>
      </c>
      <c r="AE976" t="s">
        <v>510</v>
      </c>
      <c r="AH976" t="s">
        <v>510</v>
      </c>
      <c r="AI976" t="s">
        <v>510</v>
      </c>
      <c r="AJ976" t="s">
        <v>510</v>
      </c>
      <c r="AK976" t="s">
        <v>510</v>
      </c>
      <c r="AL976" t="s">
        <v>510</v>
      </c>
      <c r="AM976" t="s">
        <v>510</v>
      </c>
      <c r="AN976" t="s">
        <v>510</v>
      </c>
      <c r="AO976" t="s">
        <v>510</v>
      </c>
      <c r="AP976" t="s">
        <v>510</v>
      </c>
      <c r="AQ976" t="s">
        <v>510</v>
      </c>
      <c r="AR976" t="s">
        <v>510</v>
      </c>
      <c r="AS976" t="s">
        <v>510</v>
      </c>
      <c r="AT976" t="s">
        <v>510</v>
      </c>
      <c r="AU976" t="s">
        <v>510</v>
      </c>
      <c r="AV976" t="s">
        <v>510</v>
      </c>
      <c r="AW976" t="s">
        <v>510</v>
      </c>
      <c r="AY976" t="s">
        <v>510</v>
      </c>
      <c r="AZ976" t="s">
        <v>510</v>
      </c>
      <c r="BB976" t="s">
        <v>510</v>
      </c>
      <c r="BC976" t="s">
        <v>510</v>
      </c>
      <c r="BD976" t="s">
        <v>510</v>
      </c>
      <c r="BE976" t="s">
        <v>510</v>
      </c>
      <c r="BF976" t="s">
        <v>510</v>
      </c>
      <c r="BG976" t="s">
        <v>510</v>
      </c>
      <c r="BH976" t="s">
        <v>510</v>
      </c>
      <c r="BI976" t="s">
        <v>510</v>
      </c>
      <c r="BJ976" t="s">
        <v>510</v>
      </c>
      <c r="BK976" t="s">
        <v>510</v>
      </c>
      <c r="BL976" t="s">
        <v>510</v>
      </c>
      <c r="BM976" t="s">
        <v>510</v>
      </c>
      <c r="BN976" t="s">
        <v>510</v>
      </c>
      <c r="BO976" t="s">
        <v>510</v>
      </c>
      <c r="BP976" t="s">
        <v>510</v>
      </c>
      <c r="BQ976" t="s">
        <v>510</v>
      </c>
    </row>
    <row r="977" spans="1:69" x14ac:dyDescent="0.3">
      <c r="A977" t="s">
        <v>510</v>
      </c>
      <c r="B977" t="s">
        <v>510</v>
      </c>
      <c r="C977" t="s">
        <v>510</v>
      </c>
      <c r="D977" t="s">
        <v>510</v>
      </c>
      <c r="E977" t="s">
        <v>510</v>
      </c>
      <c r="F977" t="s">
        <v>510</v>
      </c>
      <c r="G977" t="s">
        <v>510</v>
      </c>
      <c r="H977" s="455"/>
      <c r="I977" t="s">
        <v>510</v>
      </c>
      <c r="K977" t="s">
        <v>510</v>
      </c>
      <c r="L977" t="s">
        <v>512</v>
      </c>
      <c r="M977" t="s">
        <v>510</v>
      </c>
      <c r="N977" t="s">
        <v>510</v>
      </c>
      <c r="O977" t="s">
        <v>510</v>
      </c>
      <c r="P977" t="s">
        <v>510</v>
      </c>
      <c r="Q977" t="s">
        <v>510</v>
      </c>
      <c r="R977" t="s">
        <v>510</v>
      </c>
      <c r="S977" t="s">
        <v>510</v>
      </c>
      <c r="T977" t="s">
        <v>510</v>
      </c>
      <c r="U977" t="s">
        <v>510</v>
      </c>
      <c r="V977" t="s">
        <v>510</v>
      </c>
      <c r="W977" t="s">
        <v>510</v>
      </c>
      <c r="Y977" t="s">
        <v>510</v>
      </c>
      <c r="AA977" t="s">
        <v>510</v>
      </c>
      <c r="AB977" t="s">
        <v>510</v>
      </c>
      <c r="AC977" t="s">
        <v>510</v>
      </c>
      <c r="AD977" t="s">
        <v>510</v>
      </c>
      <c r="AE977" t="s">
        <v>510</v>
      </c>
      <c r="AH977" t="s">
        <v>510</v>
      </c>
      <c r="AI977" t="s">
        <v>510</v>
      </c>
      <c r="AJ977" t="s">
        <v>510</v>
      </c>
      <c r="AK977" t="s">
        <v>510</v>
      </c>
      <c r="AL977" t="s">
        <v>510</v>
      </c>
      <c r="AM977" t="s">
        <v>510</v>
      </c>
      <c r="AN977" t="s">
        <v>510</v>
      </c>
      <c r="AO977" t="s">
        <v>510</v>
      </c>
      <c r="AP977" t="s">
        <v>510</v>
      </c>
      <c r="AQ977" t="s">
        <v>510</v>
      </c>
      <c r="AR977" t="s">
        <v>510</v>
      </c>
      <c r="AS977" t="s">
        <v>510</v>
      </c>
      <c r="AT977" t="s">
        <v>510</v>
      </c>
      <c r="AU977" t="s">
        <v>510</v>
      </c>
      <c r="AV977" t="s">
        <v>510</v>
      </c>
      <c r="AW977" t="s">
        <v>510</v>
      </c>
      <c r="AY977" t="s">
        <v>510</v>
      </c>
      <c r="AZ977" t="s">
        <v>510</v>
      </c>
      <c r="BB977" t="s">
        <v>510</v>
      </c>
      <c r="BC977" t="s">
        <v>510</v>
      </c>
      <c r="BD977" t="s">
        <v>510</v>
      </c>
      <c r="BE977" t="s">
        <v>510</v>
      </c>
      <c r="BF977" t="s">
        <v>510</v>
      </c>
      <c r="BG977" t="s">
        <v>510</v>
      </c>
      <c r="BH977" t="s">
        <v>510</v>
      </c>
      <c r="BI977" t="s">
        <v>510</v>
      </c>
      <c r="BJ977" t="s">
        <v>510</v>
      </c>
      <c r="BK977" t="s">
        <v>510</v>
      </c>
      <c r="BL977" t="s">
        <v>510</v>
      </c>
      <c r="BM977" t="s">
        <v>510</v>
      </c>
      <c r="BN977" t="s">
        <v>510</v>
      </c>
      <c r="BO977" t="s">
        <v>510</v>
      </c>
      <c r="BP977" t="s">
        <v>510</v>
      </c>
      <c r="BQ977" t="s">
        <v>510</v>
      </c>
    </row>
    <row r="978" spans="1:69" x14ac:dyDescent="0.3">
      <c r="A978" t="s">
        <v>510</v>
      </c>
      <c r="B978" t="s">
        <v>510</v>
      </c>
      <c r="C978" t="s">
        <v>510</v>
      </c>
      <c r="D978" t="s">
        <v>510</v>
      </c>
      <c r="E978" t="s">
        <v>510</v>
      </c>
      <c r="F978" t="s">
        <v>510</v>
      </c>
      <c r="G978" t="s">
        <v>510</v>
      </c>
      <c r="H978" s="455"/>
      <c r="I978" t="s">
        <v>510</v>
      </c>
      <c r="K978" t="s">
        <v>510</v>
      </c>
      <c r="L978" t="s">
        <v>512</v>
      </c>
      <c r="M978" t="s">
        <v>510</v>
      </c>
      <c r="N978" t="s">
        <v>510</v>
      </c>
      <c r="O978" t="s">
        <v>510</v>
      </c>
      <c r="P978" t="s">
        <v>510</v>
      </c>
      <c r="Q978" t="s">
        <v>510</v>
      </c>
      <c r="R978" t="s">
        <v>510</v>
      </c>
      <c r="S978" t="s">
        <v>510</v>
      </c>
      <c r="T978" t="s">
        <v>510</v>
      </c>
      <c r="U978" t="s">
        <v>510</v>
      </c>
      <c r="V978" t="s">
        <v>510</v>
      </c>
      <c r="W978" t="s">
        <v>510</v>
      </c>
      <c r="Y978" t="s">
        <v>510</v>
      </c>
      <c r="AA978" t="s">
        <v>510</v>
      </c>
      <c r="AB978" t="s">
        <v>510</v>
      </c>
      <c r="AC978" t="s">
        <v>510</v>
      </c>
      <c r="AD978" t="s">
        <v>510</v>
      </c>
      <c r="AE978" t="s">
        <v>510</v>
      </c>
      <c r="AH978" t="s">
        <v>510</v>
      </c>
      <c r="AI978" t="s">
        <v>510</v>
      </c>
      <c r="AJ978" t="s">
        <v>510</v>
      </c>
      <c r="AK978" t="s">
        <v>510</v>
      </c>
      <c r="AL978" t="s">
        <v>510</v>
      </c>
      <c r="AM978" t="s">
        <v>510</v>
      </c>
      <c r="AN978" t="s">
        <v>510</v>
      </c>
      <c r="AO978" t="s">
        <v>510</v>
      </c>
      <c r="AP978" t="s">
        <v>510</v>
      </c>
      <c r="AQ978" t="s">
        <v>510</v>
      </c>
      <c r="AR978" t="s">
        <v>510</v>
      </c>
      <c r="AS978" t="s">
        <v>510</v>
      </c>
      <c r="AT978" t="s">
        <v>510</v>
      </c>
      <c r="AU978" t="s">
        <v>510</v>
      </c>
      <c r="AV978" t="s">
        <v>510</v>
      </c>
      <c r="AW978" t="s">
        <v>510</v>
      </c>
      <c r="AY978" t="s">
        <v>510</v>
      </c>
      <c r="AZ978" t="s">
        <v>510</v>
      </c>
      <c r="BB978" t="s">
        <v>510</v>
      </c>
      <c r="BC978" t="s">
        <v>510</v>
      </c>
      <c r="BD978" t="s">
        <v>510</v>
      </c>
      <c r="BE978" t="s">
        <v>510</v>
      </c>
      <c r="BF978" t="s">
        <v>510</v>
      </c>
      <c r="BG978" t="s">
        <v>510</v>
      </c>
      <c r="BH978" t="s">
        <v>510</v>
      </c>
      <c r="BI978" t="s">
        <v>510</v>
      </c>
      <c r="BJ978" t="s">
        <v>510</v>
      </c>
      <c r="BK978" t="s">
        <v>510</v>
      </c>
      <c r="BL978" t="s">
        <v>510</v>
      </c>
      <c r="BM978" t="s">
        <v>510</v>
      </c>
      <c r="BN978" t="s">
        <v>510</v>
      </c>
      <c r="BO978" t="s">
        <v>510</v>
      </c>
      <c r="BP978" t="s">
        <v>510</v>
      </c>
      <c r="BQ978" t="s">
        <v>510</v>
      </c>
    </row>
    <row r="979" spans="1:69" x14ac:dyDescent="0.3">
      <c r="A979" t="s">
        <v>510</v>
      </c>
      <c r="B979" t="s">
        <v>510</v>
      </c>
      <c r="C979" t="s">
        <v>510</v>
      </c>
      <c r="D979" t="s">
        <v>510</v>
      </c>
      <c r="E979" t="s">
        <v>510</v>
      </c>
      <c r="F979" t="s">
        <v>510</v>
      </c>
      <c r="G979" t="s">
        <v>510</v>
      </c>
      <c r="H979" s="455"/>
      <c r="I979" t="s">
        <v>510</v>
      </c>
      <c r="K979" t="s">
        <v>510</v>
      </c>
      <c r="L979" t="s">
        <v>512</v>
      </c>
      <c r="M979" t="s">
        <v>510</v>
      </c>
      <c r="N979" t="s">
        <v>510</v>
      </c>
      <c r="O979" t="s">
        <v>510</v>
      </c>
      <c r="P979" t="s">
        <v>510</v>
      </c>
      <c r="Q979" t="s">
        <v>510</v>
      </c>
      <c r="R979" t="s">
        <v>510</v>
      </c>
      <c r="S979" t="s">
        <v>510</v>
      </c>
      <c r="T979" t="s">
        <v>510</v>
      </c>
      <c r="U979" t="s">
        <v>510</v>
      </c>
      <c r="V979" t="s">
        <v>510</v>
      </c>
      <c r="W979" t="s">
        <v>510</v>
      </c>
      <c r="Y979" t="s">
        <v>510</v>
      </c>
      <c r="AA979" t="s">
        <v>510</v>
      </c>
      <c r="AB979" t="s">
        <v>510</v>
      </c>
      <c r="AC979" t="s">
        <v>510</v>
      </c>
      <c r="AD979" t="s">
        <v>510</v>
      </c>
      <c r="AE979" t="s">
        <v>510</v>
      </c>
      <c r="AH979" t="s">
        <v>510</v>
      </c>
      <c r="AI979" t="s">
        <v>510</v>
      </c>
      <c r="AJ979" t="s">
        <v>510</v>
      </c>
      <c r="AK979" t="s">
        <v>510</v>
      </c>
      <c r="AL979" t="s">
        <v>510</v>
      </c>
      <c r="AM979" t="s">
        <v>510</v>
      </c>
      <c r="AN979" t="s">
        <v>510</v>
      </c>
      <c r="AO979" t="s">
        <v>510</v>
      </c>
      <c r="AP979" t="s">
        <v>510</v>
      </c>
      <c r="AQ979" t="s">
        <v>510</v>
      </c>
      <c r="AR979" t="s">
        <v>510</v>
      </c>
      <c r="AS979" t="s">
        <v>510</v>
      </c>
      <c r="AT979" t="s">
        <v>510</v>
      </c>
      <c r="AU979" t="s">
        <v>510</v>
      </c>
      <c r="AV979" t="s">
        <v>510</v>
      </c>
      <c r="AW979" t="s">
        <v>510</v>
      </c>
      <c r="AY979" t="s">
        <v>510</v>
      </c>
      <c r="AZ979" t="s">
        <v>510</v>
      </c>
      <c r="BB979" t="s">
        <v>510</v>
      </c>
      <c r="BC979" t="s">
        <v>510</v>
      </c>
      <c r="BD979" t="s">
        <v>510</v>
      </c>
      <c r="BE979" t="s">
        <v>510</v>
      </c>
      <c r="BF979" t="s">
        <v>510</v>
      </c>
      <c r="BG979" t="s">
        <v>510</v>
      </c>
      <c r="BH979" t="s">
        <v>510</v>
      </c>
      <c r="BI979" t="s">
        <v>510</v>
      </c>
      <c r="BJ979" t="s">
        <v>510</v>
      </c>
      <c r="BK979" t="s">
        <v>510</v>
      </c>
      <c r="BL979" t="s">
        <v>510</v>
      </c>
      <c r="BM979" t="s">
        <v>510</v>
      </c>
      <c r="BN979" t="s">
        <v>510</v>
      </c>
      <c r="BO979" t="s">
        <v>510</v>
      </c>
      <c r="BP979" t="s">
        <v>510</v>
      </c>
      <c r="BQ979" t="s">
        <v>510</v>
      </c>
    </row>
    <row r="980" spans="1:69" x14ac:dyDescent="0.3">
      <c r="A980" t="s">
        <v>510</v>
      </c>
      <c r="B980" t="s">
        <v>510</v>
      </c>
      <c r="C980" t="s">
        <v>510</v>
      </c>
      <c r="D980" t="s">
        <v>510</v>
      </c>
      <c r="E980" t="s">
        <v>510</v>
      </c>
      <c r="F980" t="s">
        <v>510</v>
      </c>
      <c r="G980" t="s">
        <v>510</v>
      </c>
      <c r="H980" s="455"/>
      <c r="I980" t="s">
        <v>510</v>
      </c>
      <c r="K980" t="s">
        <v>510</v>
      </c>
      <c r="L980" t="s">
        <v>512</v>
      </c>
      <c r="M980" t="s">
        <v>510</v>
      </c>
      <c r="N980" t="s">
        <v>510</v>
      </c>
      <c r="O980" t="s">
        <v>510</v>
      </c>
      <c r="P980" t="s">
        <v>510</v>
      </c>
      <c r="Q980" t="s">
        <v>510</v>
      </c>
      <c r="R980" t="s">
        <v>510</v>
      </c>
      <c r="S980" t="s">
        <v>510</v>
      </c>
      <c r="T980" t="s">
        <v>510</v>
      </c>
      <c r="U980" t="s">
        <v>510</v>
      </c>
      <c r="V980" t="s">
        <v>510</v>
      </c>
      <c r="W980" t="s">
        <v>510</v>
      </c>
      <c r="Y980" t="s">
        <v>510</v>
      </c>
      <c r="AA980" t="s">
        <v>510</v>
      </c>
      <c r="AB980" t="s">
        <v>510</v>
      </c>
      <c r="AC980" t="s">
        <v>510</v>
      </c>
      <c r="AD980" t="s">
        <v>510</v>
      </c>
      <c r="AE980" t="s">
        <v>510</v>
      </c>
      <c r="AH980" t="s">
        <v>510</v>
      </c>
      <c r="AI980" t="s">
        <v>510</v>
      </c>
      <c r="AJ980" t="s">
        <v>510</v>
      </c>
      <c r="AK980" t="s">
        <v>510</v>
      </c>
      <c r="AL980" t="s">
        <v>510</v>
      </c>
      <c r="AM980" t="s">
        <v>510</v>
      </c>
      <c r="AN980" t="s">
        <v>510</v>
      </c>
      <c r="AO980" t="s">
        <v>510</v>
      </c>
      <c r="AP980" t="s">
        <v>510</v>
      </c>
      <c r="AQ980" t="s">
        <v>510</v>
      </c>
      <c r="AR980" t="s">
        <v>510</v>
      </c>
      <c r="AS980" t="s">
        <v>510</v>
      </c>
      <c r="AT980" t="s">
        <v>510</v>
      </c>
      <c r="AU980" t="s">
        <v>510</v>
      </c>
      <c r="AV980" t="s">
        <v>510</v>
      </c>
      <c r="AW980" t="s">
        <v>510</v>
      </c>
      <c r="AY980" t="s">
        <v>510</v>
      </c>
      <c r="AZ980" t="s">
        <v>510</v>
      </c>
      <c r="BB980" t="s">
        <v>510</v>
      </c>
      <c r="BC980" t="s">
        <v>510</v>
      </c>
      <c r="BD980" t="s">
        <v>510</v>
      </c>
      <c r="BE980" t="s">
        <v>510</v>
      </c>
      <c r="BF980" t="s">
        <v>510</v>
      </c>
      <c r="BG980" t="s">
        <v>510</v>
      </c>
      <c r="BH980" t="s">
        <v>510</v>
      </c>
      <c r="BI980" t="s">
        <v>510</v>
      </c>
      <c r="BJ980" t="s">
        <v>510</v>
      </c>
      <c r="BK980" t="s">
        <v>510</v>
      </c>
      <c r="BL980" t="s">
        <v>510</v>
      </c>
      <c r="BM980" t="s">
        <v>510</v>
      </c>
      <c r="BN980" t="s">
        <v>510</v>
      </c>
      <c r="BO980" t="s">
        <v>510</v>
      </c>
      <c r="BP980" t="s">
        <v>510</v>
      </c>
      <c r="BQ980" t="s">
        <v>510</v>
      </c>
    </row>
    <row r="981" spans="1:69" x14ac:dyDescent="0.3">
      <c r="A981" t="s">
        <v>510</v>
      </c>
      <c r="B981" t="s">
        <v>510</v>
      </c>
      <c r="C981" t="s">
        <v>510</v>
      </c>
      <c r="D981" t="s">
        <v>510</v>
      </c>
      <c r="E981" t="s">
        <v>510</v>
      </c>
      <c r="F981" t="s">
        <v>510</v>
      </c>
      <c r="G981" t="s">
        <v>510</v>
      </c>
      <c r="H981" s="455"/>
      <c r="I981" t="s">
        <v>510</v>
      </c>
      <c r="K981" t="s">
        <v>510</v>
      </c>
      <c r="L981" t="s">
        <v>512</v>
      </c>
      <c r="M981" t="s">
        <v>510</v>
      </c>
      <c r="N981" t="s">
        <v>510</v>
      </c>
      <c r="O981" t="s">
        <v>510</v>
      </c>
      <c r="P981" t="s">
        <v>510</v>
      </c>
      <c r="Q981" t="s">
        <v>510</v>
      </c>
      <c r="R981" t="s">
        <v>510</v>
      </c>
      <c r="S981" t="s">
        <v>510</v>
      </c>
      <c r="T981" t="s">
        <v>510</v>
      </c>
      <c r="U981" t="s">
        <v>510</v>
      </c>
      <c r="V981" t="s">
        <v>510</v>
      </c>
      <c r="W981" t="s">
        <v>510</v>
      </c>
      <c r="Y981" t="s">
        <v>510</v>
      </c>
      <c r="AA981" t="s">
        <v>510</v>
      </c>
      <c r="AB981" t="s">
        <v>510</v>
      </c>
      <c r="AC981" t="s">
        <v>510</v>
      </c>
      <c r="AD981" t="s">
        <v>510</v>
      </c>
      <c r="AE981" t="s">
        <v>510</v>
      </c>
      <c r="AH981" t="s">
        <v>510</v>
      </c>
      <c r="AI981" t="s">
        <v>510</v>
      </c>
      <c r="AJ981" t="s">
        <v>510</v>
      </c>
      <c r="AK981" t="s">
        <v>510</v>
      </c>
      <c r="AL981" t="s">
        <v>510</v>
      </c>
      <c r="AM981" t="s">
        <v>510</v>
      </c>
      <c r="AN981" t="s">
        <v>510</v>
      </c>
      <c r="AO981" t="s">
        <v>510</v>
      </c>
      <c r="AP981" t="s">
        <v>510</v>
      </c>
      <c r="AQ981" t="s">
        <v>510</v>
      </c>
      <c r="AR981" t="s">
        <v>510</v>
      </c>
      <c r="AS981" t="s">
        <v>510</v>
      </c>
      <c r="AT981" t="s">
        <v>510</v>
      </c>
      <c r="AU981" t="s">
        <v>510</v>
      </c>
      <c r="AV981" t="s">
        <v>510</v>
      </c>
      <c r="AW981" t="s">
        <v>510</v>
      </c>
      <c r="AY981" t="s">
        <v>510</v>
      </c>
      <c r="AZ981" t="s">
        <v>510</v>
      </c>
      <c r="BB981" t="s">
        <v>510</v>
      </c>
      <c r="BC981" t="s">
        <v>510</v>
      </c>
      <c r="BD981" t="s">
        <v>510</v>
      </c>
      <c r="BE981" t="s">
        <v>510</v>
      </c>
      <c r="BF981" t="s">
        <v>510</v>
      </c>
      <c r="BG981" t="s">
        <v>510</v>
      </c>
      <c r="BH981" t="s">
        <v>510</v>
      </c>
      <c r="BI981" t="s">
        <v>510</v>
      </c>
      <c r="BJ981" t="s">
        <v>510</v>
      </c>
      <c r="BK981" t="s">
        <v>510</v>
      </c>
      <c r="BL981" t="s">
        <v>510</v>
      </c>
      <c r="BM981" t="s">
        <v>510</v>
      </c>
      <c r="BN981" t="s">
        <v>510</v>
      </c>
      <c r="BO981" t="s">
        <v>510</v>
      </c>
      <c r="BP981" t="s">
        <v>510</v>
      </c>
      <c r="BQ981" t="s">
        <v>510</v>
      </c>
    </row>
    <row r="982" spans="1:69" x14ac:dyDescent="0.3">
      <c r="A982" t="s">
        <v>510</v>
      </c>
      <c r="B982" t="s">
        <v>510</v>
      </c>
      <c r="C982" t="s">
        <v>510</v>
      </c>
      <c r="D982" t="s">
        <v>510</v>
      </c>
      <c r="E982" t="s">
        <v>510</v>
      </c>
      <c r="F982" t="s">
        <v>510</v>
      </c>
      <c r="G982" t="s">
        <v>510</v>
      </c>
      <c r="H982" s="455"/>
      <c r="I982" t="s">
        <v>510</v>
      </c>
      <c r="K982" t="s">
        <v>510</v>
      </c>
      <c r="L982" t="s">
        <v>512</v>
      </c>
      <c r="M982" t="s">
        <v>510</v>
      </c>
      <c r="N982" t="s">
        <v>510</v>
      </c>
      <c r="O982" t="s">
        <v>510</v>
      </c>
      <c r="P982" t="s">
        <v>510</v>
      </c>
      <c r="Q982" t="s">
        <v>510</v>
      </c>
      <c r="R982" t="s">
        <v>510</v>
      </c>
      <c r="S982" t="s">
        <v>510</v>
      </c>
      <c r="T982" t="s">
        <v>510</v>
      </c>
      <c r="U982" t="s">
        <v>510</v>
      </c>
      <c r="V982" t="s">
        <v>510</v>
      </c>
      <c r="W982" t="s">
        <v>510</v>
      </c>
      <c r="Y982" t="s">
        <v>510</v>
      </c>
      <c r="AA982" t="s">
        <v>510</v>
      </c>
      <c r="AB982" t="s">
        <v>510</v>
      </c>
      <c r="AC982" t="s">
        <v>510</v>
      </c>
      <c r="AD982" t="s">
        <v>510</v>
      </c>
      <c r="AE982" t="s">
        <v>510</v>
      </c>
      <c r="AH982" t="s">
        <v>510</v>
      </c>
      <c r="AI982" t="s">
        <v>510</v>
      </c>
      <c r="AJ982" t="s">
        <v>510</v>
      </c>
      <c r="AK982" t="s">
        <v>510</v>
      </c>
      <c r="AL982" t="s">
        <v>510</v>
      </c>
      <c r="AM982" t="s">
        <v>510</v>
      </c>
      <c r="AN982" t="s">
        <v>510</v>
      </c>
      <c r="AO982" t="s">
        <v>510</v>
      </c>
      <c r="AP982" t="s">
        <v>510</v>
      </c>
      <c r="AQ982" t="s">
        <v>510</v>
      </c>
      <c r="AR982" t="s">
        <v>510</v>
      </c>
      <c r="AS982" t="s">
        <v>510</v>
      </c>
      <c r="AT982" t="s">
        <v>510</v>
      </c>
      <c r="AU982" t="s">
        <v>510</v>
      </c>
      <c r="AV982" t="s">
        <v>510</v>
      </c>
      <c r="AW982" t="s">
        <v>510</v>
      </c>
      <c r="AY982" t="s">
        <v>510</v>
      </c>
      <c r="AZ982" t="s">
        <v>510</v>
      </c>
      <c r="BB982" t="s">
        <v>510</v>
      </c>
      <c r="BC982" t="s">
        <v>510</v>
      </c>
      <c r="BD982" t="s">
        <v>510</v>
      </c>
      <c r="BE982" t="s">
        <v>510</v>
      </c>
      <c r="BF982" t="s">
        <v>510</v>
      </c>
      <c r="BG982" t="s">
        <v>510</v>
      </c>
      <c r="BH982" t="s">
        <v>510</v>
      </c>
      <c r="BI982" t="s">
        <v>510</v>
      </c>
      <c r="BJ982" t="s">
        <v>510</v>
      </c>
      <c r="BK982" t="s">
        <v>510</v>
      </c>
      <c r="BL982" t="s">
        <v>510</v>
      </c>
      <c r="BM982" t="s">
        <v>510</v>
      </c>
      <c r="BN982" t="s">
        <v>510</v>
      </c>
      <c r="BO982" t="s">
        <v>510</v>
      </c>
      <c r="BP982" t="s">
        <v>510</v>
      </c>
      <c r="BQ982" t="s">
        <v>510</v>
      </c>
    </row>
    <row r="983" spans="1:69" x14ac:dyDescent="0.3">
      <c r="A983" t="s">
        <v>510</v>
      </c>
      <c r="B983" t="s">
        <v>510</v>
      </c>
      <c r="C983" t="s">
        <v>510</v>
      </c>
      <c r="D983" t="s">
        <v>510</v>
      </c>
      <c r="E983" t="s">
        <v>510</v>
      </c>
      <c r="F983" t="s">
        <v>510</v>
      </c>
      <c r="G983" t="s">
        <v>510</v>
      </c>
      <c r="H983" s="455"/>
      <c r="I983" t="s">
        <v>510</v>
      </c>
      <c r="K983" t="s">
        <v>510</v>
      </c>
      <c r="L983" t="s">
        <v>512</v>
      </c>
      <c r="M983" t="s">
        <v>510</v>
      </c>
      <c r="N983" t="s">
        <v>510</v>
      </c>
      <c r="O983" t="s">
        <v>510</v>
      </c>
      <c r="P983" t="s">
        <v>510</v>
      </c>
      <c r="Q983" t="s">
        <v>510</v>
      </c>
      <c r="R983" t="s">
        <v>510</v>
      </c>
      <c r="S983" t="s">
        <v>510</v>
      </c>
      <c r="T983" t="s">
        <v>510</v>
      </c>
      <c r="U983" t="s">
        <v>510</v>
      </c>
      <c r="V983" t="s">
        <v>510</v>
      </c>
      <c r="W983" t="s">
        <v>510</v>
      </c>
      <c r="Y983" t="s">
        <v>510</v>
      </c>
      <c r="AA983" t="s">
        <v>510</v>
      </c>
      <c r="AB983" t="s">
        <v>510</v>
      </c>
      <c r="AC983" t="s">
        <v>510</v>
      </c>
      <c r="AD983" t="s">
        <v>510</v>
      </c>
      <c r="AE983" t="s">
        <v>510</v>
      </c>
      <c r="AH983" t="s">
        <v>510</v>
      </c>
      <c r="AI983" t="s">
        <v>510</v>
      </c>
      <c r="AJ983" t="s">
        <v>510</v>
      </c>
      <c r="AK983" t="s">
        <v>510</v>
      </c>
      <c r="AL983" t="s">
        <v>510</v>
      </c>
      <c r="AM983" t="s">
        <v>510</v>
      </c>
      <c r="AN983" t="s">
        <v>510</v>
      </c>
      <c r="AO983" t="s">
        <v>510</v>
      </c>
      <c r="AP983" t="s">
        <v>510</v>
      </c>
      <c r="AQ983" t="s">
        <v>510</v>
      </c>
      <c r="AR983" t="s">
        <v>510</v>
      </c>
      <c r="AS983" t="s">
        <v>510</v>
      </c>
      <c r="AT983" t="s">
        <v>510</v>
      </c>
      <c r="AU983" t="s">
        <v>510</v>
      </c>
      <c r="AV983" t="s">
        <v>510</v>
      </c>
      <c r="AW983" t="s">
        <v>510</v>
      </c>
      <c r="AY983" t="s">
        <v>510</v>
      </c>
      <c r="AZ983" t="s">
        <v>510</v>
      </c>
      <c r="BB983" t="s">
        <v>510</v>
      </c>
      <c r="BC983" t="s">
        <v>510</v>
      </c>
      <c r="BD983" t="s">
        <v>510</v>
      </c>
      <c r="BE983" t="s">
        <v>510</v>
      </c>
      <c r="BF983" t="s">
        <v>510</v>
      </c>
      <c r="BG983" t="s">
        <v>510</v>
      </c>
      <c r="BH983" t="s">
        <v>510</v>
      </c>
      <c r="BI983" t="s">
        <v>510</v>
      </c>
      <c r="BJ983" t="s">
        <v>510</v>
      </c>
      <c r="BK983" t="s">
        <v>510</v>
      </c>
      <c r="BL983" t="s">
        <v>510</v>
      </c>
      <c r="BM983" t="s">
        <v>510</v>
      </c>
      <c r="BN983" t="s">
        <v>510</v>
      </c>
      <c r="BO983" t="s">
        <v>510</v>
      </c>
      <c r="BP983" t="s">
        <v>510</v>
      </c>
      <c r="BQ983" t="s">
        <v>510</v>
      </c>
    </row>
    <row r="984" spans="1:69" x14ac:dyDescent="0.3">
      <c r="A984" t="s">
        <v>510</v>
      </c>
      <c r="B984" t="s">
        <v>510</v>
      </c>
      <c r="C984" t="s">
        <v>510</v>
      </c>
      <c r="D984" t="s">
        <v>510</v>
      </c>
      <c r="E984" t="s">
        <v>510</v>
      </c>
      <c r="F984" t="s">
        <v>510</v>
      </c>
      <c r="G984" t="s">
        <v>510</v>
      </c>
      <c r="H984" s="455"/>
      <c r="I984" t="s">
        <v>510</v>
      </c>
      <c r="K984" t="s">
        <v>510</v>
      </c>
      <c r="L984" t="s">
        <v>512</v>
      </c>
      <c r="M984" t="s">
        <v>510</v>
      </c>
      <c r="N984" t="s">
        <v>510</v>
      </c>
      <c r="O984" t="s">
        <v>510</v>
      </c>
      <c r="P984" t="s">
        <v>510</v>
      </c>
      <c r="Q984" t="s">
        <v>510</v>
      </c>
      <c r="R984" t="s">
        <v>510</v>
      </c>
      <c r="S984" t="s">
        <v>510</v>
      </c>
      <c r="T984" t="s">
        <v>510</v>
      </c>
      <c r="U984" t="s">
        <v>510</v>
      </c>
      <c r="V984" t="s">
        <v>510</v>
      </c>
      <c r="W984" t="s">
        <v>510</v>
      </c>
      <c r="Y984" t="s">
        <v>510</v>
      </c>
      <c r="AA984" t="s">
        <v>510</v>
      </c>
      <c r="AB984" t="s">
        <v>510</v>
      </c>
      <c r="AC984" t="s">
        <v>510</v>
      </c>
      <c r="AD984" t="s">
        <v>510</v>
      </c>
      <c r="AE984" t="s">
        <v>510</v>
      </c>
      <c r="AH984" t="s">
        <v>510</v>
      </c>
      <c r="AI984" t="s">
        <v>510</v>
      </c>
      <c r="AJ984" t="s">
        <v>510</v>
      </c>
      <c r="AK984" t="s">
        <v>510</v>
      </c>
      <c r="AL984" t="s">
        <v>510</v>
      </c>
      <c r="AM984" t="s">
        <v>510</v>
      </c>
      <c r="AN984" t="s">
        <v>510</v>
      </c>
      <c r="AO984" t="s">
        <v>510</v>
      </c>
      <c r="AP984" t="s">
        <v>510</v>
      </c>
      <c r="AQ984" t="s">
        <v>510</v>
      </c>
      <c r="AR984" t="s">
        <v>510</v>
      </c>
      <c r="AS984" t="s">
        <v>510</v>
      </c>
      <c r="AT984" t="s">
        <v>510</v>
      </c>
      <c r="AU984" t="s">
        <v>510</v>
      </c>
      <c r="AV984" t="s">
        <v>510</v>
      </c>
      <c r="AW984" t="s">
        <v>510</v>
      </c>
      <c r="AY984" t="s">
        <v>510</v>
      </c>
      <c r="AZ984" t="s">
        <v>510</v>
      </c>
      <c r="BB984" t="s">
        <v>510</v>
      </c>
      <c r="BC984" t="s">
        <v>510</v>
      </c>
      <c r="BD984" t="s">
        <v>510</v>
      </c>
      <c r="BE984" t="s">
        <v>510</v>
      </c>
      <c r="BF984" t="s">
        <v>510</v>
      </c>
      <c r="BG984" t="s">
        <v>510</v>
      </c>
      <c r="BH984" t="s">
        <v>510</v>
      </c>
      <c r="BI984" t="s">
        <v>510</v>
      </c>
      <c r="BJ984" t="s">
        <v>510</v>
      </c>
      <c r="BK984" t="s">
        <v>510</v>
      </c>
      <c r="BL984" t="s">
        <v>510</v>
      </c>
      <c r="BM984" t="s">
        <v>510</v>
      </c>
      <c r="BN984" t="s">
        <v>510</v>
      </c>
      <c r="BO984" t="s">
        <v>510</v>
      </c>
      <c r="BP984" t="s">
        <v>510</v>
      </c>
      <c r="BQ984" t="s">
        <v>510</v>
      </c>
    </row>
    <row r="985" spans="1:69" x14ac:dyDescent="0.3">
      <c r="A985" t="s">
        <v>510</v>
      </c>
      <c r="B985" t="s">
        <v>510</v>
      </c>
      <c r="C985" t="s">
        <v>510</v>
      </c>
      <c r="D985" t="s">
        <v>510</v>
      </c>
      <c r="E985" t="s">
        <v>510</v>
      </c>
      <c r="F985" t="s">
        <v>510</v>
      </c>
      <c r="G985" t="s">
        <v>510</v>
      </c>
      <c r="H985" s="455"/>
      <c r="I985" t="s">
        <v>510</v>
      </c>
      <c r="K985" t="s">
        <v>510</v>
      </c>
      <c r="L985" t="s">
        <v>512</v>
      </c>
      <c r="M985" t="s">
        <v>510</v>
      </c>
      <c r="N985" t="s">
        <v>510</v>
      </c>
      <c r="O985" t="s">
        <v>510</v>
      </c>
      <c r="P985" t="s">
        <v>510</v>
      </c>
      <c r="Q985" t="s">
        <v>510</v>
      </c>
      <c r="R985" t="s">
        <v>510</v>
      </c>
      <c r="S985" t="s">
        <v>510</v>
      </c>
      <c r="T985" t="s">
        <v>510</v>
      </c>
      <c r="U985" t="s">
        <v>510</v>
      </c>
      <c r="V985" t="s">
        <v>510</v>
      </c>
      <c r="W985" t="s">
        <v>510</v>
      </c>
      <c r="Y985" t="s">
        <v>510</v>
      </c>
      <c r="AA985" t="s">
        <v>510</v>
      </c>
      <c r="AB985" t="s">
        <v>510</v>
      </c>
      <c r="AC985" t="s">
        <v>510</v>
      </c>
      <c r="AD985" t="s">
        <v>510</v>
      </c>
      <c r="AE985" t="s">
        <v>510</v>
      </c>
      <c r="AH985" t="s">
        <v>510</v>
      </c>
      <c r="AI985" t="s">
        <v>510</v>
      </c>
      <c r="AJ985" t="s">
        <v>510</v>
      </c>
      <c r="AK985" t="s">
        <v>510</v>
      </c>
      <c r="AL985" t="s">
        <v>510</v>
      </c>
      <c r="AM985" t="s">
        <v>510</v>
      </c>
      <c r="AN985" t="s">
        <v>510</v>
      </c>
      <c r="AO985" t="s">
        <v>510</v>
      </c>
      <c r="AP985" t="s">
        <v>510</v>
      </c>
      <c r="AQ985" t="s">
        <v>510</v>
      </c>
      <c r="AR985" t="s">
        <v>510</v>
      </c>
      <c r="AS985" t="s">
        <v>510</v>
      </c>
      <c r="AT985" t="s">
        <v>510</v>
      </c>
      <c r="AU985" t="s">
        <v>510</v>
      </c>
      <c r="AV985" t="s">
        <v>510</v>
      </c>
      <c r="AW985" t="s">
        <v>510</v>
      </c>
      <c r="AY985" t="s">
        <v>510</v>
      </c>
      <c r="AZ985" t="s">
        <v>510</v>
      </c>
      <c r="BB985" t="s">
        <v>510</v>
      </c>
      <c r="BC985" t="s">
        <v>510</v>
      </c>
      <c r="BD985" t="s">
        <v>510</v>
      </c>
      <c r="BE985" t="s">
        <v>510</v>
      </c>
      <c r="BF985" t="s">
        <v>510</v>
      </c>
      <c r="BG985" t="s">
        <v>510</v>
      </c>
      <c r="BH985" t="s">
        <v>510</v>
      </c>
      <c r="BI985" t="s">
        <v>510</v>
      </c>
      <c r="BJ985" t="s">
        <v>510</v>
      </c>
      <c r="BK985" t="s">
        <v>510</v>
      </c>
      <c r="BL985" t="s">
        <v>510</v>
      </c>
      <c r="BM985" t="s">
        <v>510</v>
      </c>
      <c r="BN985" t="s">
        <v>510</v>
      </c>
      <c r="BO985" t="s">
        <v>510</v>
      </c>
      <c r="BP985" t="s">
        <v>510</v>
      </c>
      <c r="BQ985" t="s">
        <v>510</v>
      </c>
    </row>
    <row r="986" spans="1:69" x14ac:dyDescent="0.3">
      <c r="A986" t="s">
        <v>510</v>
      </c>
      <c r="B986" t="s">
        <v>510</v>
      </c>
      <c r="C986" t="s">
        <v>510</v>
      </c>
      <c r="D986" t="s">
        <v>510</v>
      </c>
      <c r="E986" t="s">
        <v>510</v>
      </c>
      <c r="F986" t="s">
        <v>510</v>
      </c>
      <c r="G986" t="s">
        <v>510</v>
      </c>
      <c r="H986" s="455"/>
      <c r="I986" t="s">
        <v>510</v>
      </c>
      <c r="K986" t="s">
        <v>510</v>
      </c>
      <c r="L986" t="s">
        <v>512</v>
      </c>
      <c r="M986" t="s">
        <v>510</v>
      </c>
      <c r="N986" t="s">
        <v>510</v>
      </c>
      <c r="O986" t="s">
        <v>510</v>
      </c>
      <c r="P986" t="s">
        <v>510</v>
      </c>
      <c r="Q986" t="s">
        <v>510</v>
      </c>
      <c r="R986" t="s">
        <v>510</v>
      </c>
      <c r="S986" t="s">
        <v>510</v>
      </c>
      <c r="T986" t="s">
        <v>510</v>
      </c>
      <c r="U986" t="s">
        <v>510</v>
      </c>
      <c r="V986" t="s">
        <v>510</v>
      </c>
      <c r="W986" t="s">
        <v>510</v>
      </c>
      <c r="Y986" t="s">
        <v>510</v>
      </c>
      <c r="AA986" t="s">
        <v>510</v>
      </c>
      <c r="AB986" t="s">
        <v>510</v>
      </c>
      <c r="AC986" t="s">
        <v>510</v>
      </c>
      <c r="AD986" t="s">
        <v>510</v>
      </c>
      <c r="AE986" t="s">
        <v>510</v>
      </c>
      <c r="AH986" t="s">
        <v>510</v>
      </c>
      <c r="AI986" t="s">
        <v>510</v>
      </c>
      <c r="AJ986" t="s">
        <v>510</v>
      </c>
      <c r="AK986" t="s">
        <v>510</v>
      </c>
      <c r="AL986" t="s">
        <v>510</v>
      </c>
      <c r="AM986" t="s">
        <v>510</v>
      </c>
      <c r="AN986" t="s">
        <v>510</v>
      </c>
      <c r="AO986" t="s">
        <v>510</v>
      </c>
      <c r="AP986" t="s">
        <v>510</v>
      </c>
      <c r="AQ986" t="s">
        <v>510</v>
      </c>
      <c r="AR986" t="s">
        <v>510</v>
      </c>
      <c r="AS986" t="s">
        <v>510</v>
      </c>
      <c r="AT986" t="s">
        <v>510</v>
      </c>
      <c r="AU986" t="s">
        <v>510</v>
      </c>
      <c r="AV986" t="s">
        <v>510</v>
      </c>
      <c r="AW986" t="s">
        <v>510</v>
      </c>
      <c r="AY986" t="s">
        <v>510</v>
      </c>
      <c r="AZ986" t="s">
        <v>510</v>
      </c>
      <c r="BB986" t="s">
        <v>510</v>
      </c>
      <c r="BC986" t="s">
        <v>510</v>
      </c>
      <c r="BD986" t="s">
        <v>510</v>
      </c>
      <c r="BE986" t="s">
        <v>510</v>
      </c>
      <c r="BF986" t="s">
        <v>510</v>
      </c>
      <c r="BG986" t="s">
        <v>510</v>
      </c>
      <c r="BH986" t="s">
        <v>510</v>
      </c>
      <c r="BI986" t="s">
        <v>510</v>
      </c>
      <c r="BJ986" t="s">
        <v>510</v>
      </c>
      <c r="BK986" t="s">
        <v>510</v>
      </c>
      <c r="BL986" t="s">
        <v>510</v>
      </c>
      <c r="BM986" t="s">
        <v>510</v>
      </c>
      <c r="BN986" t="s">
        <v>510</v>
      </c>
      <c r="BO986" t="s">
        <v>510</v>
      </c>
      <c r="BP986" t="s">
        <v>510</v>
      </c>
      <c r="BQ986" t="s">
        <v>510</v>
      </c>
    </row>
    <row r="987" spans="1:69" x14ac:dyDescent="0.3">
      <c r="A987" t="s">
        <v>510</v>
      </c>
      <c r="B987" t="s">
        <v>510</v>
      </c>
      <c r="C987" t="s">
        <v>510</v>
      </c>
      <c r="D987" t="s">
        <v>510</v>
      </c>
      <c r="E987" t="s">
        <v>510</v>
      </c>
      <c r="F987" t="s">
        <v>510</v>
      </c>
      <c r="G987" t="s">
        <v>510</v>
      </c>
      <c r="H987" s="455"/>
      <c r="I987" t="s">
        <v>510</v>
      </c>
      <c r="K987" t="s">
        <v>510</v>
      </c>
      <c r="L987" t="s">
        <v>512</v>
      </c>
      <c r="M987" t="s">
        <v>510</v>
      </c>
      <c r="N987" t="s">
        <v>510</v>
      </c>
      <c r="O987" t="s">
        <v>510</v>
      </c>
      <c r="P987" t="s">
        <v>510</v>
      </c>
      <c r="Q987" t="s">
        <v>510</v>
      </c>
      <c r="R987" t="s">
        <v>510</v>
      </c>
      <c r="S987" t="s">
        <v>510</v>
      </c>
      <c r="T987" t="s">
        <v>510</v>
      </c>
      <c r="U987" t="s">
        <v>510</v>
      </c>
      <c r="V987" t="s">
        <v>510</v>
      </c>
      <c r="W987" t="s">
        <v>510</v>
      </c>
      <c r="Y987" t="s">
        <v>510</v>
      </c>
      <c r="AA987" t="s">
        <v>510</v>
      </c>
      <c r="AB987" t="s">
        <v>510</v>
      </c>
      <c r="AC987" t="s">
        <v>510</v>
      </c>
      <c r="AD987" t="s">
        <v>510</v>
      </c>
      <c r="AE987" t="s">
        <v>510</v>
      </c>
      <c r="AH987" t="s">
        <v>510</v>
      </c>
      <c r="AI987" t="s">
        <v>510</v>
      </c>
      <c r="AJ987" t="s">
        <v>510</v>
      </c>
      <c r="AK987" t="s">
        <v>510</v>
      </c>
      <c r="AL987" t="s">
        <v>510</v>
      </c>
      <c r="AM987" t="s">
        <v>510</v>
      </c>
      <c r="AN987" t="s">
        <v>510</v>
      </c>
      <c r="AO987" t="s">
        <v>510</v>
      </c>
      <c r="AP987" t="s">
        <v>510</v>
      </c>
      <c r="AQ987" t="s">
        <v>510</v>
      </c>
      <c r="AR987" t="s">
        <v>510</v>
      </c>
      <c r="AS987" t="s">
        <v>510</v>
      </c>
      <c r="AT987" t="s">
        <v>510</v>
      </c>
      <c r="AU987" t="s">
        <v>510</v>
      </c>
      <c r="AV987" t="s">
        <v>510</v>
      </c>
      <c r="AW987" t="s">
        <v>510</v>
      </c>
      <c r="AY987" t="s">
        <v>510</v>
      </c>
      <c r="AZ987" t="s">
        <v>510</v>
      </c>
      <c r="BB987" t="s">
        <v>510</v>
      </c>
      <c r="BC987" t="s">
        <v>510</v>
      </c>
      <c r="BD987" t="s">
        <v>510</v>
      </c>
      <c r="BE987" t="s">
        <v>510</v>
      </c>
      <c r="BF987" t="s">
        <v>510</v>
      </c>
      <c r="BG987" t="s">
        <v>510</v>
      </c>
      <c r="BH987" t="s">
        <v>510</v>
      </c>
      <c r="BI987" t="s">
        <v>510</v>
      </c>
      <c r="BJ987" t="s">
        <v>510</v>
      </c>
      <c r="BK987" t="s">
        <v>510</v>
      </c>
      <c r="BL987" t="s">
        <v>510</v>
      </c>
      <c r="BM987" t="s">
        <v>510</v>
      </c>
      <c r="BN987" t="s">
        <v>510</v>
      </c>
      <c r="BO987" t="s">
        <v>510</v>
      </c>
      <c r="BP987" t="s">
        <v>510</v>
      </c>
      <c r="BQ987" t="s">
        <v>510</v>
      </c>
    </row>
    <row r="988" spans="1:69" x14ac:dyDescent="0.3">
      <c r="A988" t="s">
        <v>510</v>
      </c>
      <c r="B988" t="s">
        <v>510</v>
      </c>
      <c r="C988" t="s">
        <v>510</v>
      </c>
      <c r="D988" t="s">
        <v>510</v>
      </c>
      <c r="E988" t="s">
        <v>510</v>
      </c>
      <c r="F988" t="s">
        <v>510</v>
      </c>
      <c r="G988" t="s">
        <v>510</v>
      </c>
      <c r="H988" s="455"/>
      <c r="I988" t="s">
        <v>510</v>
      </c>
      <c r="K988" t="s">
        <v>510</v>
      </c>
      <c r="L988" t="s">
        <v>512</v>
      </c>
      <c r="M988" t="s">
        <v>510</v>
      </c>
      <c r="N988" t="s">
        <v>510</v>
      </c>
      <c r="O988" t="s">
        <v>510</v>
      </c>
      <c r="P988" t="s">
        <v>510</v>
      </c>
      <c r="Q988" t="s">
        <v>510</v>
      </c>
      <c r="R988" t="s">
        <v>510</v>
      </c>
      <c r="S988" t="s">
        <v>510</v>
      </c>
      <c r="T988" t="s">
        <v>510</v>
      </c>
      <c r="U988" t="s">
        <v>510</v>
      </c>
      <c r="V988" t="s">
        <v>510</v>
      </c>
      <c r="W988" t="s">
        <v>510</v>
      </c>
      <c r="Y988" t="s">
        <v>510</v>
      </c>
      <c r="AA988" t="s">
        <v>510</v>
      </c>
      <c r="AB988" t="s">
        <v>510</v>
      </c>
      <c r="AC988" t="s">
        <v>510</v>
      </c>
      <c r="AD988" t="s">
        <v>510</v>
      </c>
      <c r="AE988" t="s">
        <v>510</v>
      </c>
      <c r="AH988" t="s">
        <v>510</v>
      </c>
      <c r="AI988" t="s">
        <v>510</v>
      </c>
      <c r="AJ988" t="s">
        <v>510</v>
      </c>
      <c r="AK988" t="s">
        <v>510</v>
      </c>
      <c r="AL988" t="s">
        <v>510</v>
      </c>
      <c r="AM988" t="s">
        <v>510</v>
      </c>
      <c r="AN988" t="s">
        <v>510</v>
      </c>
      <c r="AO988" t="s">
        <v>510</v>
      </c>
      <c r="AP988" t="s">
        <v>510</v>
      </c>
      <c r="AQ988" t="s">
        <v>510</v>
      </c>
      <c r="AR988" t="s">
        <v>510</v>
      </c>
      <c r="AS988" t="s">
        <v>510</v>
      </c>
      <c r="AT988" t="s">
        <v>510</v>
      </c>
      <c r="AU988" t="s">
        <v>510</v>
      </c>
      <c r="AV988" t="s">
        <v>510</v>
      </c>
      <c r="AW988" t="s">
        <v>510</v>
      </c>
      <c r="AY988" t="s">
        <v>510</v>
      </c>
      <c r="AZ988" t="s">
        <v>510</v>
      </c>
      <c r="BB988" t="s">
        <v>510</v>
      </c>
      <c r="BC988" t="s">
        <v>510</v>
      </c>
      <c r="BD988" t="s">
        <v>510</v>
      </c>
      <c r="BE988" t="s">
        <v>510</v>
      </c>
      <c r="BF988" t="s">
        <v>510</v>
      </c>
      <c r="BG988" t="s">
        <v>510</v>
      </c>
      <c r="BH988" t="s">
        <v>510</v>
      </c>
      <c r="BI988" t="s">
        <v>510</v>
      </c>
      <c r="BJ988" t="s">
        <v>510</v>
      </c>
      <c r="BK988" t="s">
        <v>510</v>
      </c>
      <c r="BL988" t="s">
        <v>510</v>
      </c>
      <c r="BM988" t="s">
        <v>510</v>
      </c>
      <c r="BN988" t="s">
        <v>510</v>
      </c>
      <c r="BO988" t="s">
        <v>510</v>
      </c>
      <c r="BP988" t="s">
        <v>510</v>
      </c>
      <c r="BQ988" t="s">
        <v>510</v>
      </c>
    </row>
    <row r="989" spans="1:69" x14ac:dyDescent="0.3">
      <c r="A989" t="s">
        <v>510</v>
      </c>
      <c r="B989" t="s">
        <v>510</v>
      </c>
      <c r="C989" t="s">
        <v>510</v>
      </c>
      <c r="D989" t="s">
        <v>510</v>
      </c>
      <c r="E989" t="s">
        <v>510</v>
      </c>
      <c r="F989" t="s">
        <v>510</v>
      </c>
      <c r="G989" t="s">
        <v>510</v>
      </c>
      <c r="H989" s="455"/>
      <c r="I989" t="s">
        <v>510</v>
      </c>
      <c r="K989" t="s">
        <v>510</v>
      </c>
      <c r="L989" t="s">
        <v>512</v>
      </c>
      <c r="M989" t="s">
        <v>510</v>
      </c>
      <c r="N989" t="s">
        <v>510</v>
      </c>
      <c r="O989" t="s">
        <v>510</v>
      </c>
      <c r="P989" t="s">
        <v>510</v>
      </c>
      <c r="Q989" t="s">
        <v>510</v>
      </c>
      <c r="R989" t="s">
        <v>510</v>
      </c>
      <c r="S989" t="s">
        <v>510</v>
      </c>
      <c r="T989" t="s">
        <v>510</v>
      </c>
      <c r="U989" t="s">
        <v>510</v>
      </c>
      <c r="V989" t="s">
        <v>510</v>
      </c>
      <c r="W989" t="s">
        <v>510</v>
      </c>
      <c r="Y989" t="s">
        <v>510</v>
      </c>
      <c r="AA989" t="s">
        <v>510</v>
      </c>
      <c r="AB989" t="s">
        <v>510</v>
      </c>
      <c r="AC989" t="s">
        <v>510</v>
      </c>
      <c r="AD989" t="s">
        <v>510</v>
      </c>
      <c r="AE989" t="s">
        <v>510</v>
      </c>
      <c r="AH989" t="s">
        <v>510</v>
      </c>
      <c r="AI989" t="s">
        <v>510</v>
      </c>
      <c r="AJ989" t="s">
        <v>510</v>
      </c>
      <c r="AK989" t="s">
        <v>510</v>
      </c>
      <c r="AL989" t="s">
        <v>510</v>
      </c>
      <c r="AM989" t="s">
        <v>510</v>
      </c>
      <c r="AN989" t="s">
        <v>510</v>
      </c>
      <c r="AO989" t="s">
        <v>510</v>
      </c>
      <c r="AP989" t="s">
        <v>510</v>
      </c>
      <c r="AQ989" t="s">
        <v>510</v>
      </c>
      <c r="AR989" t="s">
        <v>510</v>
      </c>
      <c r="AS989" t="s">
        <v>510</v>
      </c>
      <c r="AT989" t="s">
        <v>510</v>
      </c>
      <c r="AU989" t="s">
        <v>510</v>
      </c>
      <c r="AV989" t="s">
        <v>510</v>
      </c>
      <c r="AW989" t="s">
        <v>510</v>
      </c>
      <c r="AY989" t="s">
        <v>510</v>
      </c>
      <c r="AZ989" t="s">
        <v>510</v>
      </c>
      <c r="BB989" t="s">
        <v>510</v>
      </c>
      <c r="BC989" t="s">
        <v>510</v>
      </c>
      <c r="BD989" t="s">
        <v>510</v>
      </c>
      <c r="BE989" t="s">
        <v>510</v>
      </c>
      <c r="BF989" t="s">
        <v>510</v>
      </c>
      <c r="BG989" t="s">
        <v>510</v>
      </c>
      <c r="BH989" t="s">
        <v>510</v>
      </c>
      <c r="BI989" t="s">
        <v>510</v>
      </c>
      <c r="BJ989" t="s">
        <v>510</v>
      </c>
      <c r="BK989" t="s">
        <v>510</v>
      </c>
      <c r="BL989" t="s">
        <v>510</v>
      </c>
      <c r="BM989" t="s">
        <v>510</v>
      </c>
      <c r="BN989" t="s">
        <v>510</v>
      </c>
      <c r="BO989" t="s">
        <v>510</v>
      </c>
      <c r="BP989" t="s">
        <v>510</v>
      </c>
      <c r="BQ989" t="s">
        <v>510</v>
      </c>
    </row>
    <row r="990" spans="1:69" x14ac:dyDescent="0.3">
      <c r="A990" t="s">
        <v>510</v>
      </c>
      <c r="B990" t="s">
        <v>510</v>
      </c>
      <c r="C990" t="s">
        <v>510</v>
      </c>
      <c r="D990" t="s">
        <v>510</v>
      </c>
      <c r="E990" t="s">
        <v>510</v>
      </c>
      <c r="F990" t="s">
        <v>510</v>
      </c>
      <c r="G990" t="s">
        <v>510</v>
      </c>
      <c r="H990" s="455"/>
      <c r="I990" t="s">
        <v>510</v>
      </c>
      <c r="K990" t="s">
        <v>510</v>
      </c>
      <c r="L990" t="s">
        <v>512</v>
      </c>
      <c r="M990" t="s">
        <v>510</v>
      </c>
      <c r="N990" t="s">
        <v>510</v>
      </c>
      <c r="O990" t="s">
        <v>510</v>
      </c>
      <c r="P990" t="s">
        <v>510</v>
      </c>
      <c r="Q990" t="s">
        <v>510</v>
      </c>
      <c r="R990" t="s">
        <v>510</v>
      </c>
      <c r="S990" t="s">
        <v>510</v>
      </c>
      <c r="T990" t="s">
        <v>510</v>
      </c>
      <c r="U990" t="s">
        <v>510</v>
      </c>
      <c r="V990" t="s">
        <v>510</v>
      </c>
      <c r="W990" t="s">
        <v>510</v>
      </c>
      <c r="Y990" t="s">
        <v>510</v>
      </c>
      <c r="AA990" t="s">
        <v>510</v>
      </c>
      <c r="AB990" t="s">
        <v>510</v>
      </c>
      <c r="AC990" t="s">
        <v>510</v>
      </c>
      <c r="AD990" t="s">
        <v>510</v>
      </c>
      <c r="AE990" t="s">
        <v>510</v>
      </c>
      <c r="AH990" t="s">
        <v>510</v>
      </c>
      <c r="AI990" t="s">
        <v>510</v>
      </c>
      <c r="AJ990" t="s">
        <v>510</v>
      </c>
      <c r="AK990" t="s">
        <v>510</v>
      </c>
      <c r="AL990" t="s">
        <v>510</v>
      </c>
      <c r="AM990" t="s">
        <v>510</v>
      </c>
      <c r="AN990" t="s">
        <v>510</v>
      </c>
      <c r="AO990" t="s">
        <v>510</v>
      </c>
      <c r="AP990" t="s">
        <v>510</v>
      </c>
      <c r="AQ990" t="s">
        <v>510</v>
      </c>
      <c r="AR990" t="s">
        <v>510</v>
      </c>
      <c r="AS990" t="s">
        <v>510</v>
      </c>
      <c r="AT990" t="s">
        <v>510</v>
      </c>
      <c r="AU990" t="s">
        <v>510</v>
      </c>
      <c r="AV990" t="s">
        <v>510</v>
      </c>
      <c r="AW990" t="s">
        <v>510</v>
      </c>
      <c r="AY990" t="s">
        <v>510</v>
      </c>
      <c r="AZ990" t="s">
        <v>510</v>
      </c>
      <c r="BB990" t="s">
        <v>510</v>
      </c>
      <c r="BC990" t="s">
        <v>510</v>
      </c>
      <c r="BD990" t="s">
        <v>510</v>
      </c>
      <c r="BE990" t="s">
        <v>510</v>
      </c>
      <c r="BF990" t="s">
        <v>510</v>
      </c>
      <c r="BG990" t="s">
        <v>510</v>
      </c>
      <c r="BH990" t="s">
        <v>510</v>
      </c>
      <c r="BI990" t="s">
        <v>510</v>
      </c>
      <c r="BJ990" t="s">
        <v>510</v>
      </c>
      <c r="BK990" t="s">
        <v>510</v>
      </c>
      <c r="BL990" t="s">
        <v>510</v>
      </c>
      <c r="BM990" t="s">
        <v>510</v>
      </c>
      <c r="BN990" t="s">
        <v>510</v>
      </c>
      <c r="BO990" t="s">
        <v>510</v>
      </c>
      <c r="BP990" t="s">
        <v>510</v>
      </c>
      <c r="BQ990" t="s">
        <v>510</v>
      </c>
    </row>
    <row r="991" spans="1:69" x14ac:dyDescent="0.3">
      <c r="A991" t="s">
        <v>510</v>
      </c>
      <c r="B991" t="s">
        <v>510</v>
      </c>
      <c r="C991" t="s">
        <v>510</v>
      </c>
      <c r="D991" t="s">
        <v>510</v>
      </c>
      <c r="E991" t="s">
        <v>510</v>
      </c>
      <c r="F991" t="s">
        <v>510</v>
      </c>
      <c r="G991" t="s">
        <v>510</v>
      </c>
      <c r="H991" s="455"/>
      <c r="I991" t="s">
        <v>510</v>
      </c>
      <c r="K991" t="s">
        <v>510</v>
      </c>
      <c r="L991" t="s">
        <v>512</v>
      </c>
      <c r="M991" t="s">
        <v>510</v>
      </c>
      <c r="N991" t="s">
        <v>510</v>
      </c>
      <c r="O991" t="s">
        <v>510</v>
      </c>
      <c r="P991" t="s">
        <v>510</v>
      </c>
      <c r="Q991" t="s">
        <v>510</v>
      </c>
      <c r="R991" t="s">
        <v>510</v>
      </c>
      <c r="S991" t="s">
        <v>510</v>
      </c>
      <c r="T991" t="s">
        <v>510</v>
      </c>
      <c r="U991" t="s">
        <v>510</v>
      </c>
      <c r="V991" t="s">
        <v>510</v>
      </c>
      <c r="W991" t="s">
        <v>510</v>
      </c>
      <c r="Y991" t="s">
        <v>510</v>
      </c>
      <c r="AA991" t="s">
        <v>510</v>
      </c>
      <c r="AB991" t="s">
        <v>510</v>
      </c>
      <c r="AC991" t="s">
        <v>510</v>
      </c>
      <c r="AD991" t="s">
        <v>510</v>
      </c>
      <c r="AE991" t="s">
        <v>510</v>
      </c>
      <c r="AH991" t="s">
        <v>510</v>
      </c>
      <c r="AI991" t="s">
        <v>510</v>
      </c>
      <c r="AJ991" t="s">
        <v>510</v>
      </c>
      <c r="AK991" t="s">
        <v>510</v>
      </c>
      <c r="AL991" t="s">
        <v>510</v>
      </c>
      <c r="AM991" t="s">
        <v>510</v>
      </c>
      <c r="AN991" t="s">
        <v>510</v>
      </c>
      <c r="AO991" t="s">
        <v>510</v>
      </c>
      <c r="AP991" t="s">
        <v>510</v>
      </c>
      <c r="AQ991" t="s">
        <v>510</v>
      </c>
      <c r="AR991" t="s">
        <v>510</v>
      </c>
      <c r="AS991" t="s">
        <v>510</v>
      </c>
      <c r="AT991" t="s">
        <v>510</v>
      </c>
      <c r="AU991" t="s">
        <v>510</v>
      </c>
      <c r="AV991" t="s">
        <v>510</v>
      </c>
      <c r="AW991" t="s">
        <v>510</v>
      </c>
      <c r="AY991" t="s">
        <v>510</v>
      </c>
      <c r="AZ991" t="s">
        <v>510</v>
      </c>
      <c r="BB991" t="s">
        <v>510</v>
      </c>
      <c r="BC991" t="s">
        <v>510</v>
      </c>
      <c r="BD991" t="s">
        <v>510</v>
      </c>
      <c r="BE991" t="s">
        <v>510</v>
      </c>
      <c r="BF991" t="s">
        <v>510</v>
      </c>
      <c r="BG991" t="s">
        <v>510</v>
      </c>
      <c r="BH991" t="s">
        <v>510</v>
      </c>
      <c r="BI991" t="s">
        <v>510</v>
      </c>
      <c r="BJ991" t="s">
        <v>510</v>
      </c>
      <c r="BK991" t="s">
        <v>510</v>
      </c>
      <c r="BL991" t="s">
        <v>510</v>
      </c>
      <c r="BM991" t="s">
        <v>510</v>
      </c>
      <c r="BN991" t="s">
        <v>510</v>
      </c>
      <c r="BO991" t="s">
        <v>510</v>
      </c>
      <c r="BP991" t="s">
        <v>510</v>
      </c>
      <c r="BQ991" t="s">
        <v>510</v>
      </c>
    </row>
    <row r="992" spans="1:69" x14ac:dyDescent="0.3">
      <c r="A992" t="s">
        <v>510</v>
      </c>
      <c r="B992" t="s">
        <v>510</v>
      </c>
      <c r="C992" t="s">
        <v>510</v>
      </c>
      <c r="D992" t="s">
        <v>510</v>
      </c>
      <c r="E992" t="s">
        <v>510</v>
      </c>
      <c r="F992" t="s">
        <v>510</v>
      </c>
      <c r="G992" t="s">
        <v>510</v>
      </c>
      <c r="H992" s="455"/>
      <c r="I992" t="s">
        <v>510</v>
      </c>
      <c r="K992" t="s">
        <v>510</v>
      </c>
      <c r="L992" t="s">
        <v>512</v>
      </c>
      <c r="M992" t="s">
        <v>510</v>
      </c>
      <c r="N992" t="s">
        <v>510</v>
      </c>
      <c r="O992" t="s">
        <v>510</v>
      </c>
      <c r="P992" t="s">
        <v>510</v>
      </c>
      <c r="Q992" t="s">
        <v>510</v>
      </c>
      <c r="R992" t="s">
        <v>510</v>
      </c>
      <c r="S992" t="s">
        <v>510</v>
      </c>
      <c r="T992" t="s">
        <v>510</v>
      </c>
      <c r="U992" t="s">
        <v>510</v>
      </c>
      <c r="V992" t="s">
        <v>510</v>
      </c>
      <c r="W992" t="s">
        <v>510</v>
      </c>
      <c r="Y992" t="s">
        <v>510</v>
      </c>
      <c r="AA992" t="s">
        <v>510</v>
      </c>
      <c r="AB992" t="s">
        <v>510</v>
      </c>
      <c r="AC992" t="s">
        <v>510</v>
      </c>
      <c r="AD992" t="s">
        <v>510</v>
      </c>
      <c r="AE992" t="s">
        <v>510</v>
      </c>
      <c r="AH992" t="s">
        <v>510</v>
      </c>
      <c r="AI992" t="s">
        <v>510</v>
      </c>
      <c r="AJ992" t="s">
        <v>510</v>
      </c>
      <c r="AK992" t="s">
        <v>510</v>
      </c>
      <c r="AL992" t="s">
        <v>510</v>
      </c>
      <c r="AM992" t="s">
        <v>510</v>
      </c>
      <c r="AN992" t="s">
        <v>510</v>
      </c>
      <c r="AO992" t="s">
        <v>510</v>
      </c>
      <c r="AP992" t="s">
        <v>510</v>
      </c>
      <c r="AQ992" t="s">
        <v>510</v>
      </c>
      <c r="AR992" t="s">
        <v>510</v>
      </c>
      <c r="AS992" t="s">
        <v>510</v>
      </c>
      <c r="AT992" t="s">
        <v>510</v>
      </c>
      <c r="AU992" t="s">
        <v>510</v>
      </c>
      <c r="AV992" t="s">
        <v>510</v>
      </c>
      <c r="AW992" t="s">
        <v>510</v>
      </c>
      <c r="AY992" t="s">
        <v>510</v>
      </c>
      <c r="AZ992" t="s">
        <v>510</v>
      </c>
      <c r="BB992" t="s">
        <v>510</v>
      </c>
      <c r="BC992" t="s">
        <v>510</v>
      </c>
      <c r="BD992" t="s">
        <v>510</v>
      </c>
      <c r="BE992" t="s">
        <v>510</v>
      </c>
      <c r="BF992" t="s">
        <v>510</v>
      </c>
      <c r="BG992" t="s">
        <v>510</v>
      </c>
      <c r="BH992" t="s">
        <v>510</v>
      </c>
      <c r="BI992" t="s">
        <v>510</v>
      </c>
      <c r="BJ992" t="s">
        <v>510</v>
      </c>
      <c r="BK992" t="s">
        <v>510</v>
      </c>
      <c r="BL992" t="s">
        <v>510</v>
      </c>
      <c r="BM992" t="s">
        <v>510</v>
      </c>
      <c r="BN992" t="s">
        <v>510</v>
      </c>
      <c r="BO992" t="s">
        <v>510</v>
      </c>
      <c r="BP992" t="s">
        <v>510</v>
      </c>
      <c r="BQ992" t="s">
        <v>510</v>
      </c>
    </row>
    <row r="993" spans="1:69" x14ac:dyDescent="0.3">
      <c r="A993" t="s">
        <v>510</v>
      </c>
      <c r="B993" t="s">
        <v>510</v>
      </c>
      <c r="C993" t="s">
        <v>510</v>
      </c>
      <c r="D993" t="s">
        <v>510</v>
      </c>
      <c r="E993" t="s">
        <v>510</v>
      </c>
      <c r="F993" t="s">
        <v>510</v>
      </c>
      <c r="G993" t="s">
        <v>510</v>
      </c>
      <c r="H993" s="455"/>
      <c r="I993" t="s">
        <v>510</v>
      </c>
      <c r="K993" t="s">
        <v>510</v>
      </c>
      <c r="L993" t="s">
        <v>512</v>
      </c>
      <c r="M993" t="s">
        <v>510</v>
      </c>
      <c r="N993" t="s">
        <v>510</v>
      </c>
      <c r="O993" t="s">
        <v>510</v>
      </c>
      <c r="P993" t="s">
        <v>510</v>
      </c>
      <c r="Q993" t="s">
        <v>510</v>
      </c>
      <c r="R993" t="s">
        <v>510</v>
      </c>
      <c r="S993" t="s">
        <v>510</v>
      </c>
      <c r="T993" t="s">
        <v>510</v>
      </c>
      <c r="U993" t="s">
        <v>510</v>
      </c>
      <c r="V993" t="s">
        <v>510</v>
      </c>
      <c r="W993" t="s">
        <v>510</v>
      </c>
      <c r="Y993" t="s">
        <v>510</v>
      </c>
      <c r="AA993" t="s">
        <v>510</v>
      </c>
      <c r="AB993" t="s">
        <v>510</v>
      </c>
      <c r="AC993" t="s">
        <v>510</v>
      </c>
      <c r="AD993" t="s">
        <v>510</v>
      </c>
      <c r="AE993" t="s">
        <v>510</v>
      </c>
      <c r="AH993" t="s">
        <v>510</v>
      </c>
      <c r="AI993" t="s">
        <v>510</v>
      </c>
      <c r="AJ993" t="s">
        <v>510</v>
      </c>
      <c r="AK993" t="s">
        <v>510</v>
      </c>
      <c r="AL993" t="s">
        <v>510</v>
      </c>
      <c r="AM993" t="s">
        <v>510</v>
      </c>
      <c r="AN993" t="s">
        <v>510</v>
      </c>
      <c r="AO993" t="s">
        <v>510</v>
      </c>
      <c r="AP993" t="s">
        <v>510</v>
      </c>
      <c r="AQ993" t="s">
        <v>510</v>
      </c>
      <c r="AR993" t="s">
        <v>510</v>
      </c>
      <c r="AS993" t="s">
        <v>510</v>
      </c>
      <c r="AT993" t="s">
        <v>510</v>
      </c>
      <c r="AU993" t="s">
        <v>510</v>
      </c>
      <c r="AV993" t="s">
        <v>510</v>
      </c>
      <c r="AW993" t="s">
        <v>510</v>
      </c>
      <c r="AY993" t="s">
        <v>510</v>
      </c>
      <c r="AZ993" t="s">
        <v>510</v>
      </c>
      <c r="BB993" t="s">
        <v>510</v>
      </c>
      <c r="BC993" t="s">
        <v>510</v>
      </c>
      <c r="BD993" t="s">
        <v>510</v>
      </c>
      <c r="BE993" t="s">
        <v>510</v>
      </c>
      <c r="BF993" t="s">
        <v>510</v>
      </c>
      <c r="BG993" t="s">
        <v>510</v>
      </c>
      <c r="BH993" t="s">
        <v>510</v>
      </c>
      <c r="BI993" t="s">
        <v>510</v>
      </c>
      <c r="BJ993" t="s">
        <v>510</v>
      </c>
      <c r="BK993" t="s">
        <v>510</v>
      </c>
      <c r="BL993" t="s">
        <v>510</v>
      </c>
      <c r="BM993" t="s">
        <v>510</v>
      </c>
      <c r="BN993" t="s">
        <v>510</v>
      </c>
      <c r="BO993" t="s">
        <v>510</v>
      </c>
      <c r="BP993" t="s">
        <v>510</v>
      </c>
      <c r="BQ993" t="s">
        <v>510</v>
      </c>
    </row>
    <row r="994" spans="1:69" x14ac:dyDescent="0.3">
      <c r="A994" t="s">
        <v>510</v>
      </c>
      <c r="B994" t="s">
        <v>510</v>
      </c>
      <c r="C994" t="s">
        <v>510</v>
      </c>
      <c r="D994" t="s">
        <v>510</v>
      </c>
      <c r="E994" t="s">
        <v>510</v>
      </c>
      <c r="F994" t="s">
        <v>510</v>
      </c>
      <c r="G994" t="s">
        <v>510</v>
      </c>
      <c r="H994" s="455"/>
      <c r="I994" t="s">
        <v>510</v>
      </c>
      <c r="K994" t="s">
        <v>510</v>
      </c>
      <c r="L994" t="s">
        <v>512</v>
      </c>
      <c r="M994" t="s">
        <v>510</v>
      </c>
      <c r="N994" t="s">
        <v>510</v>
      </c>
      <c r="O994" t="s">
        <v>510</v>
      </c>
      <c r="P994" t="s">
        <v>510</v>
      </c>
      <c r="Q994" t="s">
        <v>510</v>
      </c>
      <c r="R994" t="s">
        <v>510</v>
      </c>
      <c r="S994" t="s">
        <v>510</v>
      </c>
      <c r="T994" t="s">
        <v>510</v>
      </c>
      <c r="U994" t="s">
        <v>510</v>
      </c>
      <c r="V994" t="s">
        <v>510</v>
      </c>
      <c r="W994" t="s">
        <v>510</v>
      </c>
      <c r="Y994" t="s">
        <v>510</v>
      </c>
      <c r="AA994" t="s">
        <v>510</v>
      </c>
      <c r="AB994" t="s">
        <v>510</v>
      </c>
      <c r="AC994" t="s">
        <v>510</v>
      </c>
      <c r="AD994" t="s">
        <v>510</v>
      </c>
      <c r="AE994" t="s">
        <v>510</v>
      </c>
      <c r="AH994" t="s">
        <v>510</v>
      </c>
      <c r="AI994" t="s">
        <v>510</v>
      </c>
      <c r="AJ994" t="s">
        <v>510</v>
      </c>
      <c r="AK994" t="s">
        <v>510</v>
      </c>
      <c r="AL994" t="s">
        <v>510</v>
      </c>
      <c r="AM994" t="s">
        <v>510</v>
      </c>
      <c r="AN994" t="s">
        <v>510</v>
      </c>
      <c r="AO994" t="s">
        <v>510</v>
      </c>
      <c r="AP994" t="s">
        <v>510</v>
      </c>
      <c r="AQ994" t="s">
        <v>510</v>
      </c>
      <c r="AR994" t="s">
        <v>510</v>
      </c>
      <c r="AS994" t="s">
        <v>510</v>
      </c>
      <c r="AT994" t="s">
        <v>510</v>
      </c>
      <c r="AU994" t="s">
        <v>510</v>
      </c>
      <c r="AV994" t="s">
        <v>510</v>
      </c>
      <c r="AW994" t="s">
        <v>510</v>
      </c>
      <c r="AY994" t="s">
        <v>510</v>
      </c>
      <c r="AZ994" t="s">
        <v>510</v>
      </c>
      <c r="BB994" t="s">
        <v>510</v>
      </c>
      <c r="BC994" t="s">
        <v>510</v>
      </c>
      <c r="BD994" t="s">
        <v>510</v>
      </c>
      <c r="BE994" t="s">
        <v>510</v>
      </c>
      <c r="BF994" t="s">
        <v>510</v>
      </c>
      <c r="BG994" t="s">
        <v>510</v>
      </c>
      <c r="BH994" t="s">
        <v>510</v>
      </c>
      <c r="BI994" t="s">
        <v>510</v>
      </c>
      <c r="BJ994" t="s">
        <v>510</v>
      </c>
      <c r="BK994" t="s">
        <v>510</v>
      </c>
      <c r="BL994" t="s">
        <v>510</v>
      </c>
      <c r="BM994" t="s">
        <v>510</v>
      </c>
      <c r="BN994" t="s">
        <v>510</v>
      </c>
      <c r="BO994" t="s">
        <v>510</v>
      </c>
      <c r="BP994" t="s">
        <v>510</v>
      </c>
      <c r="BQ994" t="s">
        <v>510</v>
      </c>
    </row>
    <row r="995" spans="1:69" x14ac:dyDescent="0.3">
      <c r="A995" t="s">
        <v>510</v>
      </c>
      <c r="B995" t="s">
        <v>510</v>
      </c>
      <c r="C995" t="s">
        <v>510</v>
      </c>
      <c r="D995" t="s">
        <v>510</v>
      </c>
      <c r="E995" t="s">
        <v>510</v>
      </c>
      <c r="F995" t="s">
        <v>510</v>
      </c>
      <c r="G995" t="s">
        <v>510</v>
      </c>
      <c r="H995" s="455"/>
      <c r="I995" t="s">
        <v>510</v>
      </c>
      <c r="K995" t="s">
        <v>510</v>
      </c>
      <c r="L995" t="s">
        <v>512</v>
      </c>
      <c r="M995" t="s">
        <v>510</v>
      </c>
      <c r="N995" t="s">
        <v>510</v>
      </c>
      <c r="O995" t="s">
        <v>510</v>
      </c>
      <c r="P995" t="s">
        <v>510</v>
      </c>
      <c r="Q995" t="s">
        <v>510</v>
      </c>
      <c r="R995" t="s">
        <v>510</v>
      </c>
      <c r="S995" t="s">
        <v>510</v>
      </c>
      <c r="T995" t="s">
        <v>510</v>
      </c>
      <c r="U995" t="s">
        <v>510</v>
      </c>
      <c r="V995" t="s">
        <v>510</v>
      </c>
      <c r="W995" t="s">
        <v>510</v>
      </c>
      <c r="Y995" t="s">
        <v>510</v>
      </c>
      <c r="AA995" t="s">
        <v>510</v>
      </c>
      <c r="AB995" t="s">
        <v>510</v>
      </c>
      <c r="AC995" t="s">
        <v>510</v>
      </c>
      <c r="AD995" t="s">
        <v>510</v>
      </c>
      <c r="AE995" t="s">
        <v>510</v>
      </c>
      <c r="AH995" t="s">
        <v>510</v>
      </c>
      <c r="AI995" t="s">
        <v>510</v>
      </c>
      <c r="AJ995" t="s">
        <v>510</v>
      </c>
      <c r="AK995" t="s">
        <v>510</v>
      </c>
      <c r="AL995" t="s">
        <v>510</v>
      </c>
      <c r="AM995" t="s">
        <v>510</v>
      </c>
      <c r="AN995" t="s">
        <v>510</v>
      </c>
      <c r="AO995" t="s">
        <v>510</v>
      </c>
      <c r="AP995" t="s">
        <v>510</v>
      </c>
      <c r="AQ995" t="s">
        <v>510</v>
      </c>
      <c r="AR995" t="s">
        <v>510</v>
      </c>
      <c r="AS995" t="s">
        <v>510</v>
      </c>
      <c r="AT995" t="s">
        <v>510</v>
      </c>
      <c r="AU995" t="s">
        <v>510</v>
      </c>
      <c r="AV995" t="s">
        <v>510</v>
      </c>
      <c r="AW995" t="s">
        <v>510</v>
      </c>
      <c r="AY995" t="s">
        <v>510</v>
      </c>
      <c r="AZ995" t="s">
        <v>510</v>
      </c>
      <c r="BB995" t="s">
        <v>510</v>
      </c>
      <c r="BC995" t="s">
        <v>510</v>
      </c>
      <c r="BD995" t="s">
        <v>510</v>
      </c>
      <c r="BE995" t="s">
        <v>510</v>
      </c>
      <c r="BF995" t="s">
        <v>510</v>
      </c>
      <c r="BG995" t="s">
        <v>510</v>
      </c>
      <c r="BH995" t="s">
        <v>510</v>
      </c>
      <c r="BI995" t="s">
        <v>510</v>
      </c>
      <c r="BJ995" t="s">
        <v>510</v>
      </c>
      <c r="BK995" t="s">
        <v>510</v>
      </c>
      <c r="BL995" t="s">
        <v>510</v>
      </c>
      <c r="BM995" t="s">
        <v>510</v>
      </c>
      <c r="BN995" t="s">
        <v>510</v>
      </c>
      <c r="BO995" t="s">
        <v>510</v>
      </c>
      <c r="BP995" t="s">
        <v>510</v>
      </c>
      <c r="BQ995" t="s">
        <v>510</v>
      </c>
    </row>
    <row r="996" spans="1:69" x14ac:dyDescent="0.3">
      <c r="A996" t="s">
        <v>510</v>
      </c>
      <c r="B996" t="s">
        <v>510</v>
      </c>
      <c r="C996" t="s">
        <v>510</v>
      </c>
      <c r="D996" t="s">
        <v>510</v>
      </c>
      <c r="E996" t="s">
        <v>510</v>
      </c>
      <c r="F996" t="s">
        <v>510</v>
      </c>
      <c r="G996" t="s">
        <v>510</v>
      </c>
      <c r="H996" s="455"/>
      <c r="I996" t="s">
        <v>510</v>
      </c>
      <c r="K996" t="s">
        <v>510</v>
      </c>
      <c r="L996" t="s">
        <v>512</v>
      </c>
      <c r="M996" t="s">
        <v>510</v>
      </c>
      <c r="N996" t="s">
        <v>510</v>
      </c>
      <c r="O996" t="s">
        <v>510</v>
      </c>
      <c r="P996" t="s">
        <v>510</v>
      </c>
      <c r="Q996" t="s">
        <v>510</v>
      </c>
      <c r="R996" t="s">
        <v>510</v>
      </c>
      <c r="S996" t="s">
        <v>510</v>
      </c>
      <c r="T996" t="s">
        <v>510</v>
      </c>
      <c r="U996" t="s">
        <v>510</v>
      </c>
      <c r="V996" t="s">
        <v>510</v>
      </c>
      <c r="W996" t="s">
        <v>510</v>
      </c>
      <c r="Y996" t="s">
        <v>510</v>
      </c>
      <c r="AA996" t="s">
        <v>510</v>
      </c>
      <c r="AB996" t="s">
        <v>510</v>
      </c>
      <c r="AC996" t="s">
        <v>510</v>
      </c>
      <c r="AD996" t="s">
        <v>510</v>
      </c>
      <c r="AE996" t="s">
        <v>510</v>
      </c>
      <c r="AH996" t="s">
        <v>510</v>
      </c>
      <c r="AI996" t="s">
        <v>510</v>
      </c>
      <c r="AJ996" t="s">
        <v>510</v>
      </c>
      <c r="AK996" t="s">
        <v>510</v>
      </c>
      <c r="AL996" t="s">
        <v>510</v>
      </c>
      <c r="AM996" t="s">
        <v>510</v>
      </c>
      <c r="AN996" t="s">
        <v>510</v>
      </c>
      <c r="AO996" t="s">
        <v>510</v>
      </c>
      <c r="AP996" t="s">
        <v>510</v>
      </c>
      <c r="AQ996" t="s">
        <v>510</v>
      </c>
      <c r="AR996" t="s">
        <v>510</v>
      </c>
      <c r="AS996" t="s">
        <v>510</v>
      </c>
      <c r="AT996" t="s">
        <v>510</v>
      </c>
      <c r="AU996" t="s">
        <v>510</v>
      </c>
      <c r="AV996" t="s">
        <v>510</v>
      </c>
      <c r="AW996" t="s">
        <v>510</v>
      </c>
      <c r="AY996" t="s">
        <v>510</v>
      </c>
      <c r="AZ996" t="s">
        <v>510</v>
      </c>
      <c r="BB996" t="s">
        <v>510</v>
      </c>
      <c r="BC996" t="s">
        <v>510</v>
      </c>
      <c r="BD996" t="s">
        <v>510</v>
      </c>
      <c r="BE996" t="s">
        <v>510</v>
      </c>
      <c r="BF996" t="s">
        <v>510</v>
      </c>
      <c r="BG996" t="s">
        <v>510</v>
      </c>
      <c r="BH996" t="s">
        <v>510</v>
      </c>
      <c r="BI996" t="s">
        <v>510</v>
      </c>
      <c r="BJ996" t="s">
        <v>510</v>
      </c>
      <c r="BK996" t="s">
        <v>510</v>
      </c>
      <c r="BL996" t="s">
        <v>510</v>
      </c>
      <c r="BM996" t="s">
        <v>510</v>
      </c>
      <c r="BN996" t="s">
        <v>510</v>
      </c>
      <c r="BO996" t="s">
        <v>510</v>
      </c>
      <c r="BP996" t="s">
        <v>510</v>
      </c>
      <c r="BQ996" t="s">
        <v>510</v>
      </c>
    </row>
    <row r="997" spans="1:69" x14ac:dyDescent="0.3">
      <c r="A997" t="s">
        <v>510</v>
      </c>
      <c r="B997" t="s">
        <v>510</v>
      </c>
      <c r="C997" t="s">
        <v>510</v>
      </c>
      <c r="D997" t="s">
        <v>510</v>
      </c>
      <c r="E997" t="s">
        <v>510</v>
      </c>
      <c r="F997" t="s">
        <v>510</v>
      </c>
      <c r="G997" t="s">
        <v>510</v>
      </c>
      <c r="H997" s="455"/>
      <c r="I997" t="s">
        <v>510</v>
      </c>
      <c r="K997" t="s">
        <v>510</v>
      </c>
      <c r="L997" t="s">
        <v>512</v>
      </c>
      <c r="M997" t="s">
        <v>510</v>
      </c>
      <c r="N997" t="s">
        <v>510</v>
      </c>
      <c r="O997" t="s">
        <v>510</v>
      </c>
      <c r="P997" t="s">
        <v>510</v>
      </c>
      <c r="Q997" t="s">
        <v>510</v>
      </c>
      <c r="R997" t="s">
        <v>510</v>
      </c>
      <c r="S997" t="s">
        <v>510</v>
      </c>
      <c r="T997" t="s">
        <v>510</v>
      </c>
      <c r="U997" t="s">
        <v>510</v>
      </c>
      <c r="V997" t="s">
        <v>510</v>
      </c>
      <c r="W997" t="s">
        <v>510</v>
      </c>
      <c r="Y997" t="s">
        <v>510</v>
      </c>
      <c r="AA997" t="s">
        <v>510</v>
      </c>
      <c r="AB997" t="s">
        <v>510</v>
      </c>
      <c r="AC997" t="s">
        <v>510</v>
      </c>
      <c r="AD997" t="s">
        <v>510</v>
      </c>
      <c r="AE997" t="s">
        <v>510</v>
      </c>
      <c r="AH997" t="s">
        <v>510</v>
      </c>
      <c r="AI997" t="s">
        <v>510</v>
      </c>
      <c r="AJ997" t="s">
        <v>510</v>
      </c>
      <c r="AK997" t="s">
        <v>510</v>
      </c>
      <c r="AL997" t="s">
        <v>510</v>
      </c>
      <c r="AM997" t="s">
        <v>510</v>
      </c>
      <c r="AN997" t="s">
        <v>510</v>
      </c>
      <c r="AO997" t="s">
        <v>510</v>
      </c>
      <c r="AP997" t="s">
        <v>510</v>
      </c>
      <c r="AQ997" t="s">
        <v>510</v>
      </c>
      <c r="AR997" t="s">
        <v>510</v>
      </c>
      <c r="AS997" t="s">
        <v>510</v>
      </c>
      <c r="AT997" t="s">
        <v>510</v>
      </c>
      <c r="AU997" t="s">
        <v>510</v>
      </c>
      <c r="AV997" t="s">
        <v>510</v>
      </c>
      <c r="AW997" t="s">
        <v>510</v>
      </c>
      <c r="AY997" t="s">
        <v>510</v>
      </c>
      <c r="AZ997" t="s">
        <v>510</v>
      </c>
      <c r="BB997" t="s">
        <v>510</v>
      </c>
      <c r="BC997" t="s">
        <v>510</v>
      </c>
      <c r="BD997" t="s">
        <v>510</v>
      </c>
      <c r="BE997" t="s">
        <v>510</v>
      </c>
      <c r="BF997" t="s">
        <v>510</v>
      </c>
      <c r="BG997" t="s">
        <v>510</v>
      </c>
      <c r="BH997" t="s">
        <v>510</v>
      </c>
      <c r="BI997" t="s">
        <v>510</v>
      </c>
      <c r="BJ997" t="s">
        <v>510</v>
      </c>
      <c r="BK997" t="s">
        <v>510</v>
      </c>
      <c r="BL997" t="s">
        <v>510</v>
      </c>
      <c r="BM997" t="s">
        <v>510</v>
      </c>
      <c r="BN997" t="s">
        <v>510</v>
      </c>
      <c r="BO997" t="s">
        <v>510</v>
      </c>
      <c r="BP997" t="s">
        <v>510</v>
      </c>
      <c r="BQ997" t="s">
        <v>510</v>
      </c>
    </row>
    <row r="998" spans="1:69" x14ac:dyDescent="0.3">
      <c r="A998" t="s">
        <v>510</v>
      </c>
      <c r="B998" t="s">
        <v>510</v>
      </c>
      <c r="C998" t="s">
        <v>510</v>
      </c>
      <c r="D998" t="s">
        <v>510</v>
      </c>
      <c r="E998" t="s">
        <v>510</v>
      </c>
      <c r="F998" t="s">
        <v>510</v>
      </c>
      <c r="G998" t="s">
        <v>510</v>
      </c>
      <c r="H998" s="455"/>
      <c r="I998" t="s">
        <v>510</v>
      </c>
      <c r="K998" t="s">
        <v>510</v>
      </c>
      <c r="L998" t="s">
        <v>512</v>
      </c>
      <c r="M998" t="s">
        <v>510</v>
      </c>
      <c r="N998" t="s">
        <v>510</v>
      </c>
      <c r="O998" t="s">
        <v>510</v>
      </c>
      <c r="P998" t="s">
        <v>510</v>
      </c>
      <c r="Q998" t="s">
        <v>510</v>
      </c>
      <c r="R998" t="s">
        <v>510</v>
      </c>
      <c r="S998" t="s">
        <v>510</v>
      </c>
      <c r="T998" t="s">
        <v>510</v>
      </c>
      <c r="U998" t="s">
        <v>510</v>
      </c>
      <c r="V998" t="s">
        <v>510</v>
      </c>
      <c r="W998" t="s">
        <v>510</v>
      </c>
      <c r="Y998" t="s">
        <v>510</v>
      </c>
      <c r="AA998" t="s">
        <v>510</v>
      </c>
      <c r="AB998" t="s">
        <v>510</v>
      </c>
      <c r="AC998" t="s">
        <v>510</v>
      </c>
      <c r="AD998" t="s">
        <v>510</v>
      </c>
      <c r="AE998" t="s">
        <v>510</v>
      </c>
      <c r="AH998" t="s">
        <v>510</v>
      </c>
      <c r="AI998" t="s">
        <v>510</v>
      </c>
      <c r="AJ998" t="s">
        <v>510</v>
      </c>
      <c r="AK998" t="s">
        <v>510</v>
      </c>
      <c r="AL998" t="s">
        <v>510</v>
      </c>
      <c r="AM998" t="s">
        <v>510</v>
      </c>
      <c r="AN998" t="s">
        <v>510</v>
      </c>
      <c r="AO998" t="s">
        <v>510</v>
      </c>
      <c r="AP998" t="s">
        <v>510</v>
      </c>
      <c r="AQ998" t="s">
        <v>510</v>
      </c>
      <c r="AR998" t="s">
        <v>510</v>
      </c>
      <c r="AS998" t="s">
        <v>510</v>
      </c>
      <c r="AT998" t="s">
        <v>510</v>
      </c>
      <c r="AU998" t="s">
        <v>510</v>
      </c>
      <c r="AV998" t="s">
        <v>510</v>
      </c>
      <c r="AW998" t="s">
        <v>510</v>
      </c>
      <c r="AY998" t="s">
        <v>510</v>
      </c>
      <c r="AZ998" t="s">
        <v>510</v>
      </c>
      <c r="BB998" t="s">
        <v>510</v>
      </c>
      <c r="BC998" t="s">
        <v>510</v>
      </c>
      <c r="BD998" t="s">
        <v>510</v>
      </c>
      <c r="BE998" t="s">
        <v>510</v>
      </c>
      <c r="BF998" t="s">
        <v>510</v>
      </c>
      <c r="BG998" t="s">
        <v>510</v>
      </c>
      <c r="BH998" t="s">
        <v>510</v>
      </c>
      <c r="BI998" t="s">
        <v>510</v>
      </c>
      <c r="BJ998" t="s">
        <v>510</v>
      </c>
      <c r="BK998" t="s">
        <v>510</v>
      </c>
      <c r="BL998" t="s">
        <v>510</v>
      </c>
      <c r="BM998" t="s">
        <v>510</v>
      </c>
      <c r="BN998" t="s">
        <v>510</v>
      </c>
      <c r="BO998" t="s">
        <v>510</v>
      </c>
      <c r="BP998" t="s">
        <v>510</v>
      </c>
      <c r="BQ998" t="s">
        <v>510</v>
      </c>
    </row>
    <row r="999" spans="1:69" x14ac:dyDescent="0.3">
      <c r="A999" t="s">
        <v>510</v>
      </c>
      <c r="B999" t="s">
        <v>510</v>
      </c>
      <c r="C999" t="s">
        <v>510</v>
      </c>
      <c r="D999" t="s">
        <v>510</v>
      </c>
      <c r="E999" t="s">
        <v>510</v>
      </c>
      <c r="F999" t="s">
        <v>510</v>
      </c>
      <c r="G999" t="s">
        <v>510</v>
      </c>
      <c r="H999" s="455"/>
      <c r="I999" t="s">
        <v>510</v>
      </c>
      <c r="K999" t="s">
        <v>510</v>
      </c>
      <c r="L999" t="s">
        <v>512</v>
      </c>
      <c r="M999" t="s">
        <v>510</v>
      </c>
      <c r="N999" t="s">
        <v>510</v>
      </c>
      <c r="O999" t="s">
        <v>510</v>
      </c>
      <c r="P999" t="s">
        <v>510</v>
      </c>
      <c r="Q999" t="s">
        <v>510</v>
      </c>
      <c r="R999" t="s">
        <v>510</v>
      </c>
      <c r="S999" t="s">
        <v>510</v>
      </c>
      <c r="T999" t="s">
        <v>510</v>
      </c>
      <c r="U999" t="s">
        <v>510</v>
      </c>
      <c r="V999" t="s">
        <v>510</v>
      </c>
      <c r="W999" t="s">
        <v>510</v>
      </c>
      <c r="Y999" t="s">
        <v>510</v>
      </c>
      <c r="AA999" t="s">
        <v>510</v>
      </c>
      <c r="AB999" t="s">
        <v>510</v>
      </c>
      <c r="AC999" t="s">
        <v>510</v>
      </c>
      <c r="AD999" t="s">
        <v>510</v>
      </c>
      <c r="AE999" t="s">
        <v>510</v>
      </c>
      <c r="AH999" t="s">
        <v>510</v>
      </c>
      <c r="AI999" t="s">
        <v>510</v>
      </c>
      <c r="AJ999" t="s">
        <v>510</v>
      </c>
      <c r="AK999" t="s">
        <v>510</v>
      </c>
      <c r="AL999" t="s">
        <v>510</v>
      </c>
      <c r="AM999" t="s">
        <v>510</v>
      </c>
      <c r="AN999" t="s">
        <v>510</v>
      </c>
      <c r="AO999" t="s">
        <v>510</v>
      </c>
      <c r="AP999" t="s">
        <v>510</v>
      </c>
      <c r="AQ999" t="s">
        <v>510</v>
      </c>
      <c r="AR999" t="s">
        <v>510</v>
      </c>
      <c r="AS999" t="s">
        <v>510</v>
      </c>
      <c r="AT999" t="s">
        <v>510</v>
      </c>
      <c r="AU999" t="s">
        <v>510</v>
      </c>
      <c r="AV999" t="s">
        <v>510</v>
      </c>
      <c r="AW999" t="s">
        <v>510</v>
      </c>
      <c r="AY999" t="s">
        <v>510</v>
      </c>
      <c r="AZ999" t="s">
        <v>510</v>
      </c>
      <c r="BB999" t="s">
        <v>510</v>
      </c>
      <c r="BC999" t="s">
        <v>510</v>
      </c>
      <c r="BD999" t="s">
        <v>510</v>
      </c>
      <c r="BE999" t="s">
        <v>510</v>
      </c>
      <c r="BF999" t="s">
        <v>510</v>
      </c>
      <c r="BG999" t="s">
        <v>510</v>
      </c>
      <c r="BH999" t="s">
        <v>510</v>
      </c>
      <c r="BI999" t="s">
        <v>510</v>
      </c>
      <c r="BJ999" t="s">
        <v>510</v>
      </c>
      <c r="BK999" t="s">
        <v>510</v>
      </c>
      <c r="BL999" t="s">
        <v>510</v>
      </c>
      <c r="BM999" t="s">
        <v>510</v>
      </c>
      <c r="BN999" t="s">
        <v>510</v>
      </c>
      <c r="BO999" t="s">
        <v>510</v>
      </c>
      <c r="BP999" t="s">
        <v>510</v>
      </c>
      <c r="BQ999" t="s">
        <v>510</v>
      </c>
    </row>
    <row r="1000" spans="1:69" x14ac:dyDescent="0.3">
      <c r="A1000" t="s">
        <v>510</v>
      </c>
      <c r="B1000" t="s">
        <v>510</v>
      </c>
      <c r="C1000" t="s">
        <v>510</v>
      </c>
      <c r="D1000" t="s">
        <v>510</v>
      </c>
      <c r="E1000" t="s">
        <v>510</v>
      </c>
      <c r="F1000" t="s">
        <v>510</v>
      </c>
      <c r="G1000" t="s">
        <v>510</v>
      </c>
      <c r="H1000" s="455"/>
      <c r="I1000" t="s">
        <v>510</v>
      </c>
      <c r="K1000" t="s">
        <v>510</v>
      </c>
      <c r="L1000" t="s">
        <v>512</v>
      </c>
      <c r="M1000" t="s">
        <v>510</v>
      </c>
      <c r="N1000" t="s">
        <v>510</v>
      </c>
      <c r="O1000" t="s">
        <v>510</v>
      </c>
      <c r="P1000" t="s">
        <v>510</v>
      </c>
      <c r="Q1000" t="s">
        <v>510</v>
      </c>
      <c r="R1000" t="s">
        <v>510</v>
      </c>
      <c r="S1000" t="s">
        <v>510</v>
      </c>
      <c r="T1000" t="s">
        <v>510</v>
      </c>
      <c r="U1000" t="s">
        <v>510</v>
      </c>
      <c r="V1000" t="s">
        <v>510</v>
      </c>
      <c r="W1000" t="s">
        <v>510</v>
      </c>
      <c r="Y1000" t="s">
        <v>510</v>
      </c>
      <c r="AA1000" t="s">
        <v>510</v>
      </c>
      <c r="AB1000" t="s">
        <v>510</v>
      </c>
      <c r="AC1000" t="s">
        <v>510</v>
      </c>
      <c r="AD1000" t="s">
        <v>510</v>
      </c>
      <c r="AE1000" t="s">
        <v>510</v>
      </c>
      <c r="AH1000" t="s">
        <v>510</v>
      </c>
      <c r="AI1000" t="s">
        <v>510</v>
      </c>
      <c r="AJ1000" t="s">
        <v>510</v>
      </c>
      <c r="AK1000" t="s">
        <v>510</v>
      </c>
      <c r="AL1000" t="s">
        <v>510</v>
      </c>
      <c r="AM1000" t="s">
        <v>510</v>
      </c>
      <c r="AN1000" t="s">
        <v>510</v>
      </c>
      <c r="AO1000" t="s">
        <v>510</v>
      </c>
      <c r="AP1000" t="s">
        <v>510</v>
      </c>
      <c r="AQ1000" t="s">
        <v>510</v>
      </c>
      <c r="AR1000" t="s">
        <v>510</v>
      </c>
      <c r="AS1000" t="s">
        <v>510</v>
      </c>
      <c r="AT1000" t="s">
        <v>510</v>
      </c>
      <c r="AU1000" t="s">
        <v>510</v>
      </c>
      <c r="AV1000" t="s">
        <v>510</v>
      </c>
      <c r="AW1000" t="s">
        <v>510</v>
      </c>
      <c r="AY1000" t="s">
        <v>510</v>
      </c>
      <c r="AZ1000" t="s">
        <v>510</v>
      </c>
      <c r="BB1000" t="s">
        <v>510</v>
      </c>
      <c r="BC1000" t="s">
        <v>510</v>
      </c>
      <c r="BD1000" t="s">
        <v>510</v>
      </c>
      <c r="BE1000" t="s">
        <v>510</v>
      </c>
      <c r="BF1000" t="s">
        <v>510</v>
      </c>
      <c r="BG1000" t="s">
        <v>510</v>
      </c>
      <c r="BH1000" t="s">
        <v>510</v>
      </c>
      <c r="BI1000" t="s">
        <v>510</v>
      </c>
      <c r="BJ1000" t="s">
        <v>510</v>
      </c>
      <c r="BK1000" t="s">
        <v>510</v>
      </c>
      <c r="BL1000" t="s">
        <v>510</v>
      </c>
      <c r="BM1000" t="s">
        <v>510</v>
      </c>
      <c r="BN1000" t="s">
        <v>510</v>
      </c>
      <c r="BO1000" t="s">
        <v>510</v>
      </c>
      <c r="BP1000" t="s">
        <v>510</v>
      </c>
      <c r="BQ1000" t="s">
        <v>510</v>
      </c>
    </row>
    <row r="1001" spans="1:69" x14ac:dyDescent="0.3">
      <c r="H1001" s="455"/>
    </row>
  </sheetData>
  <phoneticPr fontId="3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C9310-2E60-4CB9-BB9B-A7F725F0FDB4}">
  <sheetPr codeName="Sheet12"/>
  <dimension ref="A1:TV97"/>
  <sheetViews>
    <sheetView tabSelected="1" topLeftCell="BO1" zoomScale="68" zoomScaleNormal="68" workbookViewId="0">
      <selection activeCell="CC5" sqref="CC5:CG15"/>
    </sheetView>
  </sheetViews>
  <sheetFormatPr defaultRowHeight="14.4" x14ac:dyDescent="0.3"/>
  <cols>
    <col min="1" max="1" width="6" bestFit="1" customWidth="1"/>
    <col min="2" max="2" width="5.21875" style="229" bestFit="1" customWidth="1"/>
    <col min="3" max="9" width="4.88671875" style="229" bestFit="1" customWidth="1"/>
    <col min="10" max="10" width="5.21875" style="169" bestFit="1" customWidth="1"/>
    <col min="11" max="17" width="4.88671875" style="169" bestFit="1" customWidth="1"/>
    <col min="18" max="18" width="6" style="169" bestFit="1" customWidth="1"/>
    <col min="19" max="19" width="5.21875" style="169" bestFit="1" customWidth="1"/>
    <col min="20" max="26" width="4.88671875" style="169" bestFit="1" customWidth="1"/>
    <col min="27" max="27" width="6" style="169" bestFit="1" customWidth="1"/>
    <col min="28" max="29" width="4.88671875" style="169" bestFit="1" customWidth="1"/>
    <col min="30" max="30" width="5.21875" style="169" bestFit="1" customWidth="1"/>
    <col min="31" max="32" width="4.88671875" style="169" bestFit="1" customWidth="1"/>
    <col min="33" max="33" width="5.77734375" style="169" bestFit="1" customWidth="1"/>
    <col min="34" max="34" width="5.6640625" style="169" bestFit="1" customWidth="1"/>
    <col min="35" max="36" width="6" style="169" bestFit="1" customWidth="1"/>
    <col min="37" max="60" width="4.88671875" style="169" bestFit="1" customWidth="1"/>
    <col min="61" max="61" width="6" style="169" bestFit="1" customWidth="1"/>
    <col min="62" max="79" width="4.88671875" style="169" bestFit="1" customWidth="1"/>
    <col min="80" max="80" width="6" style="169" bestFit="1" customWidth="1"/>
    <col min="81" max="81" width="11.33203125" bestFit="1" customWidth="1"/>
    <col min="82" max="82" width="9.88671875" bestFit="1" customWidth="1"/>
    <col min="83" max="83" width="13.21875" bestFit="1" customWidth="1"/>
    <col min="84" max="84" width="4.6640625" bestFit="1" customWidth="1"/>
    <col min="85" max="85" width="20.6640625" bestFit="1" customWidth="1"/>
    <col min="86" max="86" width="6" style="169" bestFit="1" customWidth="1"/>
    <col min="87" max="87" width="14.109375" bestFit="1" customWidth="1"/>
    <col min="88" max="88" width="7.6640625" style="229" bestFit="1" customWidth="1"/>
    <col min="89" max="89" width="12.21875" bestFit="1" customWidth="1"/>
    <col min="90" max="90" width="13.21875" bestFit="1" customWidth="1"/>
    <col min="91" max="91" width="4.6640625" bestFit="1" customWidth="1"/>
    <col min="92" max="92" width="6" bestFit="1" customWidth="1"/>
    <col min="93" max="93" width="11.33203125" bestFit="1" customWidth="1"/>
    <col min="94" max="94" width="9.88671875" bestFit="1" customWidth="1"/>
    <col min="95" max="95" width="13.21875" bestFit="1" customWidth="1"/>
    <col min="96" max="96" width="13" bestFit="1" customWidth="1"/>
    <col min="97" max="97" width="4.6640625" bestFit="1" customWidth="1"/>
    <col min="98" max="98" width="6" bestFit="1" customWidth="1"/>
    <col min="99" max="99" width="11.33203125" bestFit="1" customWidth="1"/>
    <col min="100" max="100" width="9.88671875" bestFit="1" customWidth="1"/>
    <col min="101" max="101" width="13.21875" bestFit="1" customWidth="1"/>
    <col min="102" max="102" width="13" bestFit="1" customWidth="1"/>
    <col min="103" max="103" width="4.6640625" bestFit="1" customWidth="1"/>
    <col min="104" max="104" width="6" bestFit="1" customWidth="1"/>
    <col min="105" max="105" width="11.33203125" bestFit="1" customWidth="1"/>
    <col min="106" max="106" width="9.88671875" bestFit="1" customWidth="1"/>
    <col min="107" max="107" width="13.77734375" bestFit="1" customWidth="1"/>
    <col min="108" max="108" width="13" bestFit="1" customWidth="1"/>
    <col min="109" max="109" width="4.6640625" bestFit="1" customWidth="1"/>
    <col min="110" max="110" width="6" bestFit="1" customWidth="1"/>
    <col min="111" max="111" width="11.33203125" bestFit="1" customWidth="1"/>
    <col min="112" max="112" width="9.88671875" bestFit="1" customWidth="1"/>
    <col min="113" max="113" width="13.77734375" bestFit="1" customWidth="1"/>
    <col min="114" max="114" width="13" bestFit="1" customWidth="1"/>
    <col min="115" max="115" width="4.6640625" bestFit="1" customWidth="1"/>
    <col min="116" max="116" width="6" bestFit="1" customWidth="1"/>
    <col min="117" max="117" width="11.33203125" bestFit="1" customWidth="1"/>
    <col min="118" max="118" width="12.21875" bestFit="1" customWidth="1"/>
    <col min="119" max="119" width="13.21875" bestFit="1" customWidth="1"/>
    <col min="120" max="120" width="4.6640625" bestFit="1" customWidth="1"/>
    <col min="121" max="121" width="6" bestFit="1" customWidth="1"/>
    <col min="122" max="122" width="11.6640625" bestFit="1" customWidth="1"/>
    <col min="123" max="123" width="13.77734375" bestFit="1" customWidth="1"/>
    <col min="124" max="124" width="17.21875" bestFit="1" customWidth="1"/>
    <col min="125" max="125" width="4.6640625" bestFit="1" customWidth="1"/>
    <col min="126" max="126" width="6" bestFit="1" customWidth="1"/>
    <col min="127" max="127" width="11.33203125" bestFit="1" customWidth="1"/>
    <col min="128" max="128" width="13.21875" bestFit="1" customWidth="1"/>
    <col min="129" max="129" width="13" bestFit="1" customWidth="1"/>
    <col min="130" max="130" width="4.6640625" bestFit="1" customWidth="1"/>
    <col min="131" max="131" width="6" bestFit="1" customWidth="1"/>
    <col min="132" max="132" width="11.33203125" bestFit="1" customWidth="1"/>
    <col min="133" max="133" width="14" bestFit="1" customWidth="1"/>
    <col min="134" max="134" width="14.44140625" bestFit="1" customWidth="1"/>
    <col min="135" max="135" width="4.6640625" bestFit="1" customWidth="1"/>
    <col min="136" max="136" width="6" bestFit="1" customWidth="1"/>
    <col min="137" max="137" width="11.33203125" bestFit="1" customWidth="1"/>
    <col min="138" max="138" width="13.21875" bestFit="1" customWidth="1"/>
    <col min="139" max="139" width="13" bestFit="1" customWidth="1"/>
    <col min="140" max="140" width="4.6640625" bestFit="1" customWidth="1"/>
    <col min="141" max="141" width="6" bestFit="1" customWidth="1"/>
    <col min="142" max="142" width="11.33203125" bestFit="1" customWidth="1"/>
    <col min="143" max="143" width="12.21875" bestFit="1" customWidth="1"/>
    <col min="144" max="144" width="13.21875" bestFit="1" customWidth="1"/>
    <col min="145" max="145" width="14.109375" bestFit="1" customWidth="1"/>
    <col min="146" max="146" width="4.6640625" bestFit="1" customWidth="1"/>
    <col min="147" max="147" width="6" bestFit="1" customWidth="1"/>
    <col min="148" max="148" width="11.33203125" bestFit="1" customWidth="1"/>
    <col min="149" max="149" width="12.21875" bestFit="1" customWidth="1"/>
    <col min="150" max="150" width="13.21875" bestFit="1" customWidth="1"/>
    <col min="151" max="151" width="14.109375" bestFit="1" customWidth="1"/>
    <col min="152" max="152" width="4.6640625" bestFit="1" customWidth="1"/>
    <col min="153" max="153" width="6" bestFit="1" customWidth="1"/>
    <col min="154" max="154" width="11.33203125" bestFit="1" customWidth="1"/>
    <col min="155" max="155" width="13.21875" bestFit="1" customWidth="1"/>
    <col min="156" max="156" width="14.109375" bestFit="1" customWidth="1"/>
    <col min="157" max="157" width="13" bestFit="1" customWidth="1"/>
    <col min="158" max="158" width="4.6640625" bestFit="1" customWidth="1"/>
    <col min="159" max="159" width="6" bestFit="1" customWidth="1"/>
    <col min="160" max="160" width="11.33203125" bestFit="1" customWidth="1"/>
    <col min="161" max="161" width="14.109375" bestFit="1" customWidth="1"/>
    <col min="162" max="162" width="13.21875" bestFit="1" customWidth="1"/>
    <col min="163" max="163" width="13" bestFit="1" customWidth="1"/>
    <col min="164" max="164" width="4.6640625" bestFit="1" customWidth="1"/>
    <col min="165" max="165" width="6" bestFit="1" customWidth="1"/>
    <col min="166" max="166" width="16.44140625" bestFit="1" customWidth="1"/>
    <col min="167" max="167" width="17.44140625" bestFit="1" customWidth="1"/>
    <col min="168" max="168" width="16.44140625" bestFit="1" customWidth="1"/>
    <col min="169" max="169" width="16.33203125" bestFit="1" customWidth="1"/>
    <col min="170" max="170" width="4.6640625" bestFit="1" customWidth="1"/>
    <col min="171" max="171" width="6" bestFit="1" customWidth="1"/>
    <col min="172" max="172" width="11.33203125" bestFit="1" customWidth="1"/>
    <col min="173" max="173" width="14.109375" bestFit="1" customWidth="1"/>
    <col min="174" max="174" width="13.21875" bestFit="1" customWidth="1"/>
    <col min="175" max="175" width="13" bestFit="1" customWidth="1"/>
    <col min="176" max="176" width="4.6640625" bestFit="1" customWidth="1"/>
    <col min="177" max="177" width="6" bestFit="1" customWidth="1"/>
    <col min="178" max="178" width="11.33203125" bestFit="1" customWidth="1"/>
    <col min="179" max="179" width="14.109375" bestFit="1" customWidth="1"/>
    <col min="180" max="180" width="13.21875" bestFit="1" customWidth="1"/>
    <col min="181" max="181" width="13" bestFit="1" customWidth="1"/>
    <col min="182" max="182" width="4.6640625" bestFit="1" customWidth="1"/>
    <col min="183" max="183" width="6" bestFit="1" customWidth="1"/>
    <col min="184" max="184" width="11.33203125" bestFit="1" customWidth="1"/>
    <col min="185" max="185" width="14.109375" bestFit="1" customWidth="1"/>
    <col min="186" max="186" width="13.21875" bestFit="1" customWidth="1"/>
    <col min="187" max="187" width="13" bestFit="1" customWidth="1"/>
    <col min="188" max="188" width="4.6640625" bestFit="1" customWidth="1"/>
    <col min="189" max="189" width="6" bestFit="1" customWidth="1"/>
    <col min="190" max="190" width="11.33203125" bestFit="1" customWidth="1"/>
    <col min="191" max="191" width="14.109375" bestFit="1" customWidth="1"/>
    <col min="192" max="192" width="13.21875" bestFit="1" customWidth="1"/>
    <col min="193" max="193" width="13" bestFit="1" customWidth="1"/>
    <col min="194" max="194" width="4.6640625" bestFit="1" customWidth="1"/>
    <col min="195" max="195" width="6" bestFit="1" customWidth="1"/>
    <col min="196" max="196" width="11.33203125" bestFit="1" customWidth="1"/>
    <col min="197" max="197" width="9.88671875" bestFit="1" customWidth="1"/>
    <col min="198" max="198" width="13.21875" bestFit="1" customWidth="1"/>
    <col min="199" max="199" width="4.6640625" bestFit="1" customWidth="1"/>
    <col min="200" max="200" width="20.6640625" bestFit="1" customWidth="1"/>
    <col min="201" max="201" width="6" style="169" bestFit="1" customWidth="1"/>
    <col min="202" max="202" width="14.109375" bestFit="1" customWidth="1"/>
    <col min="203" max="203" width="7.6640625" style="229" bestFit="1" customWidth="1"/>
    <col min="204" max="204" width="12.21875" bestFit="1" customWidth="1"/>
    <col min="205" max="205" width="13.21875" bestFit="1" customWidth="1"/>
    <col min="206" max="206" width="4.6640625" bestFit="1" customWidth="1"/>
    <col min="207" max="207" width="6" bestFit="1" customWidth="1"/>
    <col min="208" max="208" width="11.33203125" bestFit="1" customWidth="1"/>
    <col min="209" max="209" width="9.88671875" bestFit="1" customWidth="1"/>
    <col min="210" max="210" width="13.21875" bestFit="1" customWidth="1"/>
    <col min="211" max="211" width="13" bestFit="1" customWidth="1"/>
    <col min="212" max="212" width="4.6640625" bestFit="1" customWidth="1"/>
    <col min="213" max="213" width="6" bestFit="1" customWidth="1"/>
    <col min="214" max="214" width="11.33203125" bestFit="1" customWidth="1"/>
    <col min="215" max="215" width="9.88671875" bestFit="1" customWidth="1"/>
    <col min="216" max="216" width="13.21875" bestFit="1" customWidth="1"/>
    <col min="217" max="217" width="13" bestFit="1" customWidth="1"/>
    <col min="218" max="218" width="4.6640625" bestFit="1" customWidth="1"/>
    <col min="219" max="219" width="6" bestFit="1" customWidth="1"/>
    <col min="220" max="220" width="11.33203125" bestFit="1" customWidth="1"/>
    <col min="221" max="221" width="9.88671875" bestFit="1" customWidth="1"/>
    <col min="222" max="222" width="13.21875" bestFit="1" customWidth="1"/>
    <col min="223" max="223" width="13" bestFit="1" customWidth="1"/>
    <col min="224" max="224" width="4.6640625" bestFit="1" customWidth="1"/>
    <col min="225" max="225" width="6" bestFit="1" customWidth="1"/>
    <col min="226" max="226" width="11.33203125" bestFit="1" customWidth="1"/>
    <col min="227" max="227" width="9.88671875" bestFit="1" customWidth="1"/>
    <col min="228" max="228" width="13.21875" bestFit="1" customWidth="1"/>
    <col min="229" max="229" width="13" bestFit="1" customWidth="1"/>
    <col min="230" max="230" width="4.6640625" bestFit="1" customWidth="1"/>
    <col min="231" max="231" width="6" bestFit="1" customWidth="1"/>
    <col min="232" max="232" width="11.33203125" bestFit="1" customWidth="1"/>
    <col min="233" max="233" width="12.21875" bestFit="1" customWidth="1"/>
    <col min="234" max="234" width="13.21875" bestFit="1" customWidth="1"/>
    <col min="235" max="235" width="4.6640625" bestFit="1" customWidth="1"/>
    <col min="236" max="236" width="6" bestFit="1" customWidth="1"/>
    <col min="237" max="237" width="11.6640625" bestFit="1" customWidth="1"/>
    <col min="238" max="238" width="13.21875" bestFit="1" customWidth="1"/>
    <col min="239" max="239" width="14.109375" bestFit="1" customWidth="1"/>
    <col min="240" max="240" width="4.6640625" bestFit="1" customWidth="1"/>
    <col min="241" max="241" width="6" bestFit="1" customWidth="1"/>
    <col min="242" max="242" width="11.33203125" bestFit="1" customWidth="1"/>
    <col min="243" max="243" width="13.21875" bestFit="1" customWidth="1"/>
    <col min="244" max="244" width="13" bestFit="1" customWidth="1"/>
    <col min="245" max="245" width="4.6640625" bestFit="1" customWidth="1"/>
    <col min="246" max="246" width="6" bestFit="1" customWidth="1"/>
    <col min="247" max="247" width="11.33203125" bestFit="1" customWidth="1"/>
    <col min="248" max="248" width="13.21875" bestFit="1" customWidth="1"/>
    <col min="249" max="249" width="13" bestFit="1" customWidth="1"/>
    <col min="250" max="250" width="4.6640625" bestFit="1" customWidth="1"/>
    <col min="251" max="251" width="6" bestFit="1" customWidth="1"/>
    <col min="252" max="252" width="11.33203125" bestFit="1" customWidth="1"/>
    <col min="253" max="253" width="13.21875" bestFit="1" customWidth="1"/>
    <col min="254" max="254" width="13" bestFit="1" customWidth="1"/>
    <col min="255" max="255" width="4.6640625" bestFit="1" customWidth="1"/>
    <col min="256" max="256" width="6" bestFit="1" customWidth="1"/>
    <col min="257" max="257" width="11.33203125" bestFit="1" customWidth="1"/>
    <col min="258" max="258" width="12.21875" bestFit="1" customWidth="1"/>
    <col min="259" max="259" width="13.21875" bestFit="1" customWidth="1"/>
    <col min="260" max="260" width="14.109375" bestFit="1" customWidth="1"/>
    <col min="261" max="261" width="4.6640625" bestFit="1" customWidth="1"/>
    <col min="262" max="262" width="6" bestFit="1" customWidth="1"/>
    <col min="263" max="263" width="11.33203125" bestFit="1" customWidth="1"/>
    <col min="264" max="264" width="12.21875" bestFit="1" customWidth="1"/>
    <col min="265" max="265" width="13.21875" bestFit="1" customWidth="1"/>
    <col min="266" max="266" width="14.109375" bestFit="1" customWidth="1"/>
    <col min="267" max="267" width="4.6640625" bestFit="1" customWidth="1"/>
    <col min="268" max="268" width="6" bestFit="1" customWidth="1"/>
    <col min="269" max="269" width="11.33203125" bestFit="1" customWidth="1"/>
    <col min="270" max="270" width="13.21875" bestFit="1" customWidth="1"/>
    <col min="271" max="271" width="14.109375" bestFit="1" customWidth="1"/>
    <col min="272" max="272" width="13" bestFit="1" customWidth="1"/>
    <col min="273" max="273" width="4.6640625" bestFit="1" customWidth="1"/>
    <col min="274" max="274" width="6" bestFit="1" customWidth="1"/>
    <col min="275" max="275" width="11.33203125" bestFit="1" customWidth="1"/>
    <col min="276" max="276" width="14.109375" bestFit="1" customWidth="1"/>
    <col min="277" max="277" width="13.21875" bestFit="1" customWidth="1"/>
    <col min="278" max="278" width="13" bestFit="1" customWidth="1"/>
    <col min="279" max="279" width="4.6640625" bestFit="1" customWidth="1"/>
    <col min="280" max="280" width="6" bestFit="1" customWidth="1"/>
    <col min="281" max="281" width="11.33203125" bestFit="1" customWidth="1"/>
    <col min="282" max="282" width="14.109375" bestFit="1" customWidth="1"/>
    <col min="283" max="283" width="13.21875" bestFit="1" customWidth="1"/>
    <col min="284" max="284" width="13" bestFit="1" customWidth="1"/>
    <col min="285" max="285" width="4.6640625" bestFit="1" customWidth="1"/>
    <col min="286" max="286" width="6" bestFit="1" customWidth="1"/>
    <col min="287" max="287" width="11.33203125" bestFit="1" customWidth="1"/>
    <col min="288" max="288" width="14.109375" bestFit="1" customWidth="1"/>
    <col min="289" max="289" width="13.21875" bestFit="1" customWidth="1"/>
    <col min="290" max="290" width="13" bestFit="1" customWidth="1"/>
    <col min="291" max="291" width="4.6640625" bestFit="1" customWidth="1"/>
    <col min="292" max="292" width="6" bestFit="1" customWidth="1"/>
    <col min="293" max="293" width="11.33203125" bestFit="1" customWidth="1"/>
    <col min="294" max="294" width="14.109375" bestFit="1" customWidth="1"/>
    <col min="295" max="295" width="13.21875" bestFit="1" customWidth="1"/>
    <col min="296" max="296" width="13" bestFit="1" customWidth="1"/>
    <col min="297" max="297" width="4.6640625" bestFit="1" customWidth="1"/>
    <col min="298" max="298" width="6" bestFit="1" customWidth="1"/>
    <col min="299" max="299" width="11.33203125" bestFit="1" customWidth="1"/>
    <col min="300" max="300" width="14.109375" bestFit="1" customWidth="1"/>
    <col min="301" max="301" width="13.21875" bestFit="1" customWidth="1"/>
    <col min="302" max="302" width="13" bestFit="1" customWidth="1"/>
    <col min="303" max="303" width="4.6640625" bestFit="1" customWidth="1"/>
    <col min="304" max="304" width="6" bestFit="1" customWidth="1"/>
    <col min="305" max="305" width="11.33203125" bestFit="1" customWidth="1"/>
    <col min="306" max="306" width="14.109375" bestFit="1" customWidth="1"/>
    <col min="307" max="307" width="13.21875" bestFit="1" customWidth="1"/>
    <col min="308" max="308" width="13" bestFit="1" customWidth="1"/>
    <col min="309" max="309" width="4.6640625" bestFit="1" customWidth="1"/>
    <col min="310" max="310" width="6" bestFit="1" customWidth="1"/>
    <col min="311" max="311" width="11.33203125" bestFit="1" customWidth="1"/>
    <col min="312" max="312" width="7.44140625" bestFit="1" customWidth="1"/>
    <col min="313" max="313" width="9.88671875" bestFit="1" customWidth="1"/>
    <col min="314" max="314" width="13.21875" bestFit="1" customWidth="1"/>
    <col min="315" max="315" width="4.6640625" bestFit="1" customWidth="1"/>
    <col min="316" max="316" width="20.6640625" bestFit="1" customWidth="1"/>
    <col min="317" max="317" width="6" style="169" bestFit="1" customWidth="1"/>
    <col min="318" max="318" width="14.109375" bestFit="1" customWidth="1"/>
    <col min="319" max="319" width="7.6640625" style="229" bestFit="1" customWidth="1"/>
    <col min="320" max="320" width="54.77734375" bestFit="1" customWidth="1"/>
    <col min="321" max="321" width="12.21875" bestFit="1" customWidth="1"/>
    <col min="322" max="322" width="13.21875" bestFit="1" customWidth="1"/>
    <col min="323" max="323" width="4.6640625" bestFit="1" customWidth="1"/>
    <col min="324" max="324" width="6" bestFit="1" customWidth="1"/>
    <col min="325" max="325" width="11.33203125" bestFit="1" customWidth="1"/>
    <col min="326" max="326" width="7.44140625" bestFit="1" customWidth="1"/>
    <col min="327" max="327" width="12.21875" bestFit="1" customWidth="1"/>
    <col min="328" max="328" width="13.21875" bestFit="1" customWidth="1"/>
    <col min="329" max="329" width="14.109375" bestFit="1" customWidth="1"/>
    <col min="330" max="330" width="4.6640625" bestFit="1" customWidth="1"/>
    <col min="331" max="331" width="6" bestFit="1" customWidth="1"/>
    <col min="332" max="332" width="11.33203125" bestFit="1" customWidth="1"/>
    <col min="333" max="333" width="7.44140625" bestFit="1" customWidth="1"/>
    <col min="334" max="334" width="13.21875" bestFit="1" customWidth="1"/>
    <col min="335" max="335" width="13" bestFit="1" customWidth="1"/>
    <col min="336" max="336" width="4.6640625" bestFit="1" customWidth="1"/>
    <col min="337" max="337" width="6" bestFit="1" customWidth="1"/>
    <col min="338" max="338" width="11.33203125" bestFit="1" customWidth="1"/>
    <col min="339" max="339" width="7.44140625" bestFit="1" customWidth="1"/>
    <col min="340" max="340" width="13.21875" bestFit="1" customWidth="1"/>
    <col min="341" max="341" width="13" bestFit="1" customWidth="1"/>
    <col min="342" max="342" width="4.6640625" bestFit="1" customWidth="1"/>
    <col min="343" max="343" width="6" bestFit="1" customWidth="1"/>
    <col min="344" max="344" width="11.33203125" bestFit="1" customWidth="1"/>
    <col min="345" max="345" width="7.44140625" bestFit="1" customWidth="1"/>
    <col min="346" max="346" width="13.21875" bestFit="1" customWidth="1"/>
    <col min="347" max="347" width="13" bestFit="1" customWidth="1"/>
    <col min="348" max="348" width="4.6640625" bestFit="1" customWidth="1"/>
    <col min="349" max="349" width="6" bestFit="1" customWidth="1"/>
    <col min="350" max="350" width="11.33203125" bestFit="1" customWidth="1"/>
    <col min="351" max="351" width="7.44140625" bestFit="1" customWidth="1"/>
    <col min="352" max="352" width="12.21875" bestFit="1" customWidth="1"/>
    <col min="353" max="353" width="13.21875" bestFit="1" customWidth="1"/>
    <col min="354" max="354" width="14.109375" bestFit="1" customWidth="1"/>
    <col min="355" max="355" width="4.6640625" bestFit="1" customWidth="1"/>
    <col min="356" max="356" width="6" bestFit="1" customWidth="1"/>
    <col min="357" max="357" width="11.33203125" bestFit="1" customWidth="1"/>
    <col min="358" max="358" width="52.5546875" bestFit="1" customWidth="1"/>
    <col min="359" max="359" width="12.21875" bestFit="1" customWidth="1"/>
    <col min="360" max="360" width="13.21875" bestFit="1" customWidth="1"/>
    <col min="361" max="361" width="17.77734375" bestFit="1" customWidth="1"/>
    <col min="362" max="362" width="4.6640625" bestFit="1" customWidth="1"/>
    <col min="363" max="363" width="6" bestFit="1" customWidth="1"/>
    <col min="364" max="364" width="11.33203125" bestFit="1" customWidth="1"/>
    <col min="365" max="365" width="7.44140625" bestFit="1" customWidth="1"/>
    <col min="366" max="366" width="13.21875" bestFit="1" customWidth="1"/>
    <col min="367" max="367" width="14.109375" bestFit="1" customWidth="1"/>
    <col min="368" max="368" width="13" bestFit="1" customWidth="1"/>
    <col min="369" max="369" width="4.6640625" bestFit="1" customWidth="1"/>
    <col min="370" max="370" width="6" style="169" bestFit="1" customWidth="1"/>
    <col min="371" max="371" width="12.21875" bestFit="1" customWidth="1"/>
    <col min="372" max="372" width="14.109375" style="229" bestFit="1" customWidth="1"/>
    <col min="373" max="373" width="11.6640625" bestFit="1" customWidth="1"/>
    <col min="374" max="374" width="4.6640625" bestFit="1" customWidth="1"/>
    <col min="375" max="375" width="6" bestFit="1" customWidth="1"/>
    <col min="376" max="376" width="11.33203125" bestFit="1" customWidth="1"/>
    <col min="377" max="377" width="13.21875" bestFit="1" customWidth="1"/>
    <col min="378" max="378" width="14.109375" bestFit="1" customWidth="1"/>
    <col min="379" max="379" width="4.6640625" bestFit="1" customWidth="1"/>
    <col min="380" max="380" width="6" bestFit="1" customWidth="1"/>
    <col min="381" max="381" width="11.33203125" bestFit="1" customWidth="1"/>
    <col min="382" max="382" width="13.21875" bestFit="1" customWidth="1"/>
    <col min="383" max="383" width="14.109375" bestFit="1" customWidth="1"/>
    <col min="384" max="384" width="13" bestFit="1" customWidth="1"/>
    <col min="385" max="385" width="4.6640625" bestFit="1" customWidth="1"/>
    <col min="386" max="386" width="6" bestFit="1" customWidth="1"/>
    <col min="387" max="387" width="11.33203125" bestFit="1" customWidth="1"/>
    <col min="388" max="388" width="14.109375" bestFit="1" customWidth="1"/>
    <col min="389" max="389" width="13.21875" bestFit="1" customWidth="1"/>
    <col min="390" max="390" width="13" bestFit="1" customWidth="1"/>
    <col min="391" max="391" width="4.6640625" bestFit="1" customWidth="1"/>
    <col min="392" max="392" width="6" bestFit="1" customWidth="1"/>
    <col min="393" max="393" width="11.33203125" bestFit="1" customWidth="1"/>
    <col min="394" max="394" width="14.109375" bestFit="1" customWidth="1"/>
    <col min="395" max="395" width="13.21875" bestFit="1" customWidth="1"/>
    <col min="396" max="396" width="13" bestFit="1" customWidth="1"/>
    <col min="397" max="397" width="4.6640625" bestFit="1" customWidth="1"/>
    <col min="398" max="398" width="6" bestFit="1" customWidth="1"/>
    <col min="399" max="399" width="11.33203125" bestFit="1" customWidth="1"/>
    <col min="400" max="400" width="14.109375" bestFit="1" customWidth="1"/>
    <col min="401" max="401" width="13.21875" bestFit="1" customWidth="1"/>
    <col min="402" max="402" width="13" bestFit="1" customWidth="1"/>
    <col min="403" max="403" width="4.6640625" bestFit="1" customWidth="1"/>
    <col min="404" max="404" width="6" bestFit="1" customWidth="1"/>
    <col min="405" max="405" width="11.33203125" bestFit="1" customWidth="1"/>
    <col min="406" max="406" width="14.109375" bestFit="1" customWidth="1"/>
    <col min="407" max="407" width="13.21875" bestFit="1" customWidth="1"/>
    <col min="408" max="408" width="13" bestFit="1" customWidth="1"/>
    <col min="409" max="409" width="4.6640625" bestFit="1" customWidth="1"/>
    <col min="410" max="410" width="6" bestFit="1" customWidth="1"/>
    <col min="411" max="411" width="11.33203125" bestFit="1" customWidth="1"/>
    <col min="412" max="412" width="14.109375" bestFit="1" customWidth="1"/>
    <col min="413" max="413" width="13.21875" bestFit="1" customWidth="1"/>
    <col min="414" max="414" width="13" bestFit="1" customWidth="1"/>
    <col min="415" max="415" width="4.6640625" bestFit="1" customWidth="1"/>
    <col min="416" max="416" width="6" bestFit="1" customWidth="1"/>
    <col min="417" max="417" width="11.33203125" bestFit="1" customWidth="1"/>
    <col min="418" max="418" width="14.109375" bestFit="1" customWidth="1"/>
    <col min="419" max="419" width="13.21875" bestFit="1" customWidth="1"/>
    <col min="420" max="420" width="13" bestFit="1" customWidth="1"/>
    <col min="421" max="421" width="4.6640625" bestFit="1" customWidth="1"/>
    <col min="422" max="422" width="6" bestFit="1" customWidth="1"/>
    <col min="423" max="423" width="11.33203125" bestFit="1" customWidth="1"/>
    <col min="424" max="424" width="7.44140625" bestFit="1" customWidth="1"/>
    <col min="425" max="425" width="9.88671875" bestFit="1" customWidth="1"/>
    <col min="426" max="426" width="13.21875" bestFit="1" customWidth="1"/>
    <col min="427" max="427" width="4.6640625" bestFit="1" customWidth="1"/>
    <col min="428" max="428" width="20.6640625" bestFit="1" customWidth="1"/>
    <col min="429" max="429" width="6" style="169" bestFit="1" customWidth="1"/>
    <col min="430" max="430" width="14.109375" bestFit="1" customWidth="1"/>
    <col min="431" max="431" width="7.6640625" style="229" bestFit="1" customWidth="1"/>
    <col min="432" max="432" width="7.44140625" bestFit="1" customWidth="1"/>
    <col min="433" max="433" width="12.21875" bestFit="1" customWidth="1"/>
    <col min="434" max="434" width="13.21875" bestFit="1" customWidth="1"/>
    <col min="435" max="435" width="4.6640625" bestFit="1" customWidth="1"/>
    <col min="436" max="436" width="6" bestFit="1" customWidth="1"/>
    <col min="437" max="437" width="11.33203125" bestFit="1" customWidth="1"/>
    <col min="438" max="438" width="7.44140625" bestFit="1" customWidth="1"/>
    <col min="439" max="439" width="12.21875" bestFit="1" customWidth="1"/>
    <col min="440" max="440" width="13.21875" bestFit="1" customWidth="1"/>
    <col min="441" max="441" width="14.109375" bestFit="1" customWidth="1"/>
    <col min="442" max="442" width="4.6640625" bestFit="1" customWidth="1"/>
    <col min="443" max="443" width="6" bestFit="1" customWidth="1"/>
    <col min="444" max="444" width="11.33203125" bestFit="1" customWidth="1"/>
    <col min="445" max="445" width="7.44140625" bestFit="1" customWidth="1"/>
    <col min="446" max="446" width="13.21875" bestFit="1" customWidth="1"/>
    <col min="447" max="447" width="13" bestFit="1" customWidth="1"/>
    <col min="448" max="448" width="4.6640625" bestFit="1" customWidth="1"/>
    <col min="449" max="449" width="6" bestFit="1" customWidth="1"/>
    <col min="450" max="450" width="11.33203125" bestFit="1" customWidth="1"/>
    <col min="451" max="451" width="7.44140625" bestFit="1" customWidth="1"/>
    <col min="452" max="452" width="13.21875" bestFit="1" customWidth="1"/>
    <col min="453" max="453" width="13" bestFit="1" customWidth="1"/>
    <col min="454" max="454" width="4.6640625" bestFit="1" customWidth="1"/>
    <col min="455" max="455" width="6" bestFit="1" customWidth="1"/>
    <col min="456" max="456" width="11.33203125" bestFit="1" customWidth="1"/>
    <col min="457" max="457" width="7.44140625" bestFit="1" customWidth="1"/>
    <col min="458" max="458" width="13.21875" bestFit="1" customWidth="1"/>
    <col min="459" max="459" width="13" bestFit="1" customWidth="1"/>
    <col min="460" max="460" width="4.6640625" bestFit="1" customWidth="1"/>
    <col min="461" max="461" width="6" bestFit="1" customWidth="1"/>
    <col min="462" max="462" width="11.33203125" bestFit="1" customWidth="1"/>
    <col min="463" max="463" width="7.44140625" bestFit="1" customWidth="1"/>
    <col min="464" max="464" width="12.21875" bestFit="1" customWidth="1"/>
    <col min="465" max="465" width="13.21875" bestFit="1" customWidth="1"/>
    <col min="466" max="466" width="14.109375" bestFit="1" customWidth="1"/>
    <col min="467" max="467" width="4.6640625" bestFit="1" customWidth="1"/>
    <col min="468" max="468" width="6" style="169" bestFit="1" customWidth="1"/>
    <col min="469" max="469" width="11.33203125" bestFit="1" customWidth="1"/>
    <col min="470" max="470" width="7.44140625" bestFit="1" customWidth="1"/>
    <col min="471" max="471" width="9.88671875" bestFit="1" customWidth="1"/>
    <col min="472" max="472" width="13.21875" bestFit="1" customWidth="1"/>
    <col min="473" max="473" width="4.6640625" bestFit="1" customWidth="1"/>
    <col min="474" max="474" width="20.6640625" bestFit="1" customWidth="1"/>
    <col min="475" max="475" width="6" style="169" bestFit="1" customWidth="1"/>
    <col min="476" max="476" width="14.109375" bestFit="1" customWidth="1"/>
    <col min="477" max="477" width="7.6640625" style="229" bestFit="1" customWidth="1"/>
    <col min="478" max="478" width="7.44140625" bestFit="1" customWidth="1"/>
    <col min="479" max="479" width="12.21875" bestFit="1" customWidth="1"/>
    <col min="480" max="480" width="13.21875" bestFit="1" customWidth="1"/>
    <col min="481" max="481" width="4.6640625" bestFit="1" customWidth="1"/>
    <col min="482" max="482" width="6" bestFit="1" customWidth="1"/>
    <col min="483" max="483" width="11.33203125" bestFit="1" customWidth="1"/>
    <col min="484" max="484" width="7.44140625" style="229" bestFit="1" customWidth="1"/>
    <col min="485" max="485" width="12.21875" bestFit="1" customWidth="1"/>
    <col min="486" max="486" width="14.109375" bestFit="1" customWidth="1"/>
    <col min="487" max="487" width="13.21875" bestFit="1" customWidth="1"/>
    <col min="488" max="488" width="4.6640625" bestFit="1" customWidth="1"/>
    <col min="489" max="489" width="6" bestFit="1" customWidth="1"/>
    <col min="490" max="490" width="11.33203125" bestFit="1" customWidth="1"/>
    <col min="491" max="491" width="7.44140625" bestFit="1" customWidth="1"/>
    <col min="492" max="492" width="9.88671875" bestFit="1" customWidth="1"/>
    <col min="493" max="493" width="13.21875" bestFit="1" customWidth="1"/>
    <col min="494" max="494" width="4.6640625" bestFit="1" customWidth="1"/>
    <col min="495" max="495" width="20.6640625" bestFit="1" customWidth="1"/>
    <col min="496" max="496" width="6" style="169" bestFit="1" customWidth="1"/>
    <col min="497" max="497" width="14.109375" bestFit="1" customWidth="1"/>
    <col min="498" max="498" width="7.6640625" style="229" bestFit="1" customWidth="1"/>
    <col min="499" max="499" width="7.44140625" bestFit="1" customWidth="1"/>
    <col min="500" max="500" width="12.21875" bestFit="1" customWidth="1"/>
    <col min="501" max="501" width="13.21875" bestFit="1" customWidth="1"/>
    <col min="502" max="502" width="4.6640625" bestFit="1" customWidth="1"/>
    <col min="503" max="503" width="6" style="169" bestFit="1" customWidth="1"/>
    <col min="504" max="504" width="11.33203125" bestFit="1" customWidth="1"/>
    <col min="505" max="505" width="7.44140625" style="229" bestFit="1" customWidth="1"/>
    <col min="506" max="506" width="12.21875" bestFit="1" customWidth="1"/>
    <col min="507" max="507" width="13.21875" bestFit="1" customWidth="1"/>
    <col min="508" max="508" width="4.6640625" bestFit="1" customWidth="1"/>
    <col min="509" max="509" width="6" bestFit="1" customWidth="1"/>
    <col min="510" max="510" width="11.33203125" bestFit="1" customWidth="1"/>
    <col min="511" max="511" width="9.88671875" bestFit="1" customWidth="1"/>
    <col min="512" max="512" width="13.21875" bestFit="1" customWidth="1"/>
    <col min="513" max="513" width="4.6640625" bestFit="1" customWidth="1"/>
    <col min="514" max="514" width="20.6640625" bestFit="1" customWidth="1"/>
    <col min="515" max="515" width="6" style="169" bestFit="1" customWidth="1"/>
    <col min="516" max="516" width="14.109375" bestFit="1" customWidth="1"/>
    <col min="517" max="517" width="7.6640625" style="229" bestFit="1" customWidth="1"/>
    <col min="518" max="518" width="12.21875" bestFit="1" customWidth="1"/>
    <col min="519" max="519" width="13.21875" bestFit="1" customWidth="1"/>
    <col min="520" max="520" width="4.6640625" bestFit="1" customWidth="1"/>
    <col min="521" max="521" width="6" bestFit="1" customWidth="1"/>
    <col min="522" max="522" width="11.33203125" bestFit="1" customWidth="1"/>
    <col min="523" max="523" width="12.21875" style="229" bestFit="1" customWidth="1"/>
    <col min="524" max="524" width="13.21875" bestFit="1" customWidth="1"/>
    <col min="525" max="525" width="4.6640625" bestFit="1" customWidth="1"/>
    <col min="526" max="526" width="6" bestFit="1" customWidth="1"/>
    <col min="527" max="527" width="11.33203125" bestFit="1" customWidth="1"/>
    <col min="528" max="528" width="9.88671875" bestFit="1" customWidth="1"/>
    <col min="529" max="529" width="13.21875" bestFit="1" customWidth="1"/>
    <col min="530" max="530" width="4.6640625" bestFit="1" customWidth="1"/>
    <col min="531" max="531" width="20.6640625" bestFit="1" customWidth="1"/>
    <col min="532" max="532" width="6" style="169" bestFit="1" customWidth="1"/>
    <col min="533" max="533" width="14.109375" bestFit="1" customWidth="1"/>
    <col min="534" max="534" width="7.6640625" style="229" bestFit="1" customWidth="1"/>
    <col min="535" max="535" width="12.21875" bestFit="1" customWidth="1"/>
    <col min="536" max="536" width="13.21875" bestFit="1" customWidth="1"/>
    <col min="537" max="537" width="4.6640625" bestFit="1" customWidth="1"/>
    <col min="538" max="538" width="6" style="169" bestFit="1" customWidth="1"/>
    <col min="539" max="539" width="11.33203125" bestFit="1" customWidth="1"/>
    <col min="540" max="540" width="12.21875" style="229" bestFit="1" customWidth="1"/>
    <col min="541" max="541" width="13.21875" bestFit="1" customWidth="1"/>
    <col min="542" max="542" width="4.6640625" bestFit="1" customWidth="1"/>
  </cols>
  <sheetData>
    <row r="1" spans="1:542" ht="18" customHeight="1" x14ac:dyDescent="0.3">
      <c r="B1" s="486" t="s">
        <v>581</v>
      </c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8"/>
      <c r="S1" s="489" t="s">
        <v>24</v>
      </c>
      <c r="T1" s="489"/>
      <c r="U1" s="489"/>
      <c r="V1" s="489"/>
      <c r="W1" s="489"/>
      <c r="X1" s="489"/>
      <c r="Y1" s="489"/>
      <c r="Z1" s="489"/>
      <c r="AB1" s="500" t="s">
        <v>25</v>
      </c>
      <c r="AC1" s="501"/>
      <c r="AD1" s="501"/>
      <c r="AE1" s="501"/>
      <c r="AF1" s="501"/>
      <c r="AG1" s="501"/>
      <c r="AH1" s="501"/>
      <c r="AK1" s="500" t="s">
        <v>28</v>
      </c>
      <c r="AL1" s="501"/>
      <c r="AM1" s="501"/>
      <c r="AN1" s="501"/>
      <c r="AO1" s="501"/>
      <c r="AP1" s="501"/>
      <c r="AQ1" s="501"/>
      <c r="AR1" s="501"/>
      <c r="AS1" s="501"/>
      <c r="AT1" s="501"/>
      <c r="AU1" s="501"/>
      <c r="AV1" s="501"/>
      <c r="AW1" s="501"/>
      <c r="AX1" s="501"/>
      <c r="AY1" s="501"/>
      <c r="AZ1" s="501"/>
      <c r="BA1" s="501"/>
      <c r="BB1" s="501"/>
      <c r="BC1" s="501"/>
      <c r="BD1" s="501"/>
      <c r="BE1" s="501"/>
      <c r="BF1" s="501"/>
      <c r="BG1" s="501"/>
      <c r="BH1" s="501"/>
      <c r="BJ1" s="500" t="s">
        <v>443</v>
      </c>
      <c r="BK1" s="501"/>
      <c r="BL1" s="501"/>
      <c r="BM1" s="501"/>
      <c r="BN1" s="501"/>
      <c r="BO1" s="501"/>
      <c r="BP1" s="501"/>
      <c r="BQ1" s="501"/>
      <c r="BR1" s="501"/>
      <c r="BS1" s="501"/>
      <c r="BT1" s="501"/>
      <c r="BU1" s="501"/>
      <c r="BV1" s="501"/>
      <c r="BW1" s="501"/>
      <c r="BX1" s="501"/>
      <c r="BY1" s="501"/>
      <c r="BZ1" s="501"/>
      <c r="CA1" s="501"/>
      <c r="CC1" s="502" t="s">
        <v>377</v>
      </c>
      <c r="CD1" s="502"/>
      <c r="CE1" s="502"/>
      <c r="CF1" s="502"/>
      <c r="CG1" s="502"/>
      <c r="CH1" s="502"/>
      <c r="CI1" s="502"/>
      <c r="CJ1" s="502"/>
      <c r="CK1" s="502"/>
      <c r="CL1" s="502"/>
      <c r="CM1" s="502"/>
      <c r="CN1" s="502"/>
      <c r="CO1" s="502"/>
      <c r="CP1" s="502"/>
      <c r="CQ1" s="502"/>
      <c r="CR1" s="502"/>
      <c r="CS1" s="502"/>
      <c r="CT1" s="502"/>
      <c r="CU1" s="502"/>
      <c r="CV1" s="502"/>
      <c r="CW1" s="502"/>
      <c r="CX1" s="502"/>
      <c r="CY1" s="502"/>
      <c r="CZ1" s="502"/>
      <c r="DA1" s="502"/>
      <c r="DB1" s="502"/>
      <c r="DC1" s="502"/>
      <c r="DD1" s="502"/>
      <c r="DE1" s="502"/>
      <c r="DF1" s="502"/>
      <c r="DG1" s="502"/>
      <c r="DH1" s="502"/>
      <c r="DI1" s="502"/>
      <c r="DJ1" s="502"/>
      <c r="DK1" s="502"/>
      <c r="DL1" s="502"/>
      <c r="DM1" s="502"/>
      <c r="DN1" s="502"/>
      <c r="DO1" s="502"/>
      <c r="DP1" s="502"/>
      <c r="DQ1" s="502"/>
      <c r="DR1" s="502"/>
      <c r="DS1" s="502"/>
      <c r="DT1" s="502"/>
      <c r="DU1" s="502"/>
      <c r="DV1" s="502"/>
      <c r="DW1" s="502"/>
      <c r="DX1" s="502"/>
      <c r="DY1" s="502"/>
      <c r="DZ1" s="502"/>
      <c r="EA1" s="502"/>
      <c r="EB1" s="502"/>
      <c r="EC1" s="502"/>
      <c r="ED1" s="502"/>
      <c r="EE1" s="502"/>
      <c r="EF1" s="502"/>
      <c r="EG1" s="502"/>
      <c r="EH1" s="502"/>
      <c r="EI1" s="502"/>
      <c r="EJ1" s="502"/>
      <c r="EK1" s="502"/>
      <c r="EL1" s="502"/>
      <c r="EM1" s="502"/>
      <c r="EN1" s="502"/>
      <c r="EO1" s="502"/>
      <c r="EP1" s="502"/>
      <c r="EQ1" s="502"/>
      <c r="ER1" s="502"/>
      <c r="ES1" s="502"/>
      <c r="ET1" s="502"/>
      <c r="EU1" s="502"/>
      <c r="EV1" s="502"/>
      <c r="EW1" s="502"/>
      <c r="EX1" s="502"/>
      <c r="EY1" s="502"/>
      <c r="EZ1" s="502"/>
      <c r="FA1" s="502"/>
      <c r="FB1" s="502"/>
      <c r="FC1" s="502"/>
      <c r="FD1" s="502"/>
      <c r="FE1" s="502"/>
      <c r="FF1" s="502"/>
      <c r="FG1" s="502"/>
      <c r="FH1" s="502"/>
      <c r="FI1" s="502"/>
      <c r="FJ1" s="502"/>
      <c r="FK1" s="502"/>
      <c r="FL1" s="502"/>
      <c r="FM1" s="502"/>
      <c r="FN1" s="502"/>
      <c r="FO1" s="502"/>
      <c r="FP1" s="502"/>
      <c r="FQ1" s="502"/>
      <c r="FR1" s="502"/>
      <c r="FS1" s="502"/>
      <c r="FT1" s="502"/>
      <c r="FU1" s="502"/>
      <c r="FV1" s="502"/>
      <c r="FW1" s="502"/>
      <c r="FX1" s="502"/>
      <c r="FY1" s="502"/>
      <c r="FZ1" s="502"/>
      <c r="GA1" s="502"/>
      <c r="GB1" s="502"/>
      <c r="GC1" s="502"/>
      <c r="GD1" s="502"/>
      <c r="GE1" s="502"/>
      <c r="GF1" s="502"/>
      <c r="GG1" s="502"/>
      <c r="GH1" s="502"/>
      <c r="GI1" s="502"/>
      <c r="GJ1" s="502"/>
      <c r="GK1" s="502"/>
      <c r="GL1" s="502"/>
      <c r="GN1" s="505" t="s">
        <v>380</v>
      </c>
      <c r="GO1" s="505"/>
      <c r="GP1" s="505"/>
      <c r="GQ1" s="505"/>
      <c r="GR1" s="505"/>
      <c r="GS1" s="505"/>
      <c r="GT1" s="505"/>
      <c r="GU1" s="505"/>
      <c r="GV1" s="505"/>
      <c r="GW1" s="505"/>
      <c r="GX1" s="505"/>
      <c r="GY1" s="505"/>
      <c r="GZ1" s="505"/>
      <c r="HA1" s="505"/>
      <c r="HB1" s="505"/>
      <c r="HC1" s="505"/>
      <c r="HD1" s="505"/>
      <c r="HE1" s="505"/>
      <c r="HF1" s="505"/>
      <c r="HG1" s="505"/>
      <c r="HH1" s="505"/>
      <c r="HI1" s="505"/>
      <c r="HJ1" s="505"/>
      <c r="HK1" s="505"/>
      <c r="HL1" s="505"/>
      <c r="HM1" s="505"/>
      <c r="HN1" s="505"/>
      <c r="HO1" s="505"/>
      <c r="HP1" s="505"/>
      <c r="HQ1" s="505"/>
      <c r="HR1" s="505"/>
      <c r="HS1" s="505"/>
      <c r="HT1" s="505"/>
      <c r="HU1" s="505"/>
      <c r="HV1" s="505"/>
      <c r="HW1" s="505"/>
      <c r="HX1" s="505"/>
      <c r="HY1" s="505"/>
      <c r="HZ1" s="505"/>
      <c r="IA1" s="505"/>
      <c r="IB1" s="505"/>
      <c r="IC1" s="505"/>
      <c r="ID1" s="505"/>
      <c r="IE1" s="505"/>
      <c r="IF1" s="505"/>
      <c r="IG1" s="505"/>
      <c r="IH1" s="505"/>
      <c r="II1" s="505"/>
      <c r="IJ1" s="505"/>
      <c r="IK1" s="505"/>
      <c r="IL1" s="505"/>
      <c r="IM1" s="505"/>
      <c r="IN1" s="505"/>
      <c r="IO1" s="505"/>
      <c r="IP1" s="505"/>
      <c r="IQ1" s="505"/>
      <c r="IR1" s="505"/>
      <c r="IS1" s="505"/>
      <c r="IT1" s="505"/>
      <c r="IU1" s="505"/>
      <c r="IV1" s="505"/>
      <c r="IW1" s="505"/>
      <c r="IX1" s="505"/>
      <c r="IY1" s="505"/>
      <c r="IZ1" s="505"/>
      <c r="JA1" s="505"/>
      <c r="JB1" s="505"/>
      <c r="JC1" s="505"/>
      <c r="JD1" s="505"/>
      <c r="JE1" s="505"/>
      <c r="JF1" s="505"/>
      <c r="JG1" s="505"/>
      <c r="JH1" s="505"/>
      <c r="JI1" s="505"/>
      <c r="JJ1" s="505"/>
      <c r="JK1" s="505"/>
      <c r="JL1" s="505"/>
      <c r="JM1" s="505"/>
      <c r="JN1" s="505"/>
      <c r="JO1" s="505"/>
      <c r="JP1" s="505"/>
      <c r="JQ1" s="505"/>
      <c r="JR1" s="505"/>
      <c r="JS1" s="505"/>
      <c r="JT1" s="505"/>
      <c r="JU1" s="505"/>
      <c r="JV1" s="505"/>
      <c r="JW1" s="505"/>
      <c r="JX1" s="505"/>
      <c r="JY1" s="505"/>
      <c r="JZ1" s="505"/>
      <c r="KA1" s="505"/>
      <c r="KB1" s="505"/>
      <c r="KC1" s="505"/>
      <c r="KD1" s="505"/>
      <c r="KE1" s="505"/>
      <c r="KF1" s="505"/>
      <c r="KG1" s="505"/>
      <c r="KH1" s="505"/>
      <c r="KI1" s="505"/>
      <c r="KJ1" s="505"/>
      <c r="KK1" s="505"/>
      <c r="KL1" s="505"/>
      <c r="KM1" s="505"/>
      <c r="KN1" s="505"/>
      <c r="KO1" s="505"/>
      <c r="KP1" s="505"/>
      <c r="KQ1" s="505"/>
      <c r="KR1" s="505"/>
      <c r="KS1" s="505"/>
      <c r="KT1" s="505"/>
      <c r="KU1" s="505"/>
      <c r="KV1" s="505"/>
      <c r="KW1" s="505"/>
      <c r="KY1" s="491" t="s">
        <v>408</v>
      </c>
      <c r="KZ1" s="491"/>
      <c r="LA1" s="491"/>
      <c r="LB1" s="491"/>
      <c r="LC1" s="491"/>
      <c r="LD1" s="491"/>
      <c r="LE1" s="491"/>
      <c r="LF1" s="491"/>
      <c r="LG1" s="491"/>
      <c r="LH1" s="491"/>
      <c r="LI1" s="491"/>
      <c r="LJ1" s="491"/>
      <c r="LK1" s="491"/>
      <c r="LL1" s="491"/>
      <c r="LM1" s="491"/>
      <c r="LN1" s="491"/>
      <c r="LO1" s="491"/>
      <c r="LP1" s="491"/>
      <c r="LQ1" s="491"/>
      <c r="LR1" s="491"/>
      <c r="LS1" s="491"/>
      <c r="LT1" s="491"/>
      <c r="LU1" s="491"/>
      <c r="LV1" s="491"/>
      <c r="LW1" s="491"/>
      <c r="LX1" s="491"/>
      <c r="LY1" s="491"/>
      <c r="LZ1" s="491"/>
      <c r="MA1" s="491"/>
      <c r="MB1" s="491"/>
      <c r="MC1" s="491"/>
      <c r="MD1" s="491"/>
      <c r="ME1" s="491"/>
      <c r="MF1" s="491"/>
      <c r="MG1" s="491"/>
      <c r="MH1" s="491"/>
      <c r="MI1" s="491"/>
      <c r="MJ1" s="491"/>
      <c r="MK1" s="491"/>
      <c r="ML1" s="491"/>
      <c r="MM1" s="491"/>
      <c r="MN1" s="491"/>
      <c r="MO1" s="491"/>
      <c r="MP1" s="491"/>
      <c r="MQ1" s="491"/>
      <c r="MR1" s="491"/>
      <c r="MS1" s="491"/>
      <c r="MT1" s="491"/>
      <c r="MU1" s="491"/>
      <c r="MV1" s="491"/>
      <c r="MW1" s="491"/>
      <c r="MX1" s="491"/>
      <c r="MY1" s="491"/>
      <c r="MZ1" s="491"/>
      <c r="NA1" s="491"/>
      <c r="NB1" s="491"/>
      <c r="NC1" s="491"/>
      <c r="ND1" s="491"/>
      <c r="NE1" s="491"/>
      <c r="NF1"/>
      <c r="NG1" s="491" t="s">
        <v>137</v>
      </c>
      <c r="NH1" s="491"/>
      <c r="NI1" s="491"/>
      <c r="NJ1" s="491"/>
      <c r="NK1" s="491"/>
      <c r="NL1" s="491"/>
      <c r="NM1" s="491"/>
      <c r="NN1" s="491"/>
      <c r="NO1" s="491"/>
      <c r="NP1" s="491"/>
      <c r="NQ1" s="491"/>
      <c r="NR1" s="491"/>
      <c r="NS1" s="491"/>
      <c r="NT1" s="491"/>
      <c r="NU1" s="491"/>
      <c r="NV1" s="491"/>
      <c r="NW1" s="491"/>
      <c r="NX1" s="491"/>
      <c r="NY1" s="491"/>
      <c r="NZ1" s="491"/>
      <c r="OA1" s="491"/>
      <c r="OB1" s="491"/>
      <c r="OC1" s="491"/>
      <c r="OD1" s="491"/>
      <c r="OE1" s="491"/>
      <c r="OF1" s="491"/>
      <c r="OG1" s="491"/>
      <c r="OH1" s="491"/>
      <c r="OI1" s="491"/>
      <c r="OJ1" s="491"/>
      <c r="OK1" s="491"/>
      <c r="OL1" s="491"/>
      <c r="OM1" s="491"/>
      <c r="ON1" s="491"/>
      <c r="OO1" s="491"/>
      <c r="OP1" s="491"/>
      <c r="OQ1" s="491"/>
      <c r="OR1" s="491"/>
      <c r="OS1" s="491"/>
      <c r="OT1" s="491"/>
      <c r="OU1" s="491"/>
      <c r="OV1" s="491"/>
      <c r="OW1" s="491"/>
      <c r="OX1" s="491"/>
      <c r="OY1" s="491"/>
      <c r="OZ1" s="491"/>
      <c r="PA1" s="491"/>
      <c r="PB1" s="491"/>
      <c r="PC1" s="491"/>
      <c r="PD1" s="491"/>
      <c r="PE1" s="491"/>
      <c r="PG1" s="495" t="s">
        <v>409</v>
      </c>
      <c r="PH1" s="495"/>
      <c r="PI1" s="495"/>
      <c r="PJ1" s="495"/>
      <c r="PK1" s="495"/>
      <c r="PL1" s="495"/>
      <c r="PM1" s="495"/>
      <c r="PN1" s="495"/>
      <c r="PO1" s="495"/>
      <c r="PP1" s="495"/>
      <c r="PQ1" s="495"/>
      <c r="PR1" s="495"/>
      <c r="PS1" s="495"/>
      <c r="PT1" s="495"/>
      <c r="PU1" s="495"/>
      <c r="PV1" s="495"/>
      <c r="PW1" s="495"/>
      <c r="PX1" s="495"/>
      <c r="PY1" s="495"/>
      <c r="PZ1" s="495"/>
      <c r="QA1" s="495"/>
      <c r="QB1" s="495"/>
      <c r="QC1" s="495"/>
      <c r="QD1" s="495"/>
      <c r="QE1" s="495"/>
      <c r="QF1" s="495"/>
      <c r="QG1" s="495"/>
      <c r="QH1" s="495"/>
      <c r="QI1" s="495"/>
      <c r="QJ1" s="495"/>
      <c r="QK1" s="495"/>
      <c r="QL1" s="495"/>
      <c r="QM1" s="495"/>
      <c r="QN1" s="495"/>
      <c r="QO1" s="495"/>
      <c r="QP1" s="495"/>
      <c r="QQ1" s="495"/>
      <c r="QR1" s="495"/>
      <c r="QS1" s="495"/>
      <c r="QT1" s="495"/>
      <c r="QU1" s="495"/>
      <c r="QV1" s="495"/>
      <c r="QW1" s="495"/>
      <c r="QX1" s="495"/>
      <c r="QY1" s="495"/>
      <c r="QZ1"/>
      <c r="RA1" s="472" t="s">
        <v>407</v>
      </c>
      <c r="RB1" s="472"/>
      <c r="RC1" s="472"/>
      <c r="RD1" s="472"/>
      <c r="RE1" s="472"/>
      <c r="RF1" s="472"/>
      <c r="RG1" s="472"/>
      <c r="RH1" s="472"/>
      <c r="RI1" s="472"/>
      <c r="RJ1" s="472"/>
      <c r="RK1" s="472"/>
      <c r="RL1" s="472"/>
      <c r="RM1" s="472"/>
      <c r="RN1" s="472"/>
      <c r="RO1" s="472"/>
      <c r="RP1" s="472"/>
      <c r="RQ1" s="472"/>
      <c r="RR1" s="472"/>
      <c r="RS1" s="472"/>
      <c r="RT1" s="472"/>
      <c r="RV1" s="475" t="s">
        <v>407</v>
      </c>
      <c r="RW1" s="475"/>
      <c r="RX1" s="475"/>
      <c r="RY1" s="475"/>
      <c r="RZ1" s="475"/>
      <c r="SA1" s="475"/>
      <c r="SB1" s="475"/>
      <c r="SC1" s="475"/>
      <c r="SD1" s="475"/>
      <c r="SE1" s="475"/>
      <c r="SF1" s="475"/>
      <c r="SG1" s="475"/>
      <c r="SH1" s="475"/>
      <c r="SI1" s="475"/>
      <c r="SJ1" s="475"/>
      <c r="SK1" s="475"/>
      <c r="SL1" s="475"/>
      <c r="SM1" s="475"/>
      <c r="SN1" s="475"/>
      <c r="SP1" s="468" t="s">
        <v>410</v>
      </c>
      <c r="SQ1" s="468"/>
      <c r="SR1" s="468"/>
      <c r="SS1" s="468"/>
      <c r="ST1" s="468"/>
      <c r="SU1" s="468"/>
      <c r="SV1" s="468"/>
      <c r="SW1" s="468"/>
      <c r="SX1" s="468"/>
      <c r="SY1" s="468"/>
      <c r="SZ1" s="468"/>
      <c r="TA1" s="468"/>
      <c r="TB1" s="468"/>
      <c r="TC1" s="468"/>
      <c r="TD1" s="468"/>
      <c r="TE1" s="468"/>
      <c r="TG1" s="470" t="s">
        <v>162</v>
      </c>
      <c r="TH1" s="470"/>
      <c r="TI1" s="470"/>
      <c r="TJ1" s="470"/>
      <c r="TK1" s="470"/>
      <c r="TL1" s="470"/>
      <c r="TM1" s="470"/>
      <c r="TN1" s="470"/>
      <c r="TO1" s="470"/>
      <c r="TP1" s="470"/>
      <c r="TQ1" s="470"/>
      <c r="TR1" s="470"/>
      <c r="TS1" s="470"/>
      <c r="TT1" s="470"/>
      <c r="TU1" s="470"/>
      <c r="TV1" s="470"/>
    </row>
    <row r="2" spans="1:542" ht="18" customHeight="1" x14ac:dyDescent="0.3">
      <c r="B2" s="478" t="s">
        <v>582</v>
      </c>
      <c r="C2" s="479"/>
      <c r="D2" s="479"/>
      <c r="E2" s="479"/>
      <c r="F2" s="479"/>
      <c r="G2" s="479"/>
      <c r="H2" s="479"/>
      <c r="I2" s="479"/>
      <c r="J2" s="482" t="s">
        <v>418</v>
      </c>
      <c r="K2" s="482"/>
      <c r="L2" s="482"/>
      <c r="M2" s="482"/>
      <c r="N2" s="482"/>
      <c r="O2" s="482"/>
      <c r="P2" s="482"/>
      <c r="Q2" s="483"/>
      <c r="S2" s="489"/>
      <c r="T2" s="489"/>
      <c r="U2" s="489"/>
      <c r="V2" s="489"/>
      <c r="W2" s="489"/>
      <c r="X2" s="489"/>
      <c r="Y2" s="489"/>
      <c r="Z2" s="489"/>
      <c r="AB2" s="500"/>
      <c r="AC2" s="501"/>
      <c r="AD2" s="501"/>
      <c r="AE2" s="501"/>
      <c r="AF2" s="501"/>
      <c r="AG2" s="501"/>
      <c r="AH2" s="501"/>
      <c r="AK2" s="500"/>
      <c r="AL2" s="501"/>
      <c r="AM2" s="501"/>
      <c r="AN2" s="501"/>
      <c r="AO2" s="501"/>
      <c r="AP2" s="501"/>
      <c r="AQ2" s="501"/>
      <c r="AR2" s="501"/>
      <c r="AS2" s="501"/>
      <c r="AT2" s="501"/>
      <c r="AU2" s="501"/>
      <c r="AV2" s="501"/>
      <c r="AW2" s="501"/>
      <c r="AX2" s="501"/>
      <c r="AY2" s="501"/>
      <c r="AZ2" s="501"/>
      <c r="BA2" s="501"/>
      <c r="BB2" s="501"/>
      <c r="BC2" s="501"/>
      <c r="BD2" s="501"/>
      <c r="BE2" s="501"/>
      <c r="BF2" s="501"/>
      <c r="BG2" s="501"/>
      <c r="BH2" s="501"/>
      <c r="BJ2" s="500"/>
      <c r="BK2" s="501"/>
      <c r="BL2" s="501"/>
      <c r="BM2" s="501"/>
      <c r="BN2" s="501"/>
      <c r="BO2" s="501"/>
      <c r="BP2" s="501"/>
      <c r="BQ2" s="501"/>
      <c r="BR2" s="501"/>
      <c r="BS2" s="501"/>
      <c r="BT2" s="501"/>
      <c r="BU2" s="501"/>
      <c r="BV2" s="501"/>
      <c r="BW2" s="501"/>
      <c r="BX2" s="501"/>
      <c r="BY2" s="501"/>
      <c r="BZ2" s="501"/>
      <c r="CA2" s="501"/>
      <c r="CC2" s="502"/>
      <c r="CD2" s="502"/>
      <c r="CE2" s="502"/>
      <c r="CF2" s="502"/>
      <c r="CG2" s="502"/>
      <c r="CH2" s="502"/>
      <c r="CI2" s="502"/>
      <c r="CJ2" s="502"/>
      <c r="CK2" s="502"/>
      <c r="CL2" s="502"/>
      <c r="CM2" s="502"/>
      <c r="CN2" s="502"/>
      <c r="CO2" s="502"/>
      <c r="CP2" s="502"/>
      <c r="CQ2" s="502"/>
      <c r="CR2" s="502"/>
      <c r="CS2" s="502"/>
      <c r="CT2" s="502"/>
      <c r="CU2" s="502"/>
      <c r="CV2" s="502"/>
      <c r="CW2" s="502"/>
      <c r="CX2" s="502"/>
      <c r="CY2" s="502"/>
      <c r="CZ2" s="502"/>
      <c r="DA2" s="502"/>
      <c r="DB2" s="502"/>
      <c r="DC2" s="502"/>
      <c r="DD2" s="502"/>
      <c r="DE2" s="502"/>
      <c r="DF2" s="502"/>
      <c r="DG2" s="502"/>
      <c r="DH2" s="502"/>
      <c r="DI2" s="502"/>
      <c r="DJ2" s="502"/>
      <c r="DK2" s="502"/>
      <c r="DL2" s="502"/>
      <c r="DM2" s="502"/>
      <c r="DN2" s="502"/>
      <c r="DO2" s="502"/>
      <c r="DP2" s="502"/>
      <c r="DQ2" s="502"/>
      <c r="DR2" s="502"/>
      <c r="DS2" s="502"/>
      <c r="DT2" s="502"/>
      <c r="DU2" s="502"/>
      <c r="DV2" s="502"/>
      <c r="DW2" s="502"/>
      <c r="DX2" s="502"/>
      <c r="DY2" s="502"/>
      <c r="DZ2" s="502"/>
      <c r="EA2" s="502"/>
      <c r="EB2" s="502"/>
      <c r="EC2" s="502"/>
      <c r="ED2" s="502"/>
      <c r="EE2" s="502"/>
      <c r="EF2" s="502"/>
      <c r="EG2" s="502"/>
      <c r="EH2" s="502"/>
      <c r="EI2" s="502"/>
      <c r="EJ2" s="502"/>
      <c r="EK2" s="502"/>
      <c r="EL2" s="502"/>
      <c r="EM2" s="502"/>
      <c r="EN2" s="502"/>
      <c r="EO2" s="502"/>
      <c r="EP2" s="502"/>
      <c r="EQ2" s="502"/>
      <c r="ER2" s="502"/>
      <c r="ES2" s="502"/>
      <c r="ET2" s="502"/>
      <c r="EU2" s="502"/>
      <c r="EV2" s="502"/>
      <c r="EW2" s="502"/>
      <c r="EX2" s="502"/>
      <c r="EY2" s="502"/>
      <c r="EZ2" s="502"/>
      <c r="FA2" s="502"/>
      <c r="FB2" s="502"/>
      <c r="FC2" s="502"/>
      <c r="FD2" s="502"/>
      <c r="FE2" s="502"/>
      <c r="FF2" s="502"/>
      <c r="FG2" s="502"/>
      <c r="FH2" s="502"/>
      <c r="FI2" s="502"/>
      <c r="FJ2" s="502"/>
      <c r="FK2" s="502"/>
      <c r="FL2" s="502"/>
      <c r="FM2" s="502"/>
      <c r="FN2" s="502"/>
      <c r="FO2" s="502"/>
      <c r="FP2" s="502"/>
      <c r="FQ2" s="502"/>
      <c r="FR2" s="502"/>
      <c r="FS2" s="502"/>
      <c r="FT2" s="502"/>
      <c r="FU2" s="502"/>
      <c r="FV2" s="502"/>
      <c r="FW2" s="502"/>
      <c r="FX2" s="502"/>
      <c r="FY2" s="502"/>
      <c r="FZ2" s="502"/>
      <c r="GA2" s="502"/>
      <c r="GB2" s="502"/>
      <c r="GC2" s="502"/>
      <c r="GD2" s="502"/>
      <c r="GE2" s="502"/>
      <c r="GF2" s="502"/>
      <c r="GG2" s="502"/>
      <c r="GH2" s="502"/>
      <c r="GI2" s="502"/>
      <c r="GJ2" s="502"/>
      <c r="GK2" s="502"/>
      <c r="GL2" s="502"/>
      <c r="GN2" s="505"/>
      <c r="GO2" s="505"/>
      <c r="GP2" s="505"/>
      <c r="GQ2" s="505"/>
      <c r="GR2" s="505"/>
      <c r="GS2" s="505"/>
      <c r="GT2" s="505"/>
      <c r="GU2" s="505"/>
      <c r="GV2" s="505"/>
      <c r="GW2" s="505"/>
      <c r="GX2" s="505"/>
      <c r="GY2" s="505"/>
      <c r="GZ2" s="505"/>
      <c r="HA2" s="505"/>
      <c r="HB2" s="505"/>
      <c r="HC2" s="505"/>
      <c r="HD2" s="505"/>
      <c r="HE2" s="505"/>
      <c r="HF2" s="505"/>
      <c r="HG2" s="505"/>
      <c r="HH2" s="505"/>
      <c r="HI2" s="505"/>
      <c r="HJ2" s="505"/>
      <c r="HK2" s="505"/>
      <c r="HL2" s="505"/>
      <c r="HM2" s="505"/>
      <c r="HN2" s="505"/>
      <c r="HO2" s="505"/>
      <c r="HP2" s="505"/>
      <c r="HQ2" s="505"/>
      <c r="HR2" s="505"/>
      <c r="HS2" s="505"/>
      <c r="HT2" s="505"/>
      <c r="HU2" s="505"/>
      <c r="HV2" s="505"/>
      <c r="HW2" s="505"/>
      <c r="HX2" s="505"/>
      <c r="HY2" s="505"/>
      <c r="HZ2" s="505"/>
      <c r="IA2" s="505"/>
      <c r="IB2" s="505"/>
      <c r="IC2" s="505"/>
      <c r="ID2" s="505"/>
      <c r="IE2" s="505"/>
      <c r="IF2" s="505"/>
      <c r="IG2" s="505"/>
      <c r="IH2" s="505"/>
      <c r="II2" s="505"/>
      <c r="IJ2" s="505"/>
      <c r="IK2" s="505"/>
      <c r="IL2" s="505"/>
      <c r="IM2" s="505"/>
      <c r="IN2" s="505"/>
      <c r="IO2" s="505"/>
      <c r="IP2" s="505"/>
      <c r="IQ2" s="505"/>
      <c r="IR2" s="505"/>
      <c r="IS2" s="505"/>
      <c r="IT2" s="505"/>
      <c r="IU2" s="505"/>
      <c r="IV2" s="505"/>
      <c r="IW2" s="505"/>
      <c r="IX2" s="505"/>
      <c r="IY2" s="505"/>
      <c r="IZ2" s="505"/>
      <c r="JA2" s="505"/>
      <c r="JB2" s="505"/>
      <c r="JC2" s="505"/>
      <c r="JD2" s="505"/>
      <c r="JE2" s="505"/>
      <c r="JF2" s="505"/>
      <c r="JG2" s="505"/>
      <c r="JH2" s="505"/>
      <c r="JI2" s="505"/>
      <c r="JJ2" s="505"/>
      <c r="JK2" s="505"/>
      <c r="JL2" s="505"/>
      <c r="JM2" s="505"/>
      <c r="JN2" s="505"/>
      <c r="JO2" s="505"/>
      <c r="JP2" s="505"/>
      <c r="JQ2" s="505"/>
      <c r="JR2" s="505"/>
      <c r="JS2" s="505"/>
      <c r="JT2" s="505"/>
      <c r="JU2" s="505"/>
      <c r="JV2" s="505"/>
      <c r="JW2" s="505"/>
      <c r="JX2" s="505"/>
      <c r="JY2" s="505"/>
      <c r="JZ2" s="505"/>
      <c r="KA2" s="505"/>
      <c r="KB2" s="505"/>
      <c r="KC2" s="505"/>
      <c r="KD2" s="505"/>
      <c r="KE2" s="505"/>
      <c r="KF2" s="505"/>
      <c r="KG2" s="505"/>
      <c r="KH2" s="505"/>
      <c r="KI2" s="505"/>
      <c r="KJ2" s="505"/>
      <c r="KK2" s="505"/>
      <c r="KL2" s="505"/>
      <c r="KM2" s="505"/>
      <c r="KN2" s="505"/>
      <c r="KO2" s="505"/>
      <c r="KP2" s="505"/>
      <c r="KQ2" s="505"/>
      <c r="KR2" s="505"/>
      <c r="KS2" s="505"/>
      <c r="KT2" s="505"/>
      <c r="KU2" s="505"/>
      <c r="KV2" s="505"/>
      <c r="KW2" s="505"/>
      <c r="KY2" s="491"/>
      <c r="KZ2" s="491"/>
      <c r="LA2" s="491"/>
      <c r="LB2" s="491"/>
      <c r="LC2" s="491"/>
      <c r="LD2" s="491"/>
      <c r="LE2" s="491"/>
      <c r="LF2" s="491"/>
      <c r="LG2" s="491"/>
      <c r="LH2" s="491"/>
      <c r="LI2" s="491"/>
      <c r="LJ2" s="491"/>
      <c r="LK2" s="491"/>
      <c r="LL2" s="491"/>
      <c r="LM2" s="491"/>
      <c r="LN2" s="491"/>
      <c r="LO2" s="491"/>
      <c r="LP2" s="491"/>
      <c r="LQ2" s="491"/>
      <c r="LR2" s="491"/>
      <c r="LS2" s="491"/>
      <c r="LT2" s="491"/>
      <c r="LU2" s="491"/>
      <c r="LV2" s="491"/>
      <c r="LW2" s="491"/>
      <c r="LX2" s="491"/>
      <c r="LY2" s="491"/>
      <c r="LZ2" s="491"/>
      <c r="MA2" s="491"/>
      <c r="MB2" s="491"/>
      <c r="MC2" s="491"/>
      <c r="MD2" s="491"/>
      <c r="ME2" s="491"/>
      <c r="MF2" s="491"/>
      <c r="MG2" s="491"/>
      <c r="MH2" s="491"/>
      <c r="MI2" s="491"/>
      <c r="MJ2" s="491"/>
      <c r="MK2" s="491"/>
      <c r="ML2" s="491"/>
      <c r="MM2" s="491"/>
      <c r="MN2" s="491"/>
      <c r="MO2" s="491"/>
      <c r="MP2" s="491"/>
      <c r="MQ2" s="491"/>
      <c r="MR2" s="491"/>
      <c r="MS2" s="491"/>
      <c r="MT2" s="491"/>
      <c r="MU2" s="491"/>
      <c r="MV2" s="491"/>
      <c r="MW2" s="491"/>
      <c r="MX2" s="491"/>
      <c r="MY2" s="491"/>
      <c r="MZ2" s="491"/>
      <c r="NA2" s="491"/>
      <c r="NB2" s="491"/>
      <c r="NC2" s="491"/>
      <c r="ND2" s="491"/>
      <c r="NE2" s="491"/>
      <c r="NF2"/>
      <c r="NG2" s="491"/>
      <c r="NH2" s="491"/>
      <c r="NI2" s="491"/>
      <c r="NJ2" s="491"/>
      <c r="NK2" s="491"/>
      <c r="NL2" s="491"/>
      <c r="NM2" s="491"/>
      <c r="NN2" s="491"/>
      <c r="NO2" s="491"/>
      <c r="NP2" s="491"/>
      <c r="NQ2" s="491"/>
      <c r="NR2" s="491"/>
      <c r="NS2" s="491"/>
      <c r="NT2" s="491"/>
      <c r="NU2" s="491"/>
      <c r="NV2" s="491"/>
      <c r="NW2" s="491"/>
      <c r="NX2" s="491"/>
      <c r="NY2" s="491"/>
      <c r="NZ2" s="491"/>
      <c r="OA2" s="491"/>
      <c r="OB2" s="491"/>
      <c r="OC2" s="491"/>
      <c r="OD2" s="491"/>
      <c r="OE2" s="491"/>
      <c r="OF2" s="491"/>
      <c r="OG2" s="491"/>
      <c r="OH2" s="491"/>
      <c r="OI2" s="491"/>
      <c r="OJ2" s="491"/>
      <c r="OK2" s="491"/>
      <c r="OL2" s="491"/>
      <c r="OM2" s="491"/>
      <c r="ON2" s="491"/>
      <c r="OO2" s="491"/>
      <c r="OP2" s="491"/>
      <c r="OQ2" s="491"/>
      <c r="OR2" s="491"/>
      <c r="OS2" s="491"/>
      <c r="OT2" s="491"/>
      <c r="OU2" s="491"/>
      <c r="OV2" s="491"/>
      <c r="OW2" s="491"/>
      <c r="OX2" s="491"/>
      <c r="OY2" s="491"/>
      <c r="OZ2" s="491"/>
      <c r="PA2" s="491"/>
      <c r="PB2" s="491"/>
      <c r="PC2" s="491"/>
      <c r="PD2" s="491"/>
      <c r="PE2" s="491"/>
      <c r="PG2" s="495"/>
      <c r="PH2" s="495"/>
      <c r="PI2" s="495"/>
      <c r="PJ2" s="495"/>
      <c r="PK2" s="495"/>
      <c r="PL2" s="495"/>
      <c r="PM2" s="495"/>
      <c r="PN2" s="495"/>
      <c r="PO2" s="495"/>
      <c r="PP2" s="495"/>
      <c r="PQ2" s="495"/>
      <c r="PR2" s="495"/>
      <c r="PS2" s="495"/>
      <c r="PT2" s="495"/>
      <c r="PU2" s="495"/>
      <c r="PV2" s="495"/>
      <c r="PW2" s="495"/>
      <c r="PX2" s="495"/>
      <c r="PY2" s="495"/>
      <c r="PZ2" s="495"/>
      <c r="QA2" s="495"/>
      <c r="QB2" s="495"/>
      <c r="QC2" s="495"/>
      <c r="QD2" s="495"/>
      <c r="QE2" s="495"/>
      <c r="QF2" s="495"/>
      <c r="QG2" s="495"/>
      <c r="QH2" s="495"/>
      <c r="QI2" s="495"/>
      <c r="QJ2" s="495"/>
      <c r="QK2" s="495"/>
      <c r="QL2" s="495"/>
      <c r="QM2" s="495"/>
      <c r="QN2" s="495"/>
      <c r="QO2" s="495"/>
      <c r="QP2" s="495"/>
      <c r="QQ2" s="495"/>
      <c r="QR2" s="495"/>
      <c r="QS2" s="495"/>
      <c r="QT2" s="495"/>
      <c r="QU2" s="495"/>
      <c r="QV2" s="495"/>
      <c r="QW2" s="495"/>
      <c r="QX2" s="495"/>
      <c r="QY2" s="495"/>
      <c r="QZ2"/>
      <c r="RA2" s="472"/>
      <c r="RB2" s="472"/>
      <c r="RC2" s="472"/>
      <c r="RD2" s="472"/>
      <c r="RE2" s="472"/>
      <c r="RF2" s="472"/>
      <c r="RG2" s="472"/>
      <c r="RH2" s="472"/>
      <c r="RI2" s="472"/>
      <c r="RJ2" s="472"/>
      <c r="RK2" s="472"/>
      <c r="RL2" s="472"/>
      <c r="RM2" s="472"/>
      <c r="RN2" s="472"/>
      <c r="RO2" s="472"/>
      <c r="RP2" s="472"/>
      <c r="RQ2" s="472"/>
      <c r="RR2" s="472"/>
      <c r="RS2" s="472"/>
      <c r="RT2" s="472"/>
      <c r="RV2" s="475"/>
      <c r="RW2" s="475"/>
      <c r="RX2" s="475"/>
      <c r="RY2" s="475"/>
      <c r="RZ2" s="475"/>
      <c r="SA2" s="475"/>
      <c r="SB2" s="475"/>
      <c r="SC2" s="475"/>
      <c r="SD2" s="475"/>
      <c r="SE2" s="475"/>
      <c r="SF2" s="475"/>
      <c r="SG2" s="475"/>
      <c r="SH2" s="475"/>
      <c r="SI2" s="475"/>
      <c r="SJ2" s="475"/>
      <c r="SK2" s="475"/>
      <c r="SL2" s="475"/>
      <c r="SM2" s="475"/>
      <c r="SN2" s="475"/>
      <c r="SP2" s="468"/>
      <c r="SQ2" s="468"/>
      <c r="SR2" s="468"/>
      <c r="SS2" s="468"/>
      <c r="ST2" s="468"/>
      <c r="SU2" s="468"/>
      <c r="SV2" s="468"/>
      <c r="SW2" s="468"/>
      <c r="SX2" s="468"/>
      <c r="SY2" s="468"/>
      <c r="SZ2" s="468"/>
      <c r="TA2" s="468"/>
      <c r="TB2" s="468"/>
      <c r="TC2" s="468"/>
      <c r="TD2" s="468"/>
      <c r="TE2" s="468"/>
      <c r="TG2" s="470"/>
      <c r="TH2" s="470"/>
      <c r="TI2" s="470"/>
      <c r="TJ2" s="470"/>
      <c r="TK2" s="470"/>
      <c r="TL2" s="470"/>
      <c r="TM2" s="470"/>
      <c r="TN2" s="470"/>
      <c r="TO2" s="470"/>
      <c r="TP2" s="470"/>
      <c r="TQ2" s="470"/>
      <c r="TR2" s="470"/>
      <c r="TS2" s="470"/>
      <c r="TT2" s="470"/>
      <c r="TU2" s="470"/>
      <c r="TV2" s="470"/>
    </row>
    <row r="3" spans="1:542" ht="12" customHeight="1" x14ac:dyDescent="0.45">
      <c r="B3" s="480"/>
      <c r="C3" s="481"/>
      <c r="D3" s="481"/>
      <c r="E3" s="481"/>
      <c r="F3" s="481"/>
      <c r="G3" s="481"/>
      <c r="H3" s="481"/>
      <c r="I3" s="481"/>
      <c r="J3" s="484"/>
      <c r="K3" s="484"/>
      <c r="L3" s="484"/>
      <c r="M3" s="484"/>
      <c r="N3" s="484"/>
      <c r="O3" s="484"/>
      <c r="P3" s="484"/>
      <c r="Q3" s="485"/>
      <c r="S3" s="490"/>
      <c r="T3" s="490"/>
      <c r="U3" s="490"/>
      <c r="V3" s="490"/>
      <c r="W3" s="490"/>
      <c r="X3" s="490"/>
      <c r="Y3" s="490"/>
      <c r="Z3" s="490"/>
      <c r="AB3" s="496" t="s">
        <v>413</v>
      </c>
      <c r="AC3" s="496"/>
      <c r="AD3" s="496" t="s">
        <v>412</v>
      </c>
      <c r="AE3" s="496"/>
      <c r="AF3" s="496"/>
      <c r="AG3" s="431" t="s">
        <v>414</v>
      </c>
      <c r="AH3" s="431" t="s">
        <v>415</v>
      </c>
      <c r="AK3" s="496" t="s">
        <v>422</v>
      </c>
      <c r="AL3" s="496"/>
      <c r="AM3" s="496" t="s">
        <v>423</v>
      </c>
      <c r="AN3" s="496"/>
      <c r="AO3" s="496" t="s">
        <v>424</v>
      </c>
      <c r="AP3" s="496"/>
      <c r="AQ3" s="496"/>
      <c r="AR3" s="496"/>
      <c r="AS3" s="496" t="s">
        <v>421</v>
      </c>
      <c r="AT3" s="496"/>
      <c r="AU3" s="496"/>
      <c r="AV3" s="496"/>
      <c r="AW3" s="496" t="s">
        <v>425</v>
      </c>
      <c r="AX3" s="496"/>
      <c r="AY3" s="496"/>
      <c r="AZ3" s="497" t="s">
        <v>420</v>
      </c>
      <c r="BA3" s="497"/>
      <c r="BB3" s="497"/>
      <c r="BC3" s="437"/>
      <c r="BD3" s="437"/>
      <c r="BE3" s="437"/>
      <c r="BF3" s="437"/>
      <c r="BG3" s="437"/>
      <c r="BH3" s="437"/>
      <c r="BJ3" s="496" t="s">
        <v>138</v>
      </c>
      <c r="BK3" s="496"/>
      <c r="BL3" s="496"/>
      <c r="BM3" s="496"/>
      <c r="BN3" s="496"/>
      <c r="BO3" s="496"/>
      <c r="BP3" s="496" t="s">
        <v>139</v>
      </c>
      <c r="BQ3" s="496"/>
      <c r="BR3" s="496"/>
      <c r="BS3" s="496"/>
      <c r="BT3" s="496"/>
      <c r="BU3" s="496"/>
      <c r="BV3" s="496" t="s">
        <v>137</v>
      </c>
      <c r="BW3" s="496"/>
      <c r="BX3" s="496"/>
      <c r="BY3" s="496"/>
      <c r="BZ3" s="496"/>
      <c r="CA3" s="496"/>
      <c r="CC3" s="498" t="s">
        <v>419</v>
      </c>
      <c r="CD3" s="498"/>
      <c r="CE3" s="498"/>
      <c r="CF3" s="498"/>
      <c r="CG3" s="498"/>
      <c r="CH3" s="436"/>
      <c r="CI3" s="498" t="s">
        <v>418</v>
      </c>
      <c r="CJ3" s="498"/>
      <c r="CK3" s="498"/>
      <c r="CL3" s="498"/>
      <c r="CM3" s="498"/>
      <c r="CN3" s="436"/>
      <c r="CO3" s="498" t="s">
        <v>421</v>
      </c>
      <c r="CP3" s="498"/>
      <c r="CQ3" s="498"/>
      <c r="CR3" s="498"/>
      <c r="CS3" s="498"/>
      <c r="CT3" s="436"/>
      <c r="CU3" s="498" t="s">
        <v>421</v>
      </c>
      <c r="CV3" s="498"/>
      <c r="CW3" s="498"/>
      <c r="CX3" s="498"/>
      <c r="CY3" s="498"/>
      <c r="CZ3" s="436"/>
      <c r="DA3" s="498" t="s">
        <v>420</v>
      </c>
      <c r="DB3" s="498"/>
      <c r="DC3" s="498"/>
      <c r="DD3" s="498"/>
      <c r="DE3" s="498"/>
      <c r="DF3" s="436"/>
      <c r="DG3" s="498" t="s">
        <v>420</v>
      </c>
      <c r="DH3" s="498"/>
      <c r="DI3" s="498"/>
      <c r="DJ3" s="498"/>
      <c r="DK3" s="498"/>
      <c r="DL3" s="436"/>
      <c r="DM3" s="498" t="s">
        <v>28</v>
      </c>
      <c r="DN3" s="498"/>
      <c r="DO3" s="498"/>
      <c r="DP3" s="498"/>
      <c r="DQ3" s="436"/>
      <c r="DR3" s="498" t="s">
        <v>28</v>
      </c>
      <c r="DS3" s="498"/>
      <c r="DT3" s="498"/>
      <c r="DU3" s="498"/>
      <c r="DV3" s="436"/>
      <c r="DW3" s="498" t="s">
        <v>28</v>
      </c>
      <c r="DX3" s="498"/>
      <c r="DY3" s="498"/>
      <c r="DZ3" s="498"/>
      <c r="EA3" s="436"/>
      <c r="EB3" s="498" t="s">
        <v>28</v>
      </c>
      <c r="EC3" s="498"/>
      <c r="ED3" s="498"/>
      <c r="EE3" s="498"/>
      <c r="EF3" s="436"/>
      <c r="EG3" s="498" t="s">
        <v>28</v>
      </c>
      <c r="EH3" s="498"/>
      <c r="EI3" s="498"/>
      <c r="EJ3" s="498"/>
      <c r="EK3" s="436"/>
      <c r="EL3" s="498" t="s">
        <v>28</v>
      </c>
      <c r="EM3" s="498"/>
      <c r="EN3" s="498"/>
      <c r="EO3" s="498"/>
      <c r="EP3" s="435"/>
      <c r="EQ3" s="436"/>
      <c r="ER3" s="498" t="s">
        <v>28</v>
      </c>
      <c r="ES3" s="498"/>
      <c r="ET3" s="498"/>
      <c r="EU3" s="498"/>
      <c r="EV3" s="435"/>
      <c r="EW3" s="436"/>
      <c r="EX3" s="498" t="s">
        <v>28</v>
      </c>
      <c r="EY3" s="498"/>
      <c r="EZ3" s="498"/>
      <c r="FA3" s="498"/>
      <c r="FB3" s="498"/>
      <c r="FC3" s="436"/>
      <c r="FD3" s="498" t="s">
        <v>58</v>
      </c>
      <c r="FE3" s="498"/>
      <c r="FF3" s="498"/>
      <c r="FG3" s="498"/>
      <c r="FH3" s="498"/>
      <c r="FI3" s="436"/>
      <c r="FJ3" s="498" t="s">
        <v>58</v>
      </c>
      <c r="FK3" s="498"/>
      <c r="FL3" s="498"/>
      <c r="FM3" s="498"/>
      <c r="FN3" s="498"/>
      <c r="FO3" s="436"/>
      <c r="FP3" s="498" t="s">
        <v>58</v>
      </c>
      <c r="FQ3" s="498"/>
      <c r="FR3" s="498"/>
      <c r="FS3" s="498"/>
      <c r="FT3" s="498"/>
      <c r="FU3" s="436"/>
      <c r="FV3" s="498" t="s">
        <v>58</v>
      </c>
      <c r="FW3" s="498"/>
      <c r="FX3" s="498"/>
      <c r="FY3" s="498"/>
      <c r="FZ3" s="498"/>
      <c r="GA3" s="436"/>
      <c r="GB3" s="498" t="s">
        <v>58</v>
      </c>
      <c r="GC3" s="498"/>
      <c r="GD3" s="498"/>
      <c r="GE3" s="498"/>
      <c r="GF3" s="498"/>
      <c r="GG3" s="436"/>
      <c r="GH3" s="498" t="s">
        <v>58</v>
      </c>
      <c r="GI3" s="498"/>
      <c r="GJ3" s="498"/>
      <c r="GK3" s="498"/>
      <c r="GL3" s="498"/>
      <c r="GN3" s="493" t="s">
        <v>419</v>
      </c>
      <c r="GO3" s="493"/>
      <c r="GP3" s="493"/>
      <c r="GQ3" s="493"/>
      <c r="GR3" s="493"/>
      <c r="GS3" s="439"/>
      <c r="GT3" s="493" t="s">
        <v>418</v>
      </c>
      <c r="GU3" s="493"/>
      <c r="GV3" s="493"/>
      <c r="GW3" s="493"/>
      <c r="GX3" s="493"/>
      <c r="GY3" s="439"/>
      <c r="GZ3" s="493" t="s">
        <v>421</v>
      </c>
      <c r="HA3" s="493"/>
      <c r="HB3" s="493"/>
      <c r="HC3" s="493"/>
      <c r="HD3" s="493"/>
      <c r="HE3" s="439"/>
      <c r="HF3" s="493" t="s">
        <v>421</v>
      </c>
      <c r="HG3" s="493"/>
      <c r="HH3" s="493"/>
      <c r="HI3" s="493"/>
      <c r="HJ3" s="493"/>
      <c r="HK3" s="439"/>
      <c r="HL3" s="493" t="s">
        <v>420</v>
      </c>
      <c r="HM3" s="493"/>
      <c r="HN3" s="493"/>
      <c r="HO3" s="493"/>
      <c r="HP3" s="493"/>
      <c r="HQ3" s="439"/>
      <c r="HR3" s="493" t="s">
        <v>420</v>
      </c>
      <c r="HS3" s="493"/>
      <c r="HT3" s="493"/>
      <c r="HU3" s="493"/>
      <c r="HV3" s="493"/>
      <c r="HW3" s="439"/>
      <c r="HX3" s="493" t="s">
        <v>28</v>
      </c>
      <c r="HY3" s="493"/>
      <c r="HZ3" s="493"/>
      <c r="IA3" s="493"/>
      <c r="IB3" s="439"/>
      <c r="IC3" s="493" t="s">
        <v>28</v>
      </c>
      <c r="ID3" s="493"/>
      <c r="IE3" s="493"/>
      <c r="IF3" s="493"/>
      <c r="IG3" s="439"/>
      <c r="IH3" s="493" t="s">
        <v>28</v>
      </c>
      <c r="II3" s="493"/>
      <c r="IJ3" s="493"/>
      <c r="IK3" s="493"/>
      <c r="IL3" s="439"/>
      <c r="IM3" s="493" t="s">
        <v>28</v>
      </c>
      <c r="IN3" s="493"/>
      <c r="IO3" s="493"/>
      <c r="IP3" s="493"/>
      <c r="IQ3" s="439"/>
      <c r="IR3" s="493" t="s">
        <v>28</v>
      </c>
      <c r="IS3" s="493"/>
      <c r="IT3" s="493"/>
      <c r="IU3" s="493"/>
      <c r="IV3" s="439"/>
      <c r="IW3" s="493" t="s">
        <v>28</v>
      </c>
      <c r="IX3" s="493"/>
      <c r="IY3" s="493"/>
      <c r="IZ3" s="493"/>
      <c r="JA3" s="438"/>
      <c r="JB3" s="439"/>
      <c r="JC3" s="493" t="s">
        <v>28</v>
      </c>
      <c r="JD3" s="493"/>
      <c r="JE3" s="493"/>
      <c r="JF3" s="493"/>
      <c r="JG3" s="438"/>
      <c r="JH3" s="439"/>
      <c r="JI3" s="493" t="s">
        <v>28</v>
      </c>
      <c r="JJ3" s="493"/>
      <c r="JK3" s="493"/>
      <c r="JL3" s="493"/>
      <c r="JM3" s="493"/>
      <c r="JN3" s="439"/>
      <c r="JO3" s="493" t="s">
        <v>58</v>
      </c>
      <c r="JP3" s="493"/>
      <c r="JQ3" s="493"/>
      <c r="JR3" s="493"/>
      <c r="JS3" s="493"/>
      <c r="JT3" s="439"/>
      <c r="JU3" s="493" t="s">
        <v>58</v>
      </c>
      <c r="JV3" s="493"/>
      <c r="JW3" s="493"/>
      <c r="JX3" s="493"/>
      <c r="JY3" s="493"/>
      <c r="JZ3" s="439"/>
      <c r="KA3" s="493" t="s">
        <v>58</v>
      </c>
      <c r="KB3" s="493"/>
      <c r="KC3" s="493"/>
      <c r="KD3" s="493"/>
      <c r="KE3" s="493"/>
      <c r="KF3" s="439"/>
      <c r="KG3" s="493" t="s">
        <v>58</v>
      </c>
      <c r="KH3" s="493"/>
      <c r="KI3" s="493"/>
      <c r="KJ3" s="493"/>
      <c r="KK3" s="493"/>
      <c r="KL3" s="439"/>
      <c r="KM3" s="493" t="s">
        <v>58</v>
      </c>
      <c r="KN3" s="493"/>
      <c r="KO3" s="493"/>
      <c r="KP3" s="493"/>
      <c r="KQ3" s="493"/>
      <c r="KR3" s="439"/>
      <c r="KS3" s="493" t="s">
        <v>58</v>
      </c>
      <c r="KT3" s="493"/>
      <c r="KU3" s="493"/>
      <c r="KV3" s="493"/>
      <c r="KW3" s="493"/>
      <c r="KY3" s="492" t="s">
        <v>419</v>
      </c>
      <c r="KZ3" s="492"/>
      <c r="LA3" s="492"/>
      <c r="LB3" s="492"/>
      <c r="LC3" s="492"/>
      <c r="LD3" s="492"/>
      <c r="LE3" s="441"/>
      <c r="LF3" s="492" t="s">
        <v>418</v>
      </c>
      <c r="LG3" s="492"/>
      <c r="LH3" s="492"/>
      <c r="LI3" s="492"/>
      <c r="LJ3" s="492"/>
      <c r="LK3" s="492"/>
      <c r="LL3" s="440"/>
      <c r="LM3" s="492" t="s">
        <v>28</v>
      </c>
      <c r="LN3" s="492"/>
      <c r="LO3" s="492"/>
      <c r="LP3" s="492"/>
      <c r="LQ3" s="492"/>
      <c r="LR3" s="492"/>
      <c r="LS3" s="440"/>
      <c r="LT3" s="492" t="s">
        <v>28</v>
      </c>
      <c r="LU3" s="492"/>
      <c r="LV3" s="492"/>
      <c r="LW3" s="492"/>
      <c r="LX3" s="492"/>
      <c r="LY3" s="440"/>
      <c r="LZ3" s="492" t="s">
        <v>28</v>
      </c>
      <c r="MA3" s="492"/>
      <c r="MB3" s="492"/>
      <c r="MC3" s="492"/>
      <c r="MD3" s="492"/>
      <c r="ME3" s="440"/>
      <c r="MF3" s="492" t="s">
        <v>28</v>
      </c>
      <c r="MG3" s="492"/>
      <c r="MH3" s="492"/>
      <c r="MI3" s="492"/>
      <c r="MJ3" s="492"/>
      <c r="MK3" s="440"/>
      <c r="ML3" s="492" t="s">
        <v>28</v>
      </c>
      <c r="MM3" s="492"/>
      <c r="MN3" s="492"/>
      <c r="MO3" s="492"/>
      <c r="MP3" s="492"/>
      <c r="MQ3" s="492"/>
      <c r="MR3" s="440"/>
      <c r="MS3" s="492" t="s">
        <v>28</v>
      </c>
      <c r="MT3" s="492"/>
      <c r="MU3" s="492"/>
      <c r="MV3" s="492"/>
      <c r="MW3" s="492"/>
      <c r="MX3" s="492"/>
      <c r="MY3" s="440"/>
      <c r="MZ3" s="492" t="s">
        <v>28</v>
      </c>
      <c r="NA3" s="492"/>
      <c r="NB3" s="492"/>
      <c r="NC3" s="492"/>
      <c r="ND3" s="492"/>
      <c r="NE3" s="492"/>
      <c r="NF3"/>
      <c r="NG3" s="491"/>
      <c r="NH3" s="491"/>
      <c r="NI3" s="491"/>
      <c r="NJ3" s="491"/>
      <c r="NK3" s="491"/>
      <c r="NL3" s="491"/>
      <c r="NM3" s="491"/>
      <c r="NN3" s="491"/>
      <c r="NO3" s="491"/>
      <c r="NP3" s="491"/>
      <c r="NQ3" s="491"/>
      <c r="NR3" s="491"/>
      <c r="NS3" s="491"/>
      <c r="NT3" s="491"/>
      <c r="NU3" s="491"/>
      <c r="NV3" s="491"/>
      <c r="NW3" s="491"/>
      <c r="NX3" s="491"/>
      <c r="NY3" s="491"/>
      <c r="NZ3" s="491"/>
      <c r="OA3" s="491"/>
      <c r="OB3" s="491"/>
      <c r="OC3" s="491"/>
      <c r="OD3" s="491"/>
      <c r="OE3" s="491"/>
      <c r="OF3" s="491"/>
      <c r="OG3" s="491"/>
      <c r="OH3" s="491"/>
      <c r="OI3" s="491"/>
      <c r="OJ3" s="491"/>
      <c r="OK3" s="491"/>
      <c r="OL3" s="491"/>
      <c r="OM3" s="491"/>
      <c r="ON3" s="491"/>
      <c r="OO3" s="491"/>
      <c r="OP3" s="491"/>
      <c r="OQ3" s="491"/>
      <c r="OR3" s="491"/>
      <c r="OS3" s="491"/>
      <c r="OT3" s="491"/>
      <c r="OU3" s="491"/>
      <c r="OV3" s="491"/>
      <c r="OW3" s="491"/>
      <c r="OX3" s="491"/>
      <c r="OY3" s="491"/>
      <c r="OZ3" s="491"/>
      <c r="PA3" s="491"/>
      <c r="PB3" s="491"/>
      <c r="PC3" s="491"/>
      <c r="PD3" s="491"/>
      <c r="PE3" s="491"/>
      <c r="PG3" s="476" t="s">
        <v>419</v>
      </c>
      <c r="PH3" s="476"/>
      <c r="PI3" s="476"/>
      <c r="PJ3" s="476"/>
      <c r="PK3" s="476"/>
      <c r="PL3" s="476"/>
      <c r="PM3" s="443"/>
      <c r="PN3" s="476" t="s">
        <v>418</v>
      </c>
      <c r="PO3" s="476"/>
      <c r="PP3" s="476"/>
      <c r="PQ3" s="476"/>
      <c r="PR3" s="476"/>
      <c r="PS3" s="476"/>
      <c r="PT3" s="442"/>
      <c r="PU3" s="476" t="s">
        <v>28</v>
      </c>
      <c r="PV3" s="476"/>
      <c r="PW3" s="476"/>
      <c r="PX3" s="476"/>
      <c r="PY3" s="476"/>
      <c r="PZ3" s="476"/>
      <c r="QB3" s="476" t="s">
        <v>28</v>
      </c>
      <c r="QC3" s="476"/>
      <c r="QD3" s="476"/>
      <c r="QE3" s="476"/>
      <c r="QF3" s="476"/>
      <c r="QG3" s="442"/>
      <c r="QH3" s="476" t="s">
        <v>28</v>
      </c>
      <c r="QI3" s="476"/>
      <c r="QJ3" s="476"/>
      <c r="QK3" s="476"/>
      <c r="QL3" s="476"/>
      <c r="QM3" s="442"/>
      <c r="QN3" s="476" t="s">
        <v>28</v>
      </c>
      <c r="QO3" s="476"/>
      <c r="QP3" s="476"/>
      <c r="QQ3" s="476"/>
      <c r="QR3" s="476"/>
      <c r="QS3" s="442"/>
      <c r="QT3" s="476" t="s">
        <v>28</v>
      </c>
      <c r="QU3" s="476"/>
      <c r="QV3" s="476"/>
      <c r="QW3" s="476"/>
      <c r="QX3" s="476"/>
      <c r="QY3" s="476"/>
      <c r="QZ3"/>
      <c r="RA3" s="472"/>
      <c r="RB3" s="472"/>
      <c r="RC3" s="472"/>
      <c r="RD3" s="472"/>
      <c r="RE3" s="472"/>
      <c r="RF3" s="472"/>
      <c r="RG3" s="472"/>
      <c r="RH3" s="472"/>
      <c r="RI3" s="472"/>
      <c r="RJ3" s="472"/>
      <c r="RK3" s="472"/>
      <c r="RL3" s="472"/>
      <c r="RM3" s="472"/>
      <c r="RN3" s="472"/>
      <c r="RO3" s="472"/>
      <c r="RP3" s="472"/>
      <c r="RQ3" s="472"/>
      <c r="RR3" s="472"/>
      <c r="RS3" s="472"/>
      <c r="RT3" s="472"/>
      <c r="RV3" s="475"/>
      <c r="RW3" s="475"/>
      <c r="RX3" s="475"/>
      <c r="RY3" s="475"/>
      <c r="RZ3" s="475"/>
      <c r="SA3" s="475"/>
      <c r="SB3" s="475"/>
      <c r="SC3" s="475"/>
      <c r="SD3" s="475"/>
      <c r="SE3" s="475"/>
      <c r="SF3" s="475"/>
      <c r="SG3" s="475"/>
      <c r="SH3" s="475"/>
      <c r="SI3" s="475"/>
      <c r="SJ3" s="475"/>
      <c r="SK3" s="475"/>
      <c r="SL3" s="475"/>
      <c r="SM3" s="475"/>
      <c r="SN3" s="475"/>
      <c r="SP3" s="468"/>
      <c r="SQ3" s="468"/>
      <c r="SR3" s="468"/>
      <c r="SS3" s="468"/>
      <c r="ST3" s="468"/>
      <c r="SU3" s="468"/>
      <c r="SV3" s="468"/>
      <c r="SW3" s="468"/>
      <c r="SX3" s="468"/>
      <c r="SY3" s="468"/>
      <c r="SZ3" s="468"/>
      <c r="TA3" s="468"/>
      <c r="TB3" s="468"/>
      <c r="TC3" s="468"/>
      <c r="TD3" s="468"/>
      <c r="TE3" s="468"/>
      <c r="TG3" s="470"/>
      <c r="TH3" s="470"/>
      <c r="TI3" s="470"/>
      <c r="TJ3" s="470"/>
      <c r="TK3" s="470"/>
      <c r="TL3" s="470"/>
      <c r="TM3" s="470"/>
      <c r="TN3" s="470"/>
      <c r="TO3" s="470"/>
      <c r="TP3" s="470"/>
      <c r="TQ3" s="470"/>
      <c r="TR3" s="470"/>
      <c r="TS3" s="470"/>
      <c r="TT3" s="470"/>
      <c r="TU3" s="470"/>
      <c r="TV3" s="470"/>
    </row>
    <row r="4" spans="1:542" ht="227.4" x14ac:dyDescent="0.3">
      <c r="A4" s="292"/>
      <c r="B4" s="432" t="s">
        <v>156</v>
      </c>
      <c r="C4" s="433" t="s">
        <v>157</v>
      </c>
      <c r="D4" s="434" t="s">
        <v>158</v>
      </c>
      <c r="E4" s="450" t="s">
        <v>159</v>
      </c>
      <c r="F4" s="451" t="s">
        <v>16</v>
      </c>
      <c r="G4" s="452" t="s">
        <v>17</v>
      </c>
      <c r="H4" s="453" t="s">
        <v>21</v>
      </c>
      <c r="I4" s="457" t="s">
        <v>18</v>
      </c>
      <c r="J4" s="458" t="s">
        <v>156</v>
      </c>
      <c r="K4" s="433" t="s">
        <v>157</v>
      </c>
      <c r="L4" s="434" t="s">
        <v>158</v>
      </c>
      <c r="M4" s="450" t="s">
        <v>159</v>
      </c>
      <c r="N4" s="451" t="s">
        <v>16</v>
      </c>
      <c r="O4" s="452" t="s">
        <v>17</v>
      </c>
      <c r="P4" s="453" t="s">
        <v>21</v>
      </c>
      <c r="Q4" s="454" t="s">
        <v>18</v>
      </c>
      <c r="S4" s="432" t="s">
        <v>156</v>
      </c>
      <c r="T4" s="433" t="s">
        <v>157</v>
      </c>
      <c r="U4" s="434" t="s">
        <v>158</v>
      </c>
      <c r="V4" s="450" t="s">
        <v>159</v>
      </c>
      <c r="W4" s="451" t="s">
        <v>16</v>
      </c>
      <c r="X4" s="452" t="s">
        <v>17</v>
      </c>
      <c r="Y4" s="453" t="s">
        <v>21</v>
      </c>
      <c r="Z4" s="454" t="s">
        <v>18</v>
      </c>
      <c r="AA4" s="449"/>
      <c r="AB4" s="432" t="s">
        <v>164</v>
      </c>
      <c r="AC4" s="433" t="s">
        <v>166</v>
      </c>
      <c r="AD4" s="432" t="s">
        <v>163</v>
      </c>
      <c r="AE4" s="433" t="s">
        <v>165</v>
      </c>
      <c r="AF4" s="434" t="s">
        <v>26</v>
      </c>
      <c r="AG4" s="434" t="s">
        <v>117</v>
      </c>
      <c r="AH4" s="434" t="s">
        <v>132</v>
      </c>
      <c r="AI4" s="449"/>
      <c r="AJ4" s="449"/>
      <c r="AK4" s="432" t="s">
        <v>169</v>
      </c>
      <c r="AL4" s="433" t="s">
        <v>189</v>
      </c>
      <c r="AM4" s="432" t="s">
        <v>345</v>
      </c>
      <c r="AN4" s="433" t="s">
        <v>157</v>
      </c>
      <c r="AO4" s="432" t="s">
        <v>435</v>
      </c>
      <c r="AP4" s="433" t="s">
        <v>437</v>
      </c>
      <c r="AQ4" s="434" t="s">
        <v>440</v>
      </c>
      <c r="AR4" s="450" t="s">
        <v>442</v>
      </c>
      <c r="AS4" s="432" t="s">
        <v>170</v>
      </c>
      <c r="AT4" s="433" t="s">
        <v>175</v>
      </c>
      <c r="AU4" s="434" t="s">
        <v>183</v>
      </c>
      <c r="AV4" s="450" t="s">
        <v>188</v>
      </c>
      <c r="AW4" s="432" t="s">
        <v>171</v>
      </c>
      <c r="AX4" s="433" t="s">
        <v>176</v>
      </c>
      <c r="AY4" s="434" t="s">
        <v>181</v>
      </c>
      <c r="AZ4" s="432" t="s">
        <v>436</v>
      </c>
      <c r="BA4" s="433" t="s">
        <v>438</v>
      </c>
      <c r="BB4" s="434" t="s">
        <v>441</v>
      </c>
      <c r="BC4" s="434" t="s">
        <v>180</v>
      </c>
      <c r="BD4" s="450" t="s">
        <v>186</v>
      </c>
      <c r="BE4" s="451" t="s">
        <v>29</v>
      </c>
      <c r="BF4" s="452" t="s">
        <v>30</v>
      </c>
      <c r="BG4" s="453" t="s">
        <v>32</v>
      </c>
      <c r="BH4" s="454" t="s">
        <v>31</v>
      </c>
      <c r="BI4" s="449"/>
      <c r="BJ4" s="432" t="s">
        <v>197</v>
      </c>
      <c r="BK4" s="432" t="s">
        <v>198</v>
      </c>
      <c r="BL4" s="432" t="s">
        <v>199</v>
      </c>
      <c r="BM4" s="432" t="s">
        <v>200</v>
      </c>
      <c r="BN4" s="432" t="s">
        <v>201</v>
      </c>
      <c r="BO4" s="432" t="s">
        <v>202</v>
      </c>
      <c r="BP4" s="433" t="s">
        <v>203</v>
      </c>
      <c r="BQ4" s="433" t="s">
        <v>204</v>
      </c>
      <c r="BR4" s="433" t="s">
        <v>205</v>
      </c>
      <c r="BS4" s="433" t="s">
        <v>206</v>
      </c>
      <c r="BT4" s="433" t="s">
        <v>207</v>
      </c>
      <c r="BU4" s="433" t="s">
        <v>208</v>
      </c>
      <c r="BV4" s="434" t="s">
        <v>146</v>
      </c>
      <c r="BW4" s="434" t="s">
        <v>147</v>
      </c>
      <c r="BX4" s="434" t="s">
        <v>148</v>
      </c>
      <c r="BY4" s="434" t="s">
        <v>149</v>
      </c>
      <c r="BZ4" s="434" t="s">
        <v>150</v>
      </c>
      <c r="CA4" s="434" t="s">
        <v>151</v>
      </c>
      <c r="CC4" s="469" t="s">
        <v>579</v>
      </c>
      <c r="CD4" s="469"/>
      <c r="CE4" s="469"/>
      <c r="CF4" s="469"/>
      <c r="CG4" s="469"/>
      <c r="CH4" t="s">
        <v>411</v>
      </c>
      <c r="CI4" s="469" t="s">
        <v>580</v>
      </c>
      <c r="CJ4" s="469"/>
      <c r="CK4" s="469"/>
      <c r="CL4" s="469"/>
      <c r="CM4" s="469"/>
      <c r="CN4" t="s">
        <v>411</v>
      </c>
      <c r="CO4" s="469" t="s">
        <v>416</v>
      </c>
      <c r="CP4" s="469"/>
      <c r="CQ4" s="469"/>
      <c r="CR4" s="469"/>
      <c r="CS4" s="469"/>
      <c r="CT4" t="s">
        <v>411</v>
      </c>
      <c r="CU4" s="469" t="s">
        <v>417</v>
      </c>
      <c r="CV4" s="469"/>
      <c r="CW4" s="469"/>
      <c r="CX4" s="469"/>
      <c r="CY4" s="469"/>
      <c r="CZ4" t="s">
        <v>411</v>
      </c>
      <c r="DA4" s="469" t="s">
        <v>416</v>
      </c>
      <c r="DB4" s="469"/>
      <c r="DC4" s="469"/>
      <c r="DD4" s="469"/>
      <c r="DE4" s="469"/>
      <c r="DF4" t="s">
        <v>411</v>
      </c>
      <c r="DG4" s="469" t="s">
        <v>417</v>
      </c>
      <c r="DH4" s="469"/>
      <c r="DI4" s="469"/>
      <c r="DJ4" s="469"/>
      <c r="DK4" s="469"/>
      <c r="DL4" t="s">
        <v>411</v>
      </c>
      <c r="DM4" s="469" t="s">
        <v>422</v>
      </c>
      <c r="DN4" s="469"/>
      <c r="DO4" s="469"/>
      <c r="DP4" s="469"/>
      <c r="DQ4" t="s">
        <v>411</v>
      </c>
      <c r="DR4" s="469" t="s">
        <v>348</v>
      </c>
      <c r="DS4" s="469"/>
      <c r="DT4" s="469"/>
      <c r="DU4" s="469"/>
      <c r="DV4" t="s">
        <v>411</v>
      </c>
      <c r="DW4" s="469" t="s">
        <v>431</v>
      </c>
      <c r="DX4" s="469"/>
      <c r="DY4" s="469"/>
      <c r="DZ4" s="469"/>
      <c r="EA4" t="s">
        <v>411</v>
      </c>
      <c r="EB4" s="469" t="s">
        <v>432</v>
      </c>
      <c r="EC4" s="469"/>
      <c r="ED4" s="469"/>
      <c r="EE4" s="469"/>
      <c r="EF4" t="s">
        <v>411</v>
      </c>
      <c r="EG4" s="469" t="s">
        <v>433</v>
      </c>
      <c r="EH4" s="469"/>
      <c r="EI4" s="469"/>
      <c r="EJ4" s="469"/>
      <c r="EK4" t="s">
        <v>411</v>
      </c>
      <c r="EL4" s="469" t="s">
        <v>421</v>
      </c>
      <c r="EM4" s="469"/>
      <c r="EN4" s="469"/>
      <c r="EO4" s="469"/>
      <c r="EP4" s="469"/>
      <c r="EQ4" t="s">
        <v>411</v>
      </c>
      <c r="ER4" s="469" t="s">
        <v>425</v>
      </c>
      <c r="ES4" s="469"/>
      <c r="ET4" s="469"/>
      <c r="EU4" s="469"/>
      <c r="EV4" s="469"/>
      <c r="EW4" t="s">
        <v>411</v>
      </c>
      <c r="EX4" s="469" t="s">
        <v>420</v>
      </c>
      <c r="EY4" s="469"/>
      <c r="EZ4" s="469"/>
      <c r="FA4" s="469"/>
      <c r="FB4" s="469"/>
      <c r="FC4" t="s">
        <v>411</v>
      </c>
      <c r="FD4" s="469" t="s">
        <v>444</v>
      </c>
      <c r="FE4" s="469"/>
      <c r="FF4" s="469"/>
      <c r="FG4" s="469"/>
      <c r="FH4" s="469"/>
      <c r="FI4" t="s">
        <v>411</v>
      </c>
      <c r="FJ4" s="469" t="s">
        <v>446</v>
      </c>
      <c r="FK4" s="469"/>
      <c r="FL4" s="469"/>
      <c r="FM4" s="469"/>
      <c r="FN4" s="469"/>
      <c r="FO4" t="s">
        <v>411</v>
      </c>
      <c r="FP4" s="469" t="s">
        <v>445</v>
      </c>
      <c r="FQ4" s="469"/>
      <c r="FR4" s="469"/>
      <c r="FS4" s="469"/>
      <c r="FT4" s="469"/>
      <c r="FU4" t="s">
        <v>411</v>
      </c>
      <c r="FV4" s="469" t="s">
        <v>449</v>
      </c>
      <c r="FW4" s="469"/>
      <c r="FX4" s="469"/>
      <c r="FY4" s="469"/>
      <c r="FZ4" s="469"/>
      <c r="GA4" t="s">
        <v>411</v>
      </c>
      <c r="GB4" s="469" t="s">
        <v>447</v>
      </c>
      <c r="GC4" s="469"/>
      <c r="GD4" s="469"/>
      <c r="GE4" s="469"/>
      <c r="GF4" s="469"/>
      <c r="GG4" t="s">
        <v>411</v>
      </c>
      <c r="GH4" s="469" t="s">
        <v>448</v>
      </c>
      <c r="GI4" s="469"/>
      <c r="GJ4" s="469"/>
      <c r="GK4" s="469"/>
      <c r="GL4" s="469"/>
      <c r="GM4" t="s">
        <v>411</v>
      </c>
      <c r="GN4" s="494" t="s">
        <v>579</v>
      </c>
      <c r="GO4" s="494"/>
      <c r="GP4" s="494"/>
      <c r="GQ4" s="494"/>
      <c r="GR4" s="494"/>
      <c r="GS4" t="s">
        <v>411</v>
      </c>
      <c r="GT4" s="494" t="s">
        <v>580</v>
      </c>
      <c r="GU4" s="494"/>
      <c r="GV4" s="494"/>
      <c r="GW4" s="494"/>
      <c r="GX4" s="494"/>
      <c r="GY4" t="s">
        <v>411</v>
      </c>
      <c r="GZ4" s="494" t="s">
        <v>416</v>
      </c>
      <c r="HA4" s="494"/>
      <c r="HB4" s="494"/>
      <c r="HC4" s="494"/>
      <c r="HD4" s="494"/>
      <c r="HE4" t="s">
        <v>411</v>
      </c>
      <c r="HF4" s="494" t="s">
        <v>417</v>
      </c>
      <c r="HG4" s="494"/>
      <c r="HH4" s="494"/>
      <c r="HI4" s="494"/>
      <c r="HJ4" s="494"/>
      <c r="HK4" t="s">
        <v>411</v>
      </c>
      <c r="HL4" s="494" t="s">
        <v>416</v>
      </c>
      <c r="HM4" s="494"/>
      <c r="HN4" s="494"/>
      <c r="HO4" s="494"/>
      <c r="HP4" s="494"/>
      <c r="HQ4" t="s">
        <v>411</v>
      </c>
      <c r="HR4" s="494" t="s">
        <v>417</v>
      </c>
      <c r="HS4" s="494"/>
      <c r="HT4" s="494"/>
      <c r="HU4" s="494"/>
      <c r="HV4" s="494"/>
      <c r="HW4" t="s">
        <v>411</v>
      </c>
      <c r="HX4" s="494" t="s">
        <v>422</v>
      </c>
      <c r="HY4" s="494"/>
      <c r="HZ4" s="494"/>
      <c r="IA4" s="494"/>
      <c r="IB4" t="s">
        <v>411</v>
      </c>
      <c r="IC4" s="494" t="s">
        <v>348</v>
      </c>
      <c r="ID4" s="494"/>
      <c r="IE4" s="494"/>
      <c r="IF4" s="494"/>
      <c r="IG4" t="s">
        <v>411</v>
      </c>
      <c r="IH4" s="494" t="s">
        <v>431</v>
      </c>
      <c r="II4" s="494"/>
      <c r="IJ4" s="494"/>
      <c r="IK4" s="494"/>
      <c r="IL4" t="s">
        <v>411</v>
      </c>
      <c r="IM4" s="494" t="s">
        <v>432</v>
      </c>
      <c r="IN4" s="494"/>
      <c r="IO4" s="494"/>
      <c r="IP4" s="494"/>
      <c r="IQ4" t="s">
        <v>411</v>
      </c>
      <c r="IR4" s="494" t="s">
        <v>433</v>
      </c>
      <c r="IS4" s="494"/>
      <c r="IT4" s="494"/>
      <c r="IU4" s="494"/>
      <c r="IV4" t="s">
        <v>411</v>
      </c>
      <c r="IW4" s="494" t="s">
        <v>421</v>
      </c>
      <c r="IX4" s="494"/>
      <c r="IY4" s="494"/>
      <c r="IZ4" s="494"/>
      <c r="JA4" s="494"/>
      <c r="JB4" t="s">
        <v>411</v>
      </c>
      <c r="JC4" s="494" t="s">
        <v>425</v>
      </c>
      <c r="JD4" s="494"/>
      <c r="JE4" s="494"/>
      <c r="JF4" s="494"/>
      <c r="JG4" s="494"/>
      <c r="JH4" t="s">
        <v>411</v>
      </c>
      <c r="JI4" s="494" t="s">
        <v>420</v>
      </c>
      <c r="JJ4" s="494"/>
      <c r="JK4" s="494"/>
      <c r="JL4" s="494"/>
      <c r="JM4" s="494"/>
      <c r="JN4" t="s">
        <v>411</v>
      </c>
      <c r="JO4" s="494" t="s">
        <v>444</v>
      </c>
      <c r="JP4" s="494"/>
      <c r="JQ4" s="494"/>
      <c r="JR4" s="494"/>
      <c r="JS4" s="494"/>
      <c r="JT4" t="s">
        <v>411</v>
      </c>
      <c r="JU4" s="494" t="s">
        <v>446</v>
      </c>
      <c r="JV4" s="494"/>
      <c r="JW4" s="494"/>
      <c r="JX4" s="494"/>
      <c r="JY4" s="494"/>
      <c r="JZ4" t="s">
        <v>411</v>
      </c>
      <c r="KA4" s="494" t="s">
        <v>445</v>
      </c>
      <c r="KB4" s="494"/>
      <c r="KC4" s="494"/>
      <c r="KD4" s="494"/>
      <c r="KE4" s="494"/>
      <c r="KF4" t="s">
        <v>411</v>
      </c>
      <c r="KG4" s="494" t="s">
        <v>449</v>
      </c>
      <c r="KH4" s="494"/>
      <c r="KI4" s="494"/>
      <c r="KJ4" s="494"/>
      <c r="KK4" s="494"/>
      <c r="KL4" t="s">
        <v>411</v>
      </c>
      <c r="KM4" s="494" t="s">
        <v>447</v>
      </c>
      <c r="KN4" s="494"/>
      <c r="KO4" s="494"/>
      <c r="KP4" s="494"/>
      <c r="KQ4" s="494"/>
      <c r="KR4" t="s">
        <v>411</v>
      </c>
      <c r="KS4" s="494" t="s">
        <v>448</v>
      </c>
      <c r="KT4" s="494"/>
      <c r="KU4" s="494"/>
      <c r="KV4" s="494"/>
      <c r="KW4" s="494"/>
      <c r="KX4" t="s">
        <v>411</v>
      </c>
      <c r="KY4" s="477" t="s">
        <v>579</v>
      </c>
      <c r="KZ4" s="477"/>
      <c r="LA4" s="477"/>
      <c r="LB4" s="477"/>
      <c r="LC4" s="477"/>
      <c r="LD4" s="477"/>
      <c r="LE4" t="s">
        <v>411</v>
      </c>
      <c r="LF4" s="477" t="s">
        <v>580</v>
      </c>
      <c r="LG4" s="477"/>
      <c r="LH4" s="477"/>
      <c r="LI4" s="477"/>
      <c r="LJ4" s="477"/>
      <c r="LK4" s="477"/>
      <c r="LL4" t="s">
        <v>411</v>
      </c>
      <c r="LM4" s="477" t="s">
        <v>439</v>
      </c>
      <c r="LN4" s="477"/>
      <c r="LO4" s="477"/>
      <c r="LP4" s="477"/>
      <c r="LQ4" s="477"/>
      <c r="LR4" s="477"/>
      <c r="LS4" t="s">
        <v>411</v>
      </c>
      <c r="LT4" s="477" t="s">
        <v>431</v>
      </c>
      <c r="LU4" s="477"/>
      <c r="LV4" s="477"/>
      <c r="LW4" s="477"/>
      <c r="LX4" s="477"/>
      <c r="LY4" t="s">
        <v>411</v>
      </c>
      <c r="LZ4" s="477" t="s">
        <v>432</v>
      </c>
      <c r="MA4" s="477"/>
      <c r="MB4" s="477"/>
      <c r="MC4" s="477"/>
      <c r="MD4" s="477"/>
      <c r="ME4" t="s">
        <v>411</v>
      </c>
      <c r="MF4" s="477" t="s">
        <v>433</v>
      </c>
      <c r="MG4" s="477"/>
      <c r="MH4" s="477"/>
      <c r="MI4" s="477"/>
      <c r="MJ4" s="477"/>
      <c r="MK4" t="s">
        <v>411</v>
      </c>
      <c r="ML4" s="477" t="s">
        <v>421</v>
      </c>
      <c r="MM4" s="477"/>
      <c r="MN4" s="477"/>
      <c r="MO4" s="477"/>
      <c r="MP4" s="477"/>
      <c r="MQ4" s="477"/>
      <c r="MR4" t="s">
        <v>411</v>
      </c>
      <c r="MS4" s="477" t="s">
        <v>425</v>
      </c>
      <c r="MT4" s="477"/>
      <c r="MU4" s="477"/>
      <c r="MV4" s="477"/>
      <c r="MW4" s="477"/>
      <c r="MX4" s="477"/>
      <c r="MY4" t="s">
        <v>411</v>
      </c>
      <c r="MZ4" s="477" t="s">
        <v>420</v>
      </c>
      <c r="NA4" s="477"/>
      <c r="NB4" s="477"/>
      <c r="NC4" s="477"/>
      <c r="ND4" s="477"/>
      <c r="NE4" s="477"/>
      <c r="NF4" t="s">
        <v>411</v>
      </c>
      <c r="NG4" s="477" t="s">
        <v>434</v>
      </c>
      <c r="NH4" s="477"/>
      <c r="NI4" s="477"/>
      <c r="NJ4" s="477"/>
      <c r="NK4" t="s">
        <v>411</v>
      </c>
      <c r="NL4" s="477" t="s">
        <v>420</v>
      </c>
      <c r="NM4" s="477"/>
      <c r="NN4" s="477"/>
      <c r="NO4" s="477"/>
      <c r="NP4" t="s">
        <v>411</v>
      </c>
      <c r="NQ4" s="477" t="s">
        <v>420</v>
      </c>
      <c r="NR4" s="477"/>
      <c r="NS4" s="477"/>
      <c r="NT4" s="477"/>
      <c r="NU4" s="477"/>
      <c r="NV4" t="s">
        <v>411</v>
      </c>
      <c r="NW4" s="477" t="s">
        <v>444</v>
      </c>
      <c r="NX4" s="477"/>
      <c r="NY4" s="477"/>
      <c r="NZ4" s="477"/>
      <c r="OA4" s="477"/>
      <c r="OB4" t="s">
        <v>411</v>
      </c>
      <c r="OC4" s="477" t="s">
        <v>446</v>
      </c>
      <c r="OD4" s="477"/>
      <c r="OE4" s="477"/>
      <c r="OF4" s="477"/>
      <c r="OG4" s="477"/>
      <c r="OH4" t="s">
        <v>411</v>
      </c>
      <c r="OI4" s="477" t="s">
        <v>445</v>
      </c>
      <c r="OJ4" s="477"/>
      <c r="OK4" s="477"/>
      <c r="OL4" s="477"/>
      <c r="OM4" s="477"/>
      <c r="ON4" t="s">
        <v>411</v>
      </c>
      <c r="OO4" s="477" t="s">
        <v>449</v>
      </c>
      <c r="OP4" s="477"/>
      <c r="OQ4" s="477"/>
      <c r="OR4" s="477"/>
      <c r="OS4" s="477"/>
      <c r="OT4" t="s">
        <v>411</v>
      </c>
      <c r="OU4" s="477" t="s">
        <v>447</v>
      </c>
      <c r="OV4" s="477"/>
      <c r="OW4" s="477"/>
      <c r="OX4" s="477"/>
      <c r="OY4" s="477"/>
      <c r="OZ4" t="s">
        <v>411</v>
      </c>
      <c r="PA4" s="477" t="s">
        <v>448</v>
      </c>
      <c r="PB4" s="477"/>
      <c r="PC4" s="477"/>
      <c r="PD4" s="477"/>
      <c r="PE4" s="477"/>
      <c r="PF4" t="s">
        <v>411</v>
      </c>
      <c r="PG4" s="473" t="s">
        <v>579</v>
      </c>
      <c r="PH4" s="473"/>
      <c r="PI4" s="473"/>
      <c r="PJ4" s="473"/>
      <c r="PK4" s="473"/>
      <c r="PL4" s="473"/>
      <c r="PM4" t="s">
        <v>411</v>
      </c>
      <c r="PN4" s="473" t="s">
        <v>580</v>
      </c>
      <c r="PO4" s="473"/>
      <c r="PP4" s="473"/>
      <c r="PQ4" s="473"/>
      <c r="PR4" s="473"/>
      <c r="PS4" s="473"/>
      <c r="PT4" t="s">
        <v>411</v>
      </c>
      <c r="PU4" s="473" t="s">
        <v>439</v>
      </c>
      <c r="PV4" s="473"/>
      <c r="PW4" s="473"/>
      <c r="PX4" s="473"/>
      <c r="PY4" s="473"/>
      <c r="PZ4" s="473"/>
      <c r="QA4" t="s">
        <v>411</v>
      </c>
      <c r="QB4" s="473" t="s">
        <v>431</v>
      </c>
      <c r="QC4" s="473"/>
      <c r="QD4" s="473"/>
      <c r="QE4" s="473"/>
      <c r="QF4" s="473"/>
      <c r="QG4" t="s">
        <v>411</v>
      </c>
      <c r="QH4" s="473" t="s">
        <v>432</v>
      </c>
      <c r="QI4" s="473"/>
      <c r="QJ4" s="473"/>
      <c r="QK4" s="473"/>
      <c r="QL4" s="473"/>
      <c r="QM4" t="s">
        <v>411</v>
      </c>
      <c r="QN4" s="473" t="s">
        <v>433</v>
      </c>
      <c r="QO4" s="473"/>
      <c r="QP4" s="473"/>
      <c r="QQ4" s="473"/>
      <c r="QR4" s="473"/>
      <c r="QS4" t="s">
        <v>411</v>
      </c>
      <c r="QT4" s="473" t="s">
        <v>421</v>
      </c>
      <c r="QU4" s="473"/>
      <c r="QV4" s="473"/>
      <c r="QW4" s="473"/>
      <c r="QX4" s="473"/>
      <c r="QY4" s="473"/>
      <c r="QZ4" t="s">
        <v>411</v>
      </c>
      <c r="RA4" s="471" t="s">
        <v>579</v>
      </c>
      <c r="RB4" s="471"/>
      <c r="RC4" s="471"/>
      <c r="RD4" s="471"/>
      <c r="RE4" s="471"/>
      <c r="RF4" s="471"/>
      <c r="RG4" t="s">
        <v>411</v>
      </c>
      <c r="RH4" s="471" t="s">
        <v>580</v>
      </c>
      <c r="RI4" s="471"/>
      <c r="RJ4" s="471"/>
      <c r="RK4" s="471"/>
      <c r="RL4" s="471"/>
      <c r="RM4" s="471"/>
      <c r="RN4" t="s">
        <v>411</v>
      </c>
      <c r="RO4" s="471" t="s">
        <v>28</v>
      </c>
      <c r="RP4" s="471"/>
      <c r="RQ4" s="471"/>
      <c r="RR4" s="471"/>
      <c r="RS4" s="471"/>
      <c r="RT4" s="471"/>
      <c r="RU4" t="s">
        <v>411</v>
      </c>
      <c r="RV4" s="474" t="s">
        <v>579</v>
      </c>
      <c r="RW4" s="474"/>
      <c r="RX4" s="474"/>
      <c r="RY4" s="474"/>
      <c r="RZ4" s="474"/>
      <c r="SA4" s="474"/>
      <c r="SB4" t="s">
        <v>411</v>
      </c>
      <c r="SC4" s="474" t="s">
        <v>580</v>
      </c>
      <c r="SD4" s="474"/>
      <c r="SE4" s="474"/>
      <c r="SF4" s="474"/>
      <c r="SG4" s="474"/>
      <c r="SH4" s="474"/>
      <c r="SI4" t="s">
        <v>411</v>
      </c>
      <c r="SJ4" s="474" t="s">
        <v>28</v>
      </c>
      <c r="SK4" s="474"/>
      <c r="SL4" s="474"/>
      <c r="SM4" s="474"/>
      <c r="SN4" s="474"/>
      <c r="SO4" t="s">
        <v>411</v>
      </c>
      <c r="SP4" s="467" t="s">
        <v>579</v>
      </c>
      <c r="SQ4" s="467"/>
      <c r="SR4" s="467"/>
      <c r="SS4" s="467"/>
      <c r="ST4" s="467"/>
      <c r="SU4" t="s">
        <v>411</v>
      </c>
      <c r="SV4" s="467" t="s">
        <v>580</v>
      </c>
      <c r="SW4" s="467"/>
      <c r="SX4" s="467"/>
      <c r="SY4" s="467"/>
      <c r="SZ4" s="467"/>
      <c r="TA4" t="s">
        <v>411</v>
      </c>
      <c r="TB4" s="467" t="s">
        <v>24</v>
      </c>
      <c r="TC4" s="467"/>
      <c r="TD4" s="467"/>
      <c r="TE4" s="467"/>
      <c r="TF4" t="s">
        <v>411</v>
      </c>
      <c r="TG4" s="469" t="s">
        <v>579</v>
      </c>
      <c r="TH4" s="469"/>
      <c r="TI4" s="469"/>
      <c r="TJ4" s="469"/>
      <c r="TK4" s="469"/>
      <c r="TL4" t="s">
        <v>411</v>
      </c>
      <c r="TM4" s="469" t="s">
        <v>580</v>
      </c>
      <c r="TN4" s="469"/>
      <c r="TO4" s="469"/>
      <c r="TP4" s="469"/>
      <c r="TQ4" s="469"/>
      <c r="TR4" t="s">
        <v>411</v>
      </c>
      <c r="TS4" s="469" t="s">
        <v>28</v>
      </c>
      <c r="TT4" s="469"/>
      <c r="TU4" s="469"/>
      <c r="TV4" s="469"/>
    </row>
    <row r="5" spans="1:542" ht="14.4" customHeight="1" x14ac:dyDescent="0.3">
      <c r="B5" s="504" t="s">
        <v>12</v>
      </c>
      <c r="C5" s="504"/>
      <c r="D5" s="504"/>
      <c r="E5" s="504"/>
      <c r="F5" s="504"/>
      <c r="G5" s="504"/>
      <c r="H5" s="504"/>
      <c r="I5" s="504"/>
      <c r="J5" s="499" t="s">
        <v>13</v>
      </c>
      <c r="K5" s="499"/>
      <c r="L5" s="499"/>
      <c r="M5" s="499"/>
      <c r="N5" s="499"/>
      <c r="O5" s="499"/>
      <c r="P5" s="499"/>
      <c r="Q5" s="499"/>
      <c r="R5" s="449" t="s">
        <v>411</v>
      </c>
      <c r="S5" s="499" t="s">
        <v>43</v>
      </c>
      <c r="T5" s="499"/>
      <c r="U5" s="499"/>
      <c r="V5" s="499"/>
      <c r="W5" s="499"/>
      <c r="X5" s="499"/>
      <c r="Y5" s="499"/>
      <c r="Z5" s="499"/>
      <c r="AA5" s="449" t="s">
        <v>411</v>
      </c>
      <c r="AB5" s="499" t="s">
        <v>43</v>
      </c>
      <c r="AC5" s="499"/>
      <c r="AD5" s="499"/>
      <c r="AE5" s="499"/>
      <c r="AF5" s="499"/>
      <c r="AG5" s="499"/>
      <c r="AH5" s="499"/>
      <c r="AI5" s="449" t="s">
        <v>411</v>
      </c>
      <c r="AJ5" s="449" t="s">
        <v>411</v>
      </c>
      <c r="AK5" s="499" t="s">
        <v>43</v>
      </c>
      <c r="AL5" s="499"/>
      <c r="AM5" s="499"/>
      <c r="AN5" s="499"/>
      <c r="AO5" s="499"/>
      <c r="AP5" s="499"/>
      <c r="AQ5" s="499"/>
      <c r="AR5" s="499"/>
      <c r="AS5" s="499"/>
      <c r="AT5" s="499"/>
      <c r="AU5" s="499"/>
      <c r="AV5" s="499"/>
      <c r="AW5" s="499"/>
      <c r="AX5" s="499"/>
      <c r="AY5" s="499"/>
      <c r="AZ5" s="499"/>
      <c r="BA5" s="499"/>
      <c r="BB5" s="499"/>
      <c r="BC5" s="499"/>
      <c r="BD5" s="499"/>
      <c r="BE5" s="499"/>
      <c r="BF5" s="499"/>
      <c r="BG5" s="499"/>
      <c r="BH5" s="499"/>
      <c r="BI5" s="449" t="s">
        <v>411</v>
      </c>
      <c r="BJ5" s="503" t="s">
        <v>43</v>
      </c>
      <c r="BK5" s="503"/>
      <c r="BL5" s="503"/>
      <c r="BM5" s="503"/>
      <c r="BN5" s="503"/>
      <c r="BO5" s="503"/>
      <c r="BP5" s="503"/>
      <c r="BQ5" s="503"/>
      <c r="BR5" s="503"/>
      <c r="BS5" s="503"/>
      <c r="BT5" s="503"/>
      <c r="BU5" s="503"/>
      <c r="BV5" s="503"/>
      <c r="BW5" s="503"/>
      <c r="BX5" s="503"/>
      <c r="BY5" s="503"/>
      <c r="BZ5" s="503"/>
      <c r="CA5" s="503"/>
      <c r="CB5" s="449" t="s">
        <v>411</v>
      </c>
      <c r="CC5" s="413" t="s">
        <v>381</v>
      </c>
      <c r="CD5" s="411" t="s">
        <v>386</v>
      </c>
      <c r="CE5" s="413" t="s">
        <v>385</v>
      </c>
      <c r="CF5" s="169" t="s">
        <v>291</v>
      </c>
      <c r="CG5" s="182" t="s">
        <v>576</v>
      </c>
      <c r="CH5"/>
      <c r="CI5" s="413" t="s">
        <v>451</v>
      </c>
      <c r="CJ5" s="413" t="s">
        <v>381</v>
      </c>
      <c r="CK5" s="413" t="s">
        <v>382</v>
      </c>
      <c r="CL5" s="413" t="s">
        <v>385</v>
      </c>
      <c r="CM5" t="s">
        <v>291</v>
      </c>
      <c r="CO5" s="413" t="s">
        <v>381</v>
      </c>
      <c r="CP5" s="411" t="s">
        <v>386</v>
      </c>
      <c r="CQ5" s="413" t="s">
        <v>385</v>
      </c>
      <c r="CR5" s="413" t="s">
        <v>378</v>
      </c>
      <c r="CS5" t="s">
        <v>291</v>
      </c>
      <c r="CU5" s="413" t="s">
        <v>381</v>
      </c>
      <c r="CV5" s="411" t="s">
        <v>386</v>
      </c>
      <c r="CW5" s="413" t="s">
        <v>385</v>
      </c>
      <c r="CX5" s="413" t="s">
        <v>379</v>
      </c>
      <c r="CY5" t="s">
        <v>291</v>
      </c>
      <c r="DA5" s="413" t="s">
        <v>381</v>
      </c>
      <c r="DB5" s="411" t="s">
        <v>386</v>
      </c>
      <c r="DC5" s="413" t="s">
        <v>385</v>
      </c>
      <c r="DD5" s="413" t="s">
        <v>378</v>
      </c>
      <c r="DE5" t="s">
        <v>291</v>
      </c>
      <c r="DG5" s="413" t="s">
        <v>381</v>
      </c>
      <c r="DH5" s="411" t="s">
        <v>386</v>
      </c>
      <c r="DI5" s="413" t="s">
        <v>385</v>
      </c>
      <c r="DJ5" s="413" t="s">
        <v>379</v>
      </c>
      <c r="DK5" t="s">
        <v>291</v>
      </c>
      <c r="DM5" s="411" t="s">
        <v>386</v>
      </c>
      <c r="DN5" s="413" t="s">
        <v>382</v>
      </c>
      <c r="DO5" s="413" t="s">
        <v>385</v>
      </c>
      <c r="DP5" t="s">
        <v>291</v>
      </c>
      <c r="DR5" s="413" t="s">
        <v>387</v>
      </c>
      <c r="DS5" s="413" t="s">
        <v>385</v>
      </c>
      <c r="DT5" s="413" t="s">
        <v>384</v>
      </c>
      <c r="DU5" t="s">
        <v>291</v>
      </c>
      <c r="DW5" s="411" t="s">
        <v>386</v>
      </c>
      <c r="DX5" s="413" t="s">
        <v>385</v>
      </c>
      <c r="DY5" s="413" t="s">
        <v>378</v>
      </c>
      <c r="DZ5" t="s">
        <v>291</v>
      </c>
      <c r="EB5" s="411" t="s">
        <v>386</v>
      </c>
      <c r="EC5" s="413" t="s">
        <v>385</v>
      </c>
      <c r="ED5" s="413" t="s">
        <v>379</v>
      </c>
      <c r="EE5" t="s">
        <v>291</v>
      </c>
      <c r="EG5" s="411" t="s">
        <v>386</v>
      </c>
      <c r="EH5" s="413" t="s">
        <v>385</v>
      </c>
      <c r="EI5" s="413" t="s">
        <v>388</v>
      </c>
      <c r="EJ5" t="s">
        <v>291</v>
      </c>
      <c r="EL5" s="411" t="s">
        <v>386</v>
      </c>
      <c r="EM5" s="413" t="s">
        <v>382</v>
      </c>
      <c r="EN5" s="413" t="s">
        <v>385</v>
      </c>
      <c r="EO5" s="413" t="s">
        <v>384</v>
      </c>
      <c r="EP5" t="s">
        <v>291</v>
      </c>
      <c r="ER5" s="411" t="s">
        <v>386</v>
      </c>
      <c r="ES5" s="413" t="s">
        <v>382</v>
      </c>
      <c r="ET5" s="413" t="s">
        <v>385</v>
      </c>
      <c r="EU5" s="413" t="s">
        <v>384</v>
      </c>
      <c r="EV5" t="s">
        <v>291</v>
      </c>
      <c r="EX5" s="411" t="s">
        <v>386</v>
      </c>
      <c r="EY5" s="413" t="s">
        <v>385</v>
      </c>
      <c r="EZ5" s="413" t="s">
        <v>384</v>
      </c>
      <c r="FA5" s="413" t="s">
        <v>379</v>
      </c>
      <c r="FB5" t="s">
        <v>291</v>
      </c>
      <c r="FD5" s="411" t="s">
        <v>386</v>
      </c>
      <c r="FE5" s="413" t="s">
        <v>384</v>
      </c>
      <c r="FF5" s="413" t="s">
        <v>385</v>
      </c>
      <c r="FG5" s="413" t="s">
        <v>378</v>
      </c>
      <c r="FH5" t="s">
        <v>291</v>
      </c>
      <c r="FJ5" s="411" t="s">
        <v>386</v>
      </c>
      <c r="FK5" s="413" t="s">
        <v>384</v>
      </c>
      <c r="FL5" s="413" t="s">
        <v>385</v>
      </c>
      <c r="FM5" s="413" t="s">
        <v>378</v>
      </c>
      <c r="FN5" t="s">
        <v>291</v>
      </c>
      <c r="FP5" s="411" t="s">
        <v>386</v>
      </c>
      <c r="FQ5" s="413" t="s">
        <v>384</v>
      </c>
      <c r="FR5" s="413" t="s">
        <v>385</v>
      </c>
      <c r="FS5" s="413" t="s">
        <v>378</v>
      </c>
      <c r="FT5" t="s">
        <v>291</v>
      </c>
      <c r="FV5" s="411" t="s">
        <v>386</v>
      </c>
      <c r="FW5" s="413" t="s">
        <v>384</v>
      </c>
      <c r="FX5" s="413" t="s">
        <v>385</v>
      </c>
      <c r="FY5" s="413" t="s">
        <v>378</v>
      </c>
      <c r="FZ5" t="s">
        <v>291</v>
      </c>
      <c r="GB5" s="411" t="s">
        <v>386</v>
      </c>
      <c r="GC5" s="413" t="s">
        <v>384</v>
      </c>
      <c r="GD5" s="413" t="s">
        <v>385</v>
      </c>
      <c r="GE5" s="413" t="s">
        <v>378</v>
      </c>
      <c r="GF5" t="s">
        <v>291</v>
      </c>
      <c r="GH5" s="411" t="s">
        <v>386</v>
      </c>
      <c r="GI5" s="413" t="s">
        <v>384</v>
      </c>
      <c r="GJ5" s="413" t="s">
        <v>385</v>
      </c>
      <c r="GK5" s="413" t="s">
        <v>378</v>
      </c>
      <c r="GL5" t="s">
        <v>291</v>
      </c>
      <c r="GN5" s="413" t="s">
        <v>381</v>
      </c>
      <c r="GO5" s="411" t="s">
        <v>386</v>
      </c>
      <c r="GP5" s="413" t="s">
        <v>385</v>
      </c>
      <c r="GQ5" s="169" t="s">
        <v>291</v>
      </c>
      <c r="GR5" s="182" t="s">
        <v>576</v>
      </c>
      <c r="GS5"/>
      <c r="GT5" s="413" t="s">
        <v>451</v>
      </c>
      <c r="GU5" s="413" t="s">
        <v>381</v>
      </c>
      <c r="GV5" s="413" t="s">
        <v>382</v>
      </c>
      <c r="GW5" s="413" t="s">
        <v>385</v>
      </c>
      <c r="GX5" t="s">
        <v>291</v>
      </c>
      <c r="GZ5" s="413" t="s">
        <v>381</v>
      </c>
      <c r="HA5" s="411" t="s">
        <v>386</v>
      </c>
      <c r="HB5" s="413" t="s">
        <v>385</v>
      </c>
      <c r="HC5" s="413" t="s">
        <v>378</v>
      </c>
      <c r="HD5" t="s">
        <v>291</v>
      </c>
      <c r="HF5" s="413" t="s">
        <v>381</v>
      </c>
      <c r="HG5" s="411" t="s">
        <v>386</v>
      </c>
      <c r="HH5" s="413" t="s">
        <v>385</v>
      </c>
      <c r="HI5" s="413" t="s">
        <v>379</v>
      </c>
      <c r="HJ5" t="s">
        <v>291</v>
      </c>
      <c r="HL5" s="413" t="s">
        <v>381</v>
      </c>
      <c r="HM5" s="411" t="s">
        <v>386</v>
      </c>
      <c r="HN5" s="413" t="s">
        <v>385</v>
      </c>
      <c r="HO5" s="413" t="s">
        <v>378</v>
      </c>
      <c r="HP5" t="s">
        <v>291</v>
      </c>
      <c r="HR5" s="413" t="s">
        <v>381</v>
      </c>
      <c r="HS5" s="411" t="s">
        <v>386</v>
      </c>
      <c r="HT5" s="413" t="s">
        <v>385</v>
      </c>
      <c r="HU5" s="413" t="s">
        <v>379</v>
      </c>
      <c r="HV5" t="s">
        <v>291</v>
      </c>
      <c r="HX5" s="411" t="s">
        <v>386</v>
      </c>
      <c r="HY5" s="413" t="s">
        <v>382</v>
      </c>
      <c r="HZ5" s="413" t="s">
        <v>385</v>
      </c>
      <c r="IA5" t="s">
        <v>291</v>
      </c>
      <c r="IC5" s="413" t="s">
        <v>387</v>
      </c>
      <c r="ID5" s="413" t="s">
        <v>385</v>
      </c>
      <c r="IE5" s="413" t="s">
        <v>384</v>
      </c>
      <c r="IF5" t="s">
        <v>291</v>
      </c>
      <c r="IH5" s="411" t="s">
        <v>386</v>
      </c>
      <c r="II5" s="413" t="s">
        <v>385</v>
      </c>
      <c r="IJ5" s="413" t="s">
        <v>378</v>
      </c>
      <c r="IK5" t="s">
        <v>291</v>
      </c>
      <c r="IM5" s="411" t="s">
        <v>386</v>
      </c>
      <c r="IN5" s="413" t="s">
        <v>385</v>
      </c>
      <c r="IO5" s="413" t="s">
        <v>379</v>
      </c>
      <c r="IP5" t="s">
        <v>291</v>
      </c>
      <c r="IR5" s="411" t="s">
        <v>386</v>
      </c>
      <c r="IS5" s="413" t="s">
        <v>385</v>
      </c>
      <c r="IT5" s="413" t="s">
        <v>388</v>
      </c>
      <c r="IU5" t="s">
        <v>291</v>
      </c>
      <c r="IW5" s="411" t="s">
        <v>386</v>
      </c>
      <c r="IX5" s="413" t="s">
        <v>382</v>
      </c>
      <c r="IY5" s="413" t="s">
        <v>385</v>
      </c>
      <c r="IZ5" s="413" t="s">
        <v>384</v>
      </c>
      <c r="JA5" t="s">
        <v>291</v>
      </c>
      <c r="JC5" s="411" t="s">
        <v>386</v>
      </c>
      <c r="JD5" s="413" t="s">
        <v>382</v>
      </c>
      <c r="JE5" s="413" t="s">
        <v>385</v>
      </c>
      <c r="JF5" s="413" t="s">
        <v>384</v>
      </c>
      <c r="JG5" t="s">
        <v>291</v>
      </c>
      <c r="JI5" s="411" t="s">
        <v>386</v>
      </c>
      <c r="JJ5" s="413" t="s">
        <v>385</v>
      </c>
      <c r="JK5" s="413" t="s">
        <v>384</v>
      </c>
      <c r="JL5" s="413" t="s">
        <v>379</v>
      </c>
      <c r="JM5" t="s">
        <v>291</v>
      </c>
      <c r="JO5" s="411" t="s">
        <v>386</v>
      </c>
      <c r="JP5" s="413" t="s">
        <v>384</v>
      </c>
      <c r="JQ5" s="413" t="s">
        <v>385</v>
      </c>
      <c r="JR5" s="413" t="s">
        <v>378</v>
      </c>
      <c r="JS5" t="s">
        <v>291</v>
      </c>
      <c r="JU5" s="411" t="s">
        <v>386</v>
      </c>
      <c r="JV5" s="413" t="s">
        <v>384</v>
      </c>
      <c r="JW5" s="413" t="s">
        <v>385</v>
      </c>
      <c r="JX5" s="413" t="s">
        <v>378</v>
      </c>
      <c r="JY5" t="s">
        <v>291</v>
      </c>
      <c r="KA5" s="411" t="s">
        <v>386</v>
      </c>
      <c r="KB5" s="413" t="s">
        <v>384</v>
      </c>
      <c r="KC5" s="413" t="s">
        <v>385</v>
      </c>
      <c r="KD5" s="413" t="s">
        <v>378</v>
      </c>
      <c r="KE5" t="s">
        <v>291</v>
      </c>
      <c r="KG5" s="411" t="s">
        <v>386</v>
      </c>
      <c r="KH5" s="413" t="s">
        <v>384</v>
      </c>
      <c r="KI5" s="413" t="s">
        <v>385</v>
      </c>
      <c r="KJ5" s="413" t="s">
        <v>378</v>
      </c>
      <c r="KK5" t="s">
        <v>291</v>
      </c>
      <c r="KM5" s="411" t="s">
        <v>386</v>
      </c>
      <c r="KN5" s="413" t="s">
        <v>384</v>
      </c>
      <c r="KO5" s="413" t="s">
        <v>385</v>
      </c>
      <c r="KP5" s="413" t="s">
        <v>378</v>
      </c>
      <c r="KQ5" t="s">
        <v>291</v>
      </c>
      <c r="KS5" s="411" t="s">
        <v>386</v>
      </c>
      <c r="KT5" s="413" t="s">
        <v>384</v>
      </c>
      <c r="KU5" s="413" t="s">
        <v>385</v>
      </c>
      <c r="KV5" s="413" t="s">
        <v>378</v>
      </c>
      <c r="KW5" t="s">
        <v>291</v>
      </c>
      <c r="KY5" s="413" t="s">
        <v>381</v>
      </c>
      <c r="KZ5" s="413" t="s">
        <v>383</v>
      </c>
      <c r="LA5" s="411" t="s">
        <v>386</v>
      </c>
      <c r="LB5" s="413" t="s">
        <v>385</v>
      </c>
      <c r="LC5" s="169" t="s">
        <v>291</v>
      </c>
      <c r="LD5" s="182" t="s">
        <v>576</v>
      </c>
      <c r="LE5"/>
      <c r="LF5" s="413" t="s">
        <v>451</v>
      </c>
      <c r="LG5" s="413" t="s">
        <v>381</v>
      </c>
      <c r="LH5" s="413" t="s">
        <v>383</v>
      </c>
      <c r="LI5" s="413" t="s">
        <v>382</v>
      </c>
      <c r="LJ5" s="413" t="s">
        <v>385</v>
      </c>
      <c r="LK5" t="s">
        <v>291</v>
      </c>
      <c r="LM5" s="411" t="s">
        <v>386</v>
      </c>
      <c r="LN5" s="413" t="s">
        <v>383</v>
      </c>
      <c r="LO5" s="413" t="s">
        <v>382</v>
      </c>
      <c r="LP5" s="413" t="s">
        <v>385</v>
      </c>
      <c r="LQ5" s="413" t="s">
        <v>384</v>
      </c>
      <c r="LR5" t="s">
        <v>291</v>
      </c>
      <c r="LT5" s="411" t="s">
        <v>386</v>
      </c>
      <c r="LU5" s="413" t="s">
        <v>383</v>
      </c>
      <c r="LV5" s="413" t="s">
        <v>385</v>
      </c>
      <c r="LW5" s="413" t="s">
        <v>378</v>
      </c>
      <c r="LX5" t="s">
        <v>291</v>
      </c>
      <c r="LZ5" s="411" t="s">
        <v>386</v>
      </c>
      <c r="MA5" s="413" t="s">
        <v>383</v>
      </c>
      <c r="MB5" s="413" t="s">
        <v>385</v>
      </c>
      <c r="MC5" s="413" t="s">
        <v>379</v>
      </c>
      <c r="MD5" t="s">
        <v>291</v>
      </c>
      <c r="MF5" s="411" t="s">
        <v>386</v>
      </c>
      <c r="MG5" s="413" t="s">
        <v>383</v>
      </c>
      <c r="MH5" s="413" t="s">
        <v>385</v>
      </c>
      <c r="MI5" s="413" t="s">
        <v>388</v>
      </c>
      <c r="MJ5" t="s">
        <v>291</v>
      </c>
      <c r="ML5" s="411" t="s">
        <v>386</v>
      </c>
      <c r="MM5" s="413" t="s">
        <v>383</v>
      </c>
      <c r="MN5" s="413" t="s">
        <v>382</v>
      </c>
      <c r="MO5" s="413" t="s">
        <v>385</v>
      </c>
      <c r="MP5" s="413" t="s">
        <v>384</v>
      </c>
      <c r="MQ5" t="s">
        <v>291</v>
      </c>
      <c r="MS5" s="411" t="s">
        <v>386</v>
      </c>
      <c r="MT5" s="413" t="s">
        <v>383</v>
      </c>
      <c r="MU5" s="413" t="s">
        <v>382</v>
      </c>
      <c r="MV5" s="413" t="s">
        <v>385</v>
      </c>
      <c r="MW5" s="413" t="s">
        <v>384</v>
      </c>
      <c r="MX5" t="s">
        <v>291</v>
      </c>
      <c r="MZ5" s="411" t="s">
        <v>386</v>
      </c>
      <c r="NA5" s="413" t="s">
        <v>383</v>
      </c>
      <c r="NB5" s="413" t="s">
        <v>385</v>
      </c>
      <c r="NC5" s="413" t="s">
        <v>384</v>
      </c>
      <c r="ND5" s="413" t="s">
        <v>379</v>
      </c>
      <c r="NE5" t="s">
        <v>291</v>
      </c>
      <c r="NF5"/>
      <c r="NG5" s="413" t="s">
        <v>382</v>
      </c>
      <c r="NH5" s="413" t="s">
        <v>384</v>
      </c>
      <c r="NI5" s="413" t="s">
        <v>387</v>
      </c>
      <c r="NJ5" t="s">
        <v>291</v>
      </c>
      <c r="NL5" s="411" t="s">
        <v>386</v>
      </c>
      <c r="NM5" s="413" t="s">
        <v>385</v>
      </c>
      <c r="NN5" s="413" t="s">
        <v>384</v>
      </c>
      <c r="NO5" t="s">
        <v>291</v>
      </c>
      <c r="NQ5" s="411" t="s">
        <v>386</v>
      </c>
      <c r="NR5" s="413" t="s">
        <v>385</v>
      </c>
      <c r="NS5" s="413" t="s">
        <v>384</v>
      </c>
      <c r="NT5" s="413" t="s">
        <v>379</v>
      </c>
      <c r="NU5" t="s">
        <v>291</v>
      </c>
      <c r="NW5" s="411" t="s">
        <v>386</v>
      </c>
      <c r="NX5" s="413" t="s">
        <v>384</v>
      </c>
      <c r="NY5" s="413" t="s">
        <v>385</v>
      </c>
      <c r="NZ5" s="413" t="s">
        <v>378</v>
      </c>
      <c r="OA5" t="s">
        <v>291</v>
      </c>
      <c r="OC5" s="411" t="s">
        <v>386</v>
      </c>
      <c r="OD5" s="413" t="s">
        <v>384</v>
      </c>
      <c r="OE5" s="413" t="s">
        <v>385</v>
      </c>
      <c r="OF5" s="413" t="s">
        <v>378</v>
      </c>
      <c r="OG5" t="s">
        <v>291</v>
      </c>
      <c r="OI5" s="411" t="s">
        <v>386</v>
      </c>
      <c r="OJ5" s="413" t="s">
        <v>384</v>
      </c>
      <c r="OK5" s="413" t="s">
        <v>385</v>
      </c>
      <c r="OL5" s="413" t="s">
        <v>378</v>
      </c>
      <c r="OM5" t="s">
        <v>291</v>
      </c>
      <c r="OO5" s="411" t="s">
        <v>386</v>
      </c>
      <c r="OP5" s="413" t="s">
        <v>384</v>
      </c>
      <c r="OQ5" s="413" t="s">
        <v>385</v>
      </c>
      <c r="OR5" s="413" t="s">
        <v>378</v>
      </c>
      <c r="OS5" t="s">
        <v>291</v>
      </c>
      <c r="OU5" s="411" t="s">
        <v>386</v>
      </c>
      <c r="OV5" s="413" t="s">
        <v>384</v>
      </c>
      <c r="OW5" s="413" t="s">
        <v>385</v>
      </c>
      <c r="OX5" s="413" t="s">
        <v>378</v>
      </c>
      <c r="OY5" t="s">
        <v>291</v>
      </c>
      <c r="PA5" s="411" t="s">
        <v>386</v>
      </c>
      <c r="PB5" s="413" t="s">
        <v>384</v>
      </c>
      <c r="PC5" s="413" t="s">
        <v>385</v>
      </c>
      <c r="PD5" s="413" t="s">
        <v>378</v>
      </c>
      <c r="PE5" t="s">
        <v>291</v>
      </c>
      <c r="PG5" s="413" t="s">
        <v>381</v>
      </c>
      <c r="PH5" s="413" t="s">
        <v>383</v>
      </c>
      <c r="PI5" s="411" t="s">
        <v>386</v>
      </c>
      <c r="PJ5" s="413" t="s">
        <v>385</v>
      </c>
      <c r="PK5" s="169" t="s">
        <v>291</v>
      </c>
      <c r="PL5" s="182" t="s">
        <v>576</v>
      </c>
      <c r="PM5"/>
      <c r="PN5" s="413" t="s">
        <v>451</v>
      </c>
      <c r="PO5" s="413" t="s">
        <v>381</v>
      </c>
      <c r="PP5" s="413" t="s">
        <v>383</v>
      </c>
      <c r="PQ5" s="413" t="s">
        <v>382</v>
      </c>
      <c r="PR5" s="413" t="s">
        <v>385</v>
      </c>
      <c r="PS5" t="s">
        <v>291</v>
      </c>
      <c r="PU5" s="411" t="s">
        <v>386</v>
      </c>
      <c r="PV5" s="413" t="s">
        <v>383</v>
      </c>
      <c r="PW5" s="413" t="s">
        <v>382</v>
      </c>
      <c r="PX5" s="413" t="s">
        <v>385</v>
      </c>
      <c r="PY5" s="413" t="s">
        <v>384</v>
      </c>
      <c r="PZ5" t="s">
        <v>291</v>
      </c>
      <c r="QB5" s="411" t="s">
        <v>386</v>
      </c>
      <c r="QC5" s="413" t="s">
        <v>383</v>
      </c>
      <c r="QD5" s="413" t="s">
        <v>385</v>
      </c>
      <c r="QE5" s="413" t="s">
        <v>378</v>
      </c>
      <c r="QF5" t="s">
        <v>291</v>
      </c>
      <c r="QH5" s="411" t="s">
        <v>386</v>
      </c>
      <c r="QI5" s="413" t="s">
        <v>383</v>
      </c>
      <c r="QJ5" s="413" t="s">
        <v>385</v>
      </c>
      <c r="QK5" s="413" t="s">
        <v>379</v>
      </c>
      <c r="QL5" t="s">
        <v>291</v>
      </c>
      <c r="QN5" s="411" t="s">
        <v>386</v>
      </c>
      <c r="QO5" s="413" t="s">
        <v>383</v>
      </c>
      <c r="QP5" s="413" t="s">
        <v>385</v>
      </c>
      <c r="QQ5" s="413" t="s">
        <v>388</v>
      </c>
      <c r="QR5" t="s">
        <v>291</v>
      </c>
      <c r="QT5" s="411" t="s">
        <v>386</v>
      </c>
      <c r="QU5" s="413" t="s">
        <v>383</v>
      </c>
      <c r="QV5" s="413" t="s">
        <v>382</v>
      </c>
      <c r="QW5" s="413" t="s">
        <v>385</v>
      </c>
      <c r="QX5" s="413" t="s">
        <v>384</v>
      </c>
      <c r="QY5" t="s">
        <v>291</v>
      </c>
      <c r="QZ5"/>
      <c r="RA5" s="413" t="s">
        <v>381</v>
      </c>
      <c r="RB5" s="413" t="s">
        <v>383</v>
      </c>
      <c r="RC5" s="411" t="s">
        <v>386</v>
      </c>
      <c r="RD5" s="413" t="s">
        <v>385</v>
      </c>
      <c r="RE5" s="169" t="s">
        <v>291</v>
      </c>
      <c r="RF5" s="182" t="s">
        <v>576</v>
      </c>
      <c r="RG5"/>
      <c r="RH5" s="413" t="s">
        <v>451</v>
      </c>
      <c r="RI5" s="413" t="s">
        <v>381</v>
      </c>
      <c r="RJ5" s="413" t="s">
        <v>383</v>
      </c>
      <c r="RK5" s="413" t="s">
        <v>382</v>
      </c>
      <c r="RL5" s="413" t="s">
        <v>385</v>
      </c>
      <c r="RM5" t="s">
        <v>291</v>
      </c>
      <c r="RO5" s="411" t="s">
        <v>386</v>
      </c>
      <c r="RP5" s="413" t="s">
        <v>383</v>
      </c>
      <c r="RQ5" s="413" t="s">
        <v>382</v>
      </c>
      <c r="RR5" s="413" t="s">
        <v>384</v>
      </c>
      <c r="RS5" s="413" t="s">
        <v>385</v>
      </c>
      <c r="RT5" t="s">
        <v>291</v>
      </c>
      <c r="RV5" s="413" t="s">
        <v>381</v>
      </c>
      <c r="RW5" s="413" t="s">
        <v>383</v>
      </c>
      <c r="RX5" s="411" t="s">
        <v>386</v>
      </c>
      <c r="RY5" s="413" t="s">
        <v>385</v>
      </c>
      <c r="RZ5" s="169" t="s">
        <v>291</v>
      </c>
      <c r="SA5" s="182" t="s">
        <v>576</v>
      </c>
      <c r="SB5"/>
      <c r="SC5" s="413" t="s">
        <v>451</v>
      </c>
      <c r="SD5" s="413" t="s">
        <v>381</v>
      </c>
      <c r="SE5" s="413" t="s">
        <v>383</v>
      </c>
      <c r="SF5" s="413" t="s">
        <v>382</v>
      </c>
      <c r="SG5" s="413" t="s">
        <v>385</v>
      </c>
      <c r="SH5" t="s">
        <v>291</v>
      </c>
      <c r="SI5"/>
      <c r="SJ5" s="411" t="s">
        <v>386</v>
      </c>
      <c r="SK5" s="413" t="s">
        <v>383</v>
      </c>
      <c r="SL5" s="413" t="s">
        <v>382</v>
      </c>
      <c r="SM5" s="413" t="s">
        <v>385</v>
      </c>
      <c r="SN5" t="s">
        <v>291</v>
      </c>
      <c r="SP5" s="413" t="s">
        <v>381</v>
      </c>
      <c r="SQ5" s="411" t="s">
        <v>386</v>
      </c>
      <c r="SR5" s="413" t="s">
        <v>385</v>
      </c>
      <c r="SS5" s="169" t="s">
        <v>291</v>
      </c>
      <c r="ST5" s="182" t="s">
        <v>576</v>
      </c>
      <c r="SU5"/>
      <c r="SV5" s="413" t="s">
        <v>451</v>
      </c>
      <c r="SW5" s="413" t="s">
        <v>381</v>
      </c>
      <c r="SX5" s="413" t="s">
        <v>382</v>
      </c>
      <c r="SY5" s="413" t="s">
        <v>385</v>
      </c>
      <c r="SZ5" t="s">
        <v>291</v>
      </c>
      <c r="TB5" s="411" t="s">
        <v>386</v>
      </c>
      <c r="TC5" s="413" t="s">
        <v>382</v>
      </c>
      <c r="TD5" s="413" t="s">
        <v>385</v>
      </c>
      <c r="TE5" t="s">
        <v>291</v>
      </c>
      <c r="TG5" s="413" t="s">
        <v>381</v>
      </c>
      <c r="TH5" s="411" t="s">
        <v>386</v>
      </c>
      <c r="TI5" s="413" t="s">
        <v>385</v>
      </c>
      <c r="TJ5" s="169" t="s">
        <v>291</v>
      </c>
      <c r="TK5" s="182" t="s">
        <v>576</v>
      </c>
      <c r="TL5"/>
      <c r="TM5" s="413" t="s">
        <v>451</v>
      </c>
      <c r="TN5" s="413" t="s">
        <v>381</v>
      </c>
      <c r="TO5" s="413" t="s">
        <v>382</v>
      </c>
      <c r="TP5" s="413" t="s">
        <v>385</v>
      </c>
      <c r="TQ5" t="s">
        <v>291</v>
      </c>
      <c r="TR5"/>
      <c r="TS5" s="411" t="s">
        <v>386</v>
      </c>
      <c r="TT5" s="413" t="s">
        <v>382</v>
      </c>
      <c r="TU5" s="413" t="s">
        <v>385</v>
      </c>
      <c r="TV5" t="s">
        <v>291</v>
      </c>
    </row>
    <row r="6" spans="1:542" x14ac:dyDescent="0.3">
      <c r="A6" s="262" t="s">
        <v>450</v>
      </c>
      <c r="B6" s="414">
        <f>SUM(B7:B29)</f>
        <v>777</v>
      </c>
      <c r="C6" s="415">
        <f t="shared" ref="C6:Q6" si="0">SUM(C7:C29)</f>
        <v>0</v>
      </c>
      <c r="D6" s="148">
        <f t="shared" si="0"/>
        <v>0</v>
      </c>
      <c r="E6" s="416">
        <f t="shared" si="0"/>
        <v>0</v>
      </c>
      <c r="F6" s="417">
        <f t="shared" si="0"/>
        <v>0</v>
      </c>
      <c r="G6" s="418">
        <f t="shared" si="0"/>
        <v>0</v>
      </c>
      <c r="H6" s="419">
        <f t="shared" si="0"/>
        <v>0</v>
      </c>
      <c r="I6" s="420">
        <f t="shared" si="0"/>
        <v>0</v>
      </c>
      <c r="J6" s="421">
        <f t="shared" si="0"/>
        <v>152</v>
      </c>
      <c r="K6" s="422">
        <f t="shared" si="0"/>
        <v>0</v>
      </c>
      <c r="L6" s="423">
        <f t="shared" si="0"/>
        <v>3</v>
      </c>
      <c r="M6" s="424">
        <f t="shared" si="0"/>
        <v>0</v>
      </c>
      <c r="N6" s="425">
        <f t="shared" si="0"/>
        <v>0</v>
      </c>
      <c r="O6" s="426">
        <f t="shared" si="0"/>
        <v>0</v>
      </c>
      <c r="P6" s="427">
        <f t="shared" si="0"/>
        <v>0</v>
      </c>
      <c r="Q6" s="428">
        <f t="shared" si="0"/>
        <v>0</v>
      </c>
      <c r="R6" s="262" t="s">
        <v>450</v>
      </c>
      <c r="S6" s="421">
        <f t="shared" ref="S6:Z6" si="1">SUM(S7:S29)</f>
        <v>100</v>
      </c>
      <c r="T6" s="422">
        <f t="shared" si="1"/>
        <v>0</v>
      </c>
      <c r="U6" s="423">
        <f t="shared" si="1"/>
        <v>0</v>
      </c>
      <c r="V6" s="424">
        <f t="shared" si="1"/>
        <v>0</v>
      </c>
      <c r="W6" s="425">
        <f t="shared" si="1"/>
        <v>0</v>
      </c>
      <c r="X6" s="426">
        <f t="shared" si="1"/>
        <v>0</v>
      </c>
      <c r="Y6" s="427">
        <f t="shared" si="1"/>
        <v>0</v>
      </c>
      <c r="Z6" s="428">
        <f t="shared" si="1"/>
        <v>0</v>
      </c>
      <c r="AA6" s="262" t="s">
        <v>450</v>
      </c>
      <c r="AB6" s="421">
        <f t="shared" ref="AB6:CA6" si="2">SUM(AB7:AB29)</f>
        <v>0</v>
      </c>
      <c r="AC6" s="422">
        <f t="shared" si="2"/>
        <v>0</v>
      </c>
      <c r="AD6" s="421">
        <f t="shared" si="2"/>
        <v>104</v>
      </c>
      <c r="AE6" s="422">
        <f t="shared" si="2"/>
        <v>0</v>
      </c>
      <c r="AF6" s="423">
        <f t="shared" si="2"/>
        <v>0</v>
      </c>
      <c r="AG6" s="423">
        <f t="shared" si="2"/>
        <v>0</v>
      </c>
      <c r="AH6" s="444">
        <f t="shared" si="2"/>
        <v>0</v>
      </c>
      <c r="AI6" s="262" t="s">
        <v>450</v>
      </c>
      <c r="AJ6" s="262" t="s">
        <v>450</v>
      </c>
      <c r="AK6" s="421">
        <f t="shared" si="2"/>
        <v>0</v>
      </c>
      <c r="AL6" s="422">
        <f t="shared" si="2"/>
        <v>0</v>
      </c>
      <c r="AM6" s="421">
        <f t="shared" si="2"/>
        <v>40</v>
      </c>
      <c r="AN6" s="422">
        <f t="shared" si="2"/>
        <v>0</v>
      </c>
      <c r="AO6" s="421">
        <f t="shared" si="2"/>
        <v>4</v>
      </c>
      <c r="AP6" s="422">
        <f t="shared" si="2"/>
        <v>0</v>
      </c>
      <c r="AQ6" s="423">
        <f t="shared" si="2"/>
        <v>0</v>
      </c>
      <c r="AR6" s="424">
        <f t="shared" si="2"/>
        <v>0</v>
      </c>
      <c r="AS6" s="421">
        <f t="shared" si="2"/>
        <v>0</v>
      </c>
      <c r="AT6" s="422">
        <f t="shared" si="2"/>
        <v>0</v>
      </c>
      <c r="AU6" s="423">
        <f t="shared" si="2"/>
        <v>0</v>
      </c>
      <c r="AV6" s="424">
        <f t="shared" si="2"/>
        <v>0</v>
      </c>
      <c r="AW6" s="421">
        <f t="shared" si="2"/>
        <v>0</v>
      </c>
      <c r="AX6" s="422">
        <f t="shared" si="2"/>
        <v>0</v>
      </c>
      <c r="AY6" s="423">
        <f t="shared" si="2"/>
        <v>3</v>
      </c>
      <c r="AZ6" s="421">
        <f t="shared" si="2"/>
        <v>0</v>
      </c>
      <c r="BA6" s="422">
        <f t="shared" si="2"/>
        <v>0</v>
      </c>
      <c r="BB6" s="423">
        <f t="shared" si="2"/>
        <v>0</v>
      </c>
      <c r="BC6" s="423">
        <f t="shared" si="2"/>
        <v>0</v>
      </c>
      <c r="BD6" s="424">
        <f t="shared" si="2"/>
        <v>0</v>
      </c>
      <c r="BE6" s="425">
        <f t="shared" si="2"/>
        <v>0</v>
      </c>
      <c r="BF6" s="426">
        <f t="shared" si="2"/>
        <v>0</v>
      </c>
      <c r="BG6" s="427">
        <f t="shared" si="2"/>
        <v>0</v>
      </c>
      <c r="BH6" s="428">
        <f t="shared" si="2"/>
        <v>0</v>
      </c>
      <c r="BI6" s="262" t="s">
        <v>450</v>
      </c>
      <c r="BJ6" s="421">
        <f t="shared" si="2"/>
        <v>0</v>
      </c>
      <c r="BK6" s="421">
        <f t="shared" si="2"/>
        <v>0</v>
      </c>
      <c r="BL6" s="421">
        <f t="shared" si="2"/>
        <v>0</v>
      </c>
      <c r="BM6" s="421">
        <f t="shared" si="2"/>
        <v>0</v>
      </c>
      <c r="BN6" s="421">
        <f t="shared" si="2"/>
        <v>0</v>
      </c>
      <c r="BO6" s="421">
        <f t="shared" si="2"/>
        <v>0</v>
      </c>
      <c r="BP6" s="448">
        <f t="shared" si="2"/>
        <v>0</v>
      </c>
      <c r="BQ6" s="448">
        <f t="shared" si="2"/>
        <v>0</v>
      </c>
      <c r="BR6" s="448">
        <f t="shared" si="2"/>
        <v>0</v>
      </c>
      <c r="BS6" s="448">
        <f t="shared" si="2"/>
        <v>0</v>
      </c>
      <c r="BT6" s="448">
        <f t="shared" si="2"/>
        <v>0</v>
      </c>
      <c r="BU6" s="448">
        <f t="shared" si="2"/>
        <v>0</v>
      </c>
      <c r="BV6" s="423">
        <f t="shared" si="2"/>
        <v>0</v>
      </c>
      <c r="BW6" s="423">
        <f t="shared" si="2"/>
        <v>0</v>
      </c>
      <c r="BX6" s="423">
        <f t="shared" si="2"/>
        <v>0</v>
      </c>
      <c r="BY6" s="423">
        <f t="shared" si="2"/>
        <v>0</v>
      </c>
      <c r="BZ6" s="423">
        <f t="shared" si="2"/>
        <v>0</v>
      </c>
      <c r="CA6" s="423">
        <f t="shared" si="2"/>
        <v>0</v>
      </c>
      <c r="CC6">
        <v>2041</v>
      </c>
      <c r="CD6" t="s">
        <v>376</v>
      </c>
      <c r="CF6" s="769">
        <v>18</v>
      </c>
      <c r="CG6" s="456">
        <v>142.54671777199999</v>
      </c>
      <c r="CH6"/>
      <c r="CI6" t="s">
        <v>390</v>
      </c>
      <c r="CJ6"/>
      <c r="CM6" s="769">
        <v>8</v>
      </c>
      <c r="CO6" t="s">
        <v>577</v>
      </c>
      <c r="CS6" s="769"/>
      <c r="CU6" t="s">
        <v>577</v>
      </c>
      <c r="CY6" s="769"/>
      <c r="DA6">
        <v>2041</v>
      </c>
      <c r="DB6" t="s">
        <v>376</v>
      </c>
      <c r="DE6" s="769">
        <v>10</v>
      </c>
      <c r="DG6">
        <v>2041</v>
      </c>
      <c r="DH6" t="s">
        <v>376</v>
      </c>
      <c r="DK6" s="769">
        <v>10</v>
      </c>
      <c r="DM6" t="s">
        <v>577</v>
      </c>
      <c r="DP6" s="769"/>
      <c r="DR6">
        <v>0.5</v>
      </c>
      <c r="DU6" s="769">
        <v>2</v>
      </c>
      <c r="DW6" t="s">
        <v>577</v>
      </c>
      <c r="DZ6" s="769"/>
      <c r="EB6" t="s">
        <v>391</v>
      </c>
      <c r="EE6" s="769">
        <v>4</v>
      </c>
      <c r="EG6" t="s">
        <v>577</v>
      </c>
      <c r="EJ6" s="769"/>
      <c r="EL6" t="s">
        <v>577</v>
      </c>
      <c r="EP6" s="769"/>
      <c r="ER6" t="s">
        <v>577</v>
      </c>
      <c r="EV6" s="769"/>
      <c r="EX6" t="s">
        <v>577</v>
      </c>
      <c r="FB6" s="769"/>
      <c r="FD6" t="s">
        <v>577</v>
      </c>
      <c r="FH6" s="769"/>
      <c r="FJ6" t="s">
        <v>577</v>
      </c>
      <c r="FN6" s="769"/>
      <c r="FP6" t="s">
        <v>577</v>
      </c>
      <c r="FT6" s="769"/>
      <c r="FV6" t="s">
        <v>577</v>
      </c>
      <c r="FZ6" s="769"/>
      <c r="GB6" t="s">
        <v>577</v>
      </c>
      <c r="GF6" s="769"/>
      <c r="GH6" t="s">
        <v>577</v>
      </c>
      <c r="GL6" s="769"/>
      <c r="GN6" t="s">
        <v>577</v>
      </c>
      <c r="GQ6" s="769"/>
      <c r="GR6" s="456"/>
      <c r="GS6"/>
      <c r="GT6" t="s">
        <v>577</v>
      </c>
      <c r="GU6"/>
      <c r="GX6" s="769"/>
      <c r="GZ6" t="s">
        <v>577</v>
      </c>
      <c r="HD6" s="769"/>
      <c r="HF6" t="s">
        <v>577</v>
      </c>
      <c r="HJ6" s="769"/>
      <c r="HL6" t="s">
        <v>577</v>
      </c>
      <c r="HP6" s="769"/>
      <c r="HR6" t="s">
        <v>577</v>
      </c>
      <c r="HV6" s="769"/>
      <c r="HX6" t="s">
        <v>577</v>
      </c>
      <c r="IA6" s="769"/>
      <c r="IC6" t="s">
        <v>577</v>
      </c>
      <c r="IF6" s="769"/>
      <c r="IH6" t="s">
        <v>577</v>
      </c>
      <c r="IK6" s="769"/>
      <c r="IM6" t="s">
        <v>577</v>
      </c>
      <c r="IP6" s="769"/>
      <c r="IR6" t="s">
        <v>577</v>
      </c>
      <c r="IU6" s="769"/>
      <c r="IW6" t="s">
        <v>577</v>
      </c>
      <c r="JA6" s="769"/>
      <c r="JC6" t="s">
        <v>577</v>
      </c>
      <c r="JG6" s="769"/>
      <c r="JI6" t="s">
        <v>577</v>
      </c>
      <c r="JM6" s="769"/>
      <c r="JO6" t="s">
        <v>577</v>
      </c>
      <c r="JS6" s="769"/>
      <c r="JU6" t="s">
        <v>577</v>
      </c>
      <c r="JY6" s="769"/>
      <c r="KA6" t="s">
        <v>577</v>
      </c>
      <c r="KE6" s="769"/>
      <c r="KG6" t="s">
        <v>577</v>
      </c>
      <c r="KK6" s="769"/>
      <c r="KM6" t="s">
        <v>577</v>
      </c>
      <c r="KQ6" s="769"/>
      <c r="KS6" t="s">
        <v>577</v>
      </c>
      <c r="KW6" s="769"/>
      <c r="KY6" t="s">
        <v>577</v>
      </c>
      <c r="LC6" s="769"/>
      <c r="LD6" s="456"/>
      <c r="LE6"/>
      <c r="LF6" t="s">
        <v>374</v>
      </c>
      <c r="LG6"/>
      <c r="LK6" s="769">
        <v>1</v>
      </c>
      <c r="LM6" t="s">
        <v>577</v>
      </c>
      <c r="LR6" s="769"/>
      <c r="LT6" t="s">
        <v>577</v>
      </c>
      <c r="LX6" s="769"/>
      <c r="LZ6" t="s">
        <v>577</v>
      </c>
      <c r="MD6" s="769"/>
      <c r="MF6" t="s">
        <v>577</v>
      </c>
      <c r="MJ6" s="769"/>
      <c r="ML6" t="s">
        <v>577</v>
      </c>
      <c r="MQ6" s="769"/>
      <c r="MS6" t="s">
        <v>374</v>
      </c>
      <c r="MX6" s="769">
        <v>2</v>
      </c>
      <c r="MZ6" t="s">
        <v>577</v>
      </c>
      <c r="NE6" s="769"/>
      <c r="NF6"/>
      <c r="NG6" t="s">
        <v>577</v>
      </c>
      <c r="NH6"/>
      <c r="NJ6" s="769"/>
      <c r="NL6" t="s">
        <v>577</v>
      </c>
      <c r="NO6" s="769"/>
      <c r="NQ6" t="s">
        <v>577</v>
      </c>
      <c r="NU6" s="769"/>
      <c r="NW6" t="s">
        <v>577</v>
      </c>
      <c r="OA6" s="769"/>
      <c r="OC6" t="s">
        <v>577</v>
      </c>
      <c r="OG6" s="769"/>
      <c r="OI6" t="s">
        <v>577</v>
      </c>
      <c r="OM6" s="769"/>
      <c r="OO6" t="s">
        <v>577</v>
      </c>
      <c r="OS6" s="769"/>
      <c r="OU6" t="s">
        <v>577</v>
      </c>
      <c r="OY6" s="769"/>
      <c r="PA6" t="s">
        <v>577</v>
      </c>
      <c r="PE6" s="769"/>
      <c r="PG6" t="s">
        <v>577</v>
      </c>
      <c r="PK6" s="769"/>
      <c r="PL6" s="456"/>
      <c r="PM6"/>
      <c r="PN6" t="s">
        <v>577</v>
      </c>
      <c r="PO6"/>
      <c r="PS6" s="769"/>
      <c r="PU6" t="s">
        <v>577</v>
      </c>
      <c r="PZ6" s="769"/>
      <c r="QB6" t="s">
        <v>577</v>
      </c>
      <c r="QF6" s="769"/>
      <c r="QH6" t="s">
        <v>577</v>
      </c>
      <c r="QL6" s="769"/>
      <c r="QN6" t="s">
        <v>577</v>
      </c>
      <c r="QR6" s="769"/>
      <c r="QT6" t="s">
        <v>577</v>
      </c>
      <c r="QY6" s="769"/>
      <c r="QZ6"/>
      <c r="RA6" t="s">
        <v>577</v>
      </c>
      <c r="RE6" s="769"/>
      <c r="RF6" s="456"/>
      <c r="RG6"/>
      <c r="RH6" t="s">
        <v>577</v>
      </c>
      <c r="RI6"/>
      <c r="RM6" s="769"/>
      <c r="RO6" t="s">
        <v>577</v>
      </c>
      <c r="RP6"/>
      <c r="RT6" s="769"/>
      <c r="RV6" t="s">
        <v>577</v>
      </c>
      <c r="RZ6" s="769"/>
      <c r="SA6" s="456"/>
      <c r="SB6"/>
      <c r="SC6" t="s">
        <v>577</v>
      </c>
      <c r="SD6"/>
      <c r="SH6" s="769"/>
      <c r="SI6"/>
      <c r="SJ6" t="s">
        <v>577</v>
      </c>
      <c r="SK6"/>
      <c r="SN6" s="769"/>
      <c r="SP6" t="s">
        <v>577</v>
      </c>
      <c r="SS6" s="769"/>
      <c r="ST6" s="456"/>
      <c r="SU6"/>
      <c r="SV6" t="s">
        <v>577</v>
      </c>
      <c r="SW6"/>
      <c r="SZ6" s="769"/>
      <c r="TB6" t="s">
        <v>577</v>
      </c>
      <c r="TC6"/>
      <c r="TE6" s="769"/>
      <c r="TG6" t="s">
        <v>577</v>
      </c>
      <c r="TJ6" s="769"/>
      <c r="TK6" s="456"/>
      <c r="TL6"/>
      <c r="TM6" t="s">
        <v>577</v>
      </c>
      <c r="TN6"/>
      <c r="TQ6" s="769"/>
      <c r="TR6"/>
      <c r="TS6" t="s">
        <v>577</v>
      </c>
      <c r="TT6"/>
      <c r="TV6" s="769"/>
    </row>
    <row r="7" spans="1:542" x14ac:dyDescent="0.3">
      <c r="A7" s="262" t="s">
        <v>371</v>
      </c>
      <c r="B7" s="414">
        <f t="shared" ref="B7" si="3">IF(MOD(IFERROR(GETPIVOTDATA("TOTAL Length (dec ft)",$CC$5,"itm CID",2041,"Size (inch)",A7),0),21)=0,IFERROR(GETPIVOTDATA("TOTAL Length (dec ft)",$CC$5,"itm CID",2041,"Size (inch)",A7),0),ROUNDUP(IFERROR(GETPIVOTDATA("TOTAL Length (dec ft)",$CC$5,"itm CID",2041,"Size (inch)",A7),0)/21,0)*21)</f>
        <v>0</v>
      </c>
      <c r="C7" s="415">
        <f>IF(MOD(IFERROR(GETPIVOTDATA("TOTAL Length (dec ft)",$GN$5,"itm CID",2041,"Size (inch)",A7),0),21)=0,IFERROR(GETPIVOTDATA("TOTAL Length (dec ft)",$GN$5,"itm CID",2041,"Size (inch)",A7),0),ROUNDUP(IFERROR(GETPIVOTDATA("TOTAL Length (dec ft)",$GN$5,"itm CID",2041,"Size (inch)",A7),0)/21,0)*21)</f>
        <v>0</v>
      </c>
      <c r="D7" s="148">
        <f>IF(MOD(IFERROR(GETPIVOTDATA("TOTAL Length (dec ft)",$KY$5,"itm CID",2041,"Size (inch)",A7),0),20)=0,IFERROR(GETPIVOTDATA("TOTAL Length (dec ft)",$KY$5,"itm CID",2041,"Size (inch)",A7),0),ROUNDUP(IFERROR(GETPIVOTDATA("TOTAL Length (dec ft)",$KY$5,"itm CID",2041,"Size (inch)",A7),0)/20,0)*20)</f>
        <v>0</v>
      </c>
      <c r="E7" s="416">
        <f>IF(MOD(IFERROR(GETPIVOTDATA("TOTAL Length (dec ft)",$PG$5,"itm CID",2041,"Size (inch)",A7),0),20)=0,IFERROR(GETPIVOTDATA("TOTAL Length (dec ft)",$PG$5,"itm CID",2041,"Size (inch)",A7),0),ROUNDUP(IFERROR(GETPIVOTDATA("TOTAL Length (dec ft)",$PG$5,"itm CID",2041,"Size (inch)",A7),0)/20,0)*20)</f>
        <v>0</v>
      </c>
      <c r="F7" s="417">
        <f>IF(MOD(IFERROR(GETPIVOTDATA("TOTAL Length (dec ft)",$PG$5,"itm CID",2041,"Size (inch)",A7),0),10)=0,IFERROR(GETPIVOTDATA("TOTAL Length (dec ft)",$PG$5,"itm CID",2041,"Size (inch)",A7),0),ROUNDUP(IFERROR(GETPIVOTDATA("TOTAL Length (dec ft)",$PG$5,"itm CID",2041,"Size (inch)",A7),0)/10,0)*10)</f>
        <v>0</v>
      </c>
      <c r="G7" s="418">
        <f>IF(MOD(IFERROR(GETPIVOTDATA("TOTAL Length (dec ft)",$RV$5,"itm CID",2041,"Size (inch)",A7),0),10)=0,IFERROR(GETPIVOTDATA("TOTAL Length (dec ft)",$RV$5,"itm CID",2041,"Size (inch)",A7),0),ROUNDUP(IFERROR(GETPIVOTDATA("TOTAL Length (dec ft)",$RV$5,"itm CID",2041,"Size (inch)",A7),0)/10,0)*10)</f>
        <v>0</v>
      </c>
      <c r="H7" s="419">
        <f>IF(MOD(IFERROR(GETPIVOTDATA("TOTAL Length (dec ft)",$SP$5,"itm CID",2041,"Size (inch)",A7),0),20)=0,IFERROR(GETPIVOTDATA("TOTAL Length (dec ft)",$SP$5,"itm CID",2041,"Size (inch)",A7),0),ROUNDUP(IFERROR(GETPIVOTDATA("TOTAL Length (dec ft)",$SP$5,"itm CID",2041,"Size (inch)",A7),0)/20,0)*20)</f>
        <v>0</v>
      </c>
      <c r="I7" s="420">
        <f>IF(MOD(IFERROR(GETPIVOTDATA("TOTAL Length (dec ft)",$TG$5,"itm CID",2041,"Size (inch)",A7),0),20)=0,IFERROR(GETPIVOTDATA("TOTAL Length (dec ft)",$TG$5,"itm CID",2041,"Size (inch)",A7),0),ROUNDUP(IFERROR(GETPIVOTDATA("TOTAL Length (dec ft)",$TG$5,"itm CID",2041,"Size (inch)",A7),0)/20,0)*20)</f>
        <v>0</v>
      </c>
      <c r="J7" s="421">
        <f t="shared" ref="J7:J29" si="4">IFERROR(GETPIVOTDATA("Quantity",$CI$5,"Inlet Diameter",A7),0)</f>
        <v>0</v>
      </c>
      <c r="K7" s="422">
        <f t="shared" ref="K7:K29" si="5">IFERROR(GETPIVOTDATA("Quantity",$GT$5,"Inlet Diameter",A7),0)</f>
        <v>0</v>
      </c>
      <c r="L7" s="423">
        <f t="shared" ref="L7:L29" si="6">IFERROR(GETPIVOTDATA("Quantity",$LF$5,"Inlet Diameter",A7),0)</f>
        <v>0</v>
      </c>
      <c r="M7" s="424">
        <f t="shared" ref="M7:M29" si="7">IFERROR(GETPIVOTDATA("Quantity",$PN$5,"Inlet Diameter",A7),0)</f>
        <v>0</v>
      </c>
      <c r="N7" s="425">
        <f t="shared" ref="N7:N29" si="8">IFERROR(GETPIVOTDATA("Quantity",$RH$5,"Inlet Diameter",A7),0)</f>
        <v>0</v>
      </c>
      <c r="O7" s="426">
        <f t="shared" ref="O7:O29" si="9">IFERROR(GETPIVOTDATA("Quantity",$SC$5,"Inlet Diameter",A7),0)</f>
        <v>0</v>
      </c>
      <c r="P7" s="427">
        <f t="shared" ref="P7:P29" si="10">IFERROR(GETPIVOTDATA("Quantity",$SV$5,"Inlet Diameter",A7),0)</f>
        <v>0</v>
      </c>
      <c r="Q7" s="428">
        <f t="shared" ref="Q7:Q29" si="11">IFERROR(GETPIVOTDATA("Quantity",$TM$5,"Inlet Diameter",A7),0)</f>
        <v>0</v>
      </c>
      <c r="R7" s="429" t="s">
        <v>371</v>
      </c>
      <c r="S7" s="421">
        <f t="shared" ref="S7:S29" si="12">IFERROR(GETPIVOTDATA("QTY",$CC$5,"itm CID",2041,"Size (inch)",A7),0)</f>
        <v>0</v>
      </c>
      <c r="T7" s="422">
        <f t="shared" ref="T7:T29" si="13">IFERROR(GETPIVOTDATA("QTY",$GN$5,"itm CID",2041,"Size (inch)",A7),0)</f>
        <v>0</v>
      </c>
      <c r="U7" s="423">
        <f t="shared" ref="U7:U29" si="14">IFERROR(GETPIVOTDATA("QTY",$KY$5,"itm CID",2041,"Size (inch)",A7),0)</f>
        <v>0</v>
      </c>
      <c r="V7" s="424">
        <f t="shared" ref="V7:V29" si="15">IFERROR(GETPIVOTDATA("QTY",$PG$5,"itm CID",2041,"Size (inch)",A7),0)</f>
        <v>0</v>
      </c>
      <c r="W7" s="425">
        <f t="shared" ref="W7:W29" si="16">IFERROR(GETPIVOTDATA("QTY",$RA$5,"itm CID",2041,"Size (inch)",A7),0)</f>
        <v>0</v>
      </c>
      <c r="X7" s="426">
        <f t="shared" ref="X7:X29" si="17">IFERROR(GETPIVOTDATA("QTY",$RV$5,"itm CID",2041,"Size (inch)",A7),0)</f>
        <v>0</v>
      </c>
      <c r="Y7" s="427">
        <f t="shared" ref="Y7:Y29" si="18">IFERROR(GETPIVOTDATA("QTY",$SP$5,"itm CID",2041,"Size (inch)",A7),0)</f>
        <v>0</v>
      </c>
      <c r="Z7" s="428">
        <f t="shared" ref="Z7:Z29" si="19">IFERROR(GETPIVOTDATA("QTY",$TG$5,"itm CID",2041,"Size (inch)",A7),0)</f>
        <v>0</v>
      </c>
      <c r="AA7" s="429" t="s">
        <v>371</v>
      </c>
      <c r="AB7" s="421">
        <f t="shared" ref="AB7:AB29" si="20">IFERROR(GETPIVOTDATA("QTY",$CO$5,"itm CID",2041,"Size (inch)",A7),0)+IFERROR(GETPIVOTDATA("QTY",$CU$5,"itm CID",2041,"Size (inch)",A7),0)</f>
        <v>0</v>
      </c>
      <c r="AC7" s="422">
        <f t="shared" ref="AC7:AC29" si="21">IFERROR(GETPIVOTDATA("QTY",$GZ$5,"itm CID",2041,"Size (inch)",A7),0)+IFERROR(GETPIVOTDATA("QTY",$HF$5,"itm CID",2041,"Size (inch)",A7),0)</f>
        <v>0</v>
      </c>
      <c r="AD7" s="421">
        <f t="shared" ref="AD7:AD29" si="22">IFERROR(GETPIVOTDATA("QTY",$DA$5,"itm CID",2041,"Size (inch)",A7),0)+IFERROR(GETPIVOTDATA("QTY",$DG$5,"itm CID",2041,"Size (inch)",A7),0)</f>
        <v>0</v>
      </c>
      <c r="AE7" s="422">
        <f t="shared" ref="AE7:AE29" si="23">IFERROR(GETPIVOTDATA("QTY",$HL$5,"itm CID",2041,"Size (inch)",A7),0)+IFERROR(GETPIVOTDATA("QTY",$HR$5,"itm CID",2041,"Size (inch)",A7),0)</f>
        <v>0</v>
      </c>
      <c r="AF7" s="423">
        <f>IFERROR(GETPIVOTDATA("QTY",$NL$5,"Size (inch)",A7),0)</f>
        <v>0</v>
      </c>
      <c r="AG7" s="423">
        <f>IFERROR(GETPIVOTDATA("Quantity",$NG$5,"Size Outlets",AI7),0)</f>
        <v>0</v>
      </c>
      <c r="AH7" s="444"/>
      <c r="AI7" s="429" t="s">
        <v>426</v>
      </c>
      <c r="AJ7" s="429" t="s">
        <v>371</v>
      </c>
      <c r="AK7" s="421">
        <f>IFERROR(GETPIVOTDATA("Quantity",$DM$5,"Size (inch)",A7),0)</f>
        <v>0</v>
      </c>
      <c r="AL7" s="422">
        <f t="shared" ref="AL7:AL14" si="24">IFERROR(GETPIVOTDATA("Quantity",$HX$5,"Size (inch)",A7),0)</f>
        <v>0</v>
      </c>
      <c r="AM7" s="421">
        <f>IFERROR(GETPIVOTDATA("Quantity",$DR$5,"Size Outlets",AI7),0)</f>
        <v>2</v>
      </c>
      <c r="AN7" s="422">
        <f>IFERROR(GETPIVOTDATA("Quantity",$IC$5,"Size Outlets",AI7),0)</f>
        <v>0</v>
      </c>
      <c r="AO7" s="421">
        <f t="shared" ref="AO7:AO14" si="25">IFERROR(GETPIVOTDATA("Quantity",$DW$5,"Size (inch)",A7),0)+IFERROR(GETPIVOTDATA("Quantity",$EB$5,"Size (inch)",A7),0)+IFERROR(GETPIVOTDATA("Quantity",$EG$5,"Size (inch)",A7),0)</f>
        <v>0</v>
      </c>
      <c r="AP7" s="422">
        <f t="shared" ref="AP7:AP14" si="26">IFERROR(GETPIVOTDATA("Quantity",$IH$5,"Size (inch)",A7),0)+IFERROR(GETPIVOTDATA("Quantity",$IM$5,"Size (inch)",A7),0)+IFERROR(GETPIVOTDATA("Quantity",$IR$5,"Size (inch)",A7),0)</f>
        <v>0</v>
      </c>
      <c r="AQ7" s="423">
        <f>IFERROR(GETPIVOTDATA("Quantity",$LT$5,"Size (inch)",A7),0)+IFERROR(GETPIVOTDATA("Quantity",$LZ$5,"Size (inch)",A7),0)+IFERROR(GETPIVOTDATA("Quantity",$MF$5,"Size (inch)",A7),0)</f>
        <v>0</v>
      </c>
      <c r="AR7" s="424">
        <f>IFERROR(GETPIVOTDATA("Quantity",$QB$5,"Size (inch)",A7),0)+IFERROR(GETPIVOTDATA("Quantity",$QH$5,"Size (inch)",A7),0)+IFERROR(GETPIVOTDATA("Quantity",$QN$5,"Size (inch)",A7),0)</f>
        <v>0</v>
      </c>
      <c r="AS7" s="421">
        <f>IFERROR(GETPIVOTDATA("Quantity",$EL$5,"Size (inch)",A7),0)</f>
        <v>0</v>
      </c>
      <c r="AT7" s="422">
        <f>IFERROR(GETPIVOTDATA("Quantity",$IW$5,"Size (inch)",A7),0)</f>
        <v>0</v>
      </c>
      <c r="AU7" s="423">
        <f>IFERROR(GETPIVOTDATA("Quantity",$MM$5,"Size (inch)",A7),0)</f>
        <v>0</v>
      </c>
      <c r="AV7" s="424">
        <f>IFERROR(GETPIVOTDATA("Quantity",$QT$5,"Size (inch)",A7),0)</f>
        <v>0</v>
      </c>
      <c r="AW7" s="421">
        <f>IFERROR(GETPIVOTDATA("Quantity",$ER$5,"Size (inch)",A7),0)</f>
        <v>0</v>
      </c>
      <c r="AX7" s="422">
        <f>IFERROR(GETPIVOTDATA("Quantity",$JC$5,"Size (inch)",A7),0)</f>
        <v>0</v>
      </c>
      <c r="AY7" s="423">
        <f>IFERROR(GETPIVOTDATA("Quantity",$MT$5,"Size (inch)",A7),0)</f>
        <v>0</v>
      </c>
      <c r="AZ7" s="421">
        <f>IFERROR(GETPIVOTDATA("QTY",$EX$5,"Size (inch)",A7),0)</f>
        <v>0</v>
      </c>
      <c r="BA7" s="422">
        <f>IFERROR(GETPIVOTDATA("QTY",$JI$5,"Size (inch)",A7),0)</f>
        <v>0</v>
      </c>
      <c r="BB7" s="423">
        <f t="shared" ref="BB7:BB29" si="27">IFERROR(GETPIVOTDATA("QTY",$MZ$5,"Size (inch)",A7),0)</f>
        <v>0</v>
      </c>
      <c r="BC7" s="423">
        <f t="shared" ref="BC7:BC29" si="28">IFERROR(GETPIVOTDATA("QTY",$LM$5,"Size (inch)",A7),0)</f>
        <v>0</v>
      </c>
      <c r="BD7" s="424">
        <f>IFERROR(GETPIVOTDATA("QTY",$PU$5,"Size (inch)",B7),0)</f>
        <v>0</v>
      </c>
      <c r="BE7" s="425">
        <f>IFERROR(GETPIVOTDATA("QTY",$RO$5,"Size (inch)",A7),0)</f>
        <v>0</v>
      </c>
      <c r="BF7" s="426">
        <f>IFERROR(GETPIVOTDATA("QTY",$SJ$5,"Size (inch)",A7),0)</f>
        <v>0</v>
      </c>
      <c r="BG7" s="427">
        <f>IFERROR(GETPIVOTDATA("QTY",$TB$5,"Size (inch)",A7),0)</f>
        <v>0</v>
      </c>
      <c r="BH7" s="428">
        <f>IFERROR(GETPIVOTDATA("QTY",$TS$5,"Size (inch)",A7),0)</f>
        <v>0</v>
      </c>
      <c r="BI7" s="429" t="s">
        <v>371</v>
      </c>
      <c r="BJ7" s="421">
        <f t="shared" ref="BJ7:BJ29" si="29">IFERROR(GETPIVOTDATA("QTY",$FD$5,"Size (inch)",A7),0)</f>
        <v>0</v>
      </c>
      <c r="BK7" s="421">
        <f t="shared" ref="BK7:BK29" si="30">IFERROR(GETPIVOTDATA("QTY",$FJ$5,"Size (inch)",A7),0)</f>
        <v>0</v>
      </c>
      <c r="BL7" s="421">
        <f t="shared" ref="BL7:BL29" si="31">IFERROR(GETPIVOTDATA("QTY",$FP$5,"Size (inch)",A7),0)</f>
        <v>0</v>
      </c>
      <c r="BM7" s="421">
        <f t="shared" ref="BM7:BM29" si="32">IFERROR(GETPIVOTDATA("QTY",$FV$5,"Size (inch)",A7),0)</f>
        <v>0</v>
      </c>
      <c r="BN7" s="421">
        <f t="shared" ref="BN7:BN29" si="33">IFERROR(GETPIVOTDATA("QTY",$GB$5,"Size (inch)",A7),0)</f>
        <v>0</v>
      </c>
      <c r="BO7" s="421">
        <f t="shared" ref="BO7:BO29" si="34">IFERROR(GETPIVOTDATA("QTY",$GH$5,"Size (inch)",A7),0)</f>
        <v>0</v>
      </c>
      <c r="BP7" s="448">
        <f t="shared" ref="BP7:BP29" si="35">IFERROR(GETPIVOTDATA("QTY",$JO$5,"Size (inch)",A7),0)</f>
        <v>0</v>
      </c>
      <c r="BQ7" s="448">
        <f t="shared" ref="BQ7:BQ29" si="36">IFERROR(GETPIVOTDATA("QTY",$JU$5,"Size (inch)",A7),0)</f>
        <v>0</v>
      </c>
      <c r="BR7" s="448">
        <f t="shared" ref="BR7:BR29" si="37">IFERROR(GETPIVOTDATA("QTY",$KA$5,"Size (inch)",A7),0)</f>
        <v>0</v>
      </c>
      <c r="BS7" s="448">
        <f t="shared" ref="BS7:BS29" si="38">IFERROR(GETPIVOTDATA("QTY",$KG$5,"Size (inch)",A7),0)</f>
        <v>0</v>
      </c>
      <c r="BT7" s="448">
        <f t="shared" ref="BT7:BT29" si="39">IFERROR(GETPIVOTDATA("QTY",$KM$5,"Size (inch)",A7),0)</f>
        <v>0</v>
      </c>
      <c r="BU7" s="448">
        <f t="shared" ref="BU7:BU29" si="40">IFERROR(GETPIVOTDATA("QTY",$KS$5,"Size (inch)",A7),0)</f>
        <v>0</v>
      </c>
      <c r="BV7" s="423">
        <f t="shared" ref="BV7:BV29" si="41">IFERROR(GETPIVOTDATA("QTY",$NW$5,"Size (inch)",A7),0)</f>
        <v>0</v>
      </c>
      <c r="BW7" s="423">
        <f t="shared" ref="BW7:BW29" si="42">IFERROR(GETPIVOTDATA("QTY",$OC$5,"Size (inch)",A7),0)</f>
        <v>0</v>
      </c>
      <c r="BX7" s="423">
        <f t="shared" ref="BX7:BX29" si="43">IFERROR(GETPIVOTDATA("QTY",$OI$5,"Size (inch)",A7),0)</f>
        <v>0</v>
      </c>
      <c r="BY7" s="423">
        <f t="shared" ref="BY7:BY29" si="44">IFERROR(GETPIVOTDATA("QTY",$OO$5,"Size (inch)",A7),0)</f>
        <v>0</v>
      </c>
      <c r="BZ7" s="423">
        <f t="shared" ref="BZ7:BZ29" si="45">IFERROR(GETPIVOTDATA("QTY",$OU$5,"Size (inch)",A7),0)</f>
        <v>0</v>
      </c>
      <c r="CA7" s="423">
        <f t="shared" ref="CA7:CA29" si="46">IFERROR(GETPIVOTDATA("QTY",$PA$5,"Size (inch)",A7),0)</f>
        <v>0</v>
      </c>
      <c r="CC7">
        <v>2041</v>
      </c>
      <c r="CD7" t="s">
        <v>376</v>
      </c>
      <c r="CE7" t="s">
        <v>377</v>
      </c>
      <c r="CF7" s="769">
        <v>18</v>
      </c>
      <c r="CG7" s="456">
        <v>142.54671777199999</v>
      </c>
      <c r="CH7"/>
      <c r="CI7" t="s">
        <v>390</v>
      </c>
      <c r="CJ7">
        <v>2522</v>
      </c>
      <c r="CK7" t="s">
        <v>512</v>
      </c>
      <c r="CL7" t="s">
        <v>377</v>
      </c>
      <c r="CM7" s="769">
        <v>2</v>
      </c>
      <c r="DA7">
        <v>2041</v>
      </c>
      <c r="DB7" t="s">
        <v>376</v>
      </c>
      <c r="DC7" t="s">
        <v>377</v>
      </c>
      <c r="DD7" t="s">
        <v>631</v>
      </c>
      <c r="DE7" s="769">
        <v>10</v>
      </c>
      <c r="DG7">
        <v>2041</v>
      </c>
      <c r="DH7" t="s">
        <v>376</v>
      </c>
      <c r="DI7" t="s">
        <v>377</v>
      </c>
      <c r="DJ7" t="s">
        <v>631</v>
      </c>
      <c r="DK7" s="769">
        <v>10</v>
      </c>
      <c r="DR7">
        <v>0.5</v>
      </c>
      <c r="DS7" t="s">
        <v>641</v>
      </c>
      <c r="DT7" t="s">
        <v>638</v>
      </c>
      <c r="DU7" s="769">
        <v>2</v>
      </c>
      <c r="EB7" t="s">
        <v>391</v>
      </c>
      <c r="EC7" t="s">
        <v>377</v>
      </c>
      <c r="ED7" t="s">
        <v>1306</v>
      </c>
      <c r="EE7" s="769">
        <v>4</v>
      </c>
      <c r="GS7"/>
      <c r="GU7"/>
      <c r="LE7"/>
      <c r="LF7" t="s">
        <v>374</v>
      </c>
      <c r="LG7">
        <v>2523</v>
      </c>
      <c r="LH7" t="s">
        <v>610</v>
      </c>
      <c r="LI7" t="s">
        <v>512</v>
      </c>
      <c r="LJ7" t="s">
        <v>516</v>
      </c>
      <c r="LK7" s="769">
        <v>1</v>
      </c>
      <c r="MS7" t="s">
        <v>374</v>
      </c>
      <c r="MT7" t="s">
        <v>610</v>
      </c>
      <c r="MU7" t="s">
        <v>531</v>
      </c>
      <c r="MX7" s="769">
        <v>2</v>
      </c>
      <c r="NF7"/>
      <c r="NH7"/>
      <c r="PM7"/>
      <c r="PO7"/>
      <c r="QZ7"/>
      <c r="RG7"/>
      <c r="RI7"/>
      <c r="RP7"/>
      <c r="SB7"/>
      <c r="SD7"/>
      <c r="SI7"/>
      <c r="SK7"/>
      <c r="SU7"/>
      <c r="SW7"/>
      <c r="TC7"/>
      <c r="TL7"/>
      <c r="TN7"/>
      <c r="TR7"/>
      <c r="TT7"/>
    </row>
    <row r="8" spans="1:542" x14ac:dyDescent="0.3">
      <c r="A8" s="262" t="s">
        <v>372</v>
      </c>
      <c r="B8" s="414">
        <f t="shared" ref="B8" si="47">IF(MOD(IFERROR(GETPIVOTDATA("TOTAL Length (dec ft)",$CC$5,"itm CID",2041,"Size (inch)",A8),0),21)=0,IFERROR(GETPIVOTDATA("TOTAL Length (dec ft)",$CC$5,"itm CID",2041,"Size (inch)",A8),0),ROUNDUP(IFERROR(GETPIVOTDATA("TOTAL Length (dec ft)",$CC$5,"itm CID",2041,"Size (inch)",A8),0)/21,0)*21)</f>
        <v>0</v>
      </c>
      <c r="C8" s="415">
        <f t="shared" ref="C8:C29" si="48">IF(MOD(IFERROR(GETPIVOTDATA("TOTAL Length (dec ft)",$GN$5,"itm CID",2041,"Size (inch)",A8),0),21)=0,IFERROR(GETPIVOTDATA("TOTAL Length (dec ft)",$GN$5,"itm CID",2041,"Size (inch)",A8),0),ROUNDUP(IFERROR(GETPIVOTDATA("TOTAL Length (dec ft)",$GN$5,"itm CID",2041,"Size (inch)",A8),0)/21,0)*21)</f>
        <v>0</v>
      </c>
      <c r="D8" s="148">
        <f t="shared" ref="D8:D29" si="49">IF(MOD(IFERROR(GETPIVOTDATA("TOTAL Length (dec ft)",$KY$5,"itm CID",2041,"Size (inch)",A8),0),20)=0,IFERROR(GETPIVOTDATA("TOTAL Length (dec ft)",$KY$5,"itm CID",2041,"Size (inch)",A8),0),ROUNDUP(IFERROR(GETPIVOTDATA("TOTAL Length (dec ft)",$KY$5,"itm CID",2041,"Size (inch)",A8),0)/20,0)*20)</f>
        <v>0</v>
      </c>
      <c r="E8" s="416">
        <f t="shared" ref="E8:E29" si="50">IF(MOD(IFERROR(GETPIVOTDATA("TOTAL Length (dec ft)",$PG$5,"itm CID",2041,"Size (inch)",A8),0),20)=0,IFERROR(GETPIVOTDATA("TOTAL Length (dec ft)",$PG$5,"itm CID",2041,"Size (inch)",A8),0),ROUNDUP(IFERROR(GETPIVOTDATA("TOTAL Length (dec ft)",$PG$5,"itm CID",2041,"Size (inch)",A8),0)/20,0)*20)</f>
        <v>0</v>
      </c>
      <c r="F8" s="417">
        <f t="shared" ref="F8:F29" si="51">IF(MOD(IFERROR(GETPIVOTDATA("TOTAL Length (dec ft)",$PG$5,"itm CID",2041,"Size (inch)",A8),0),10)=0,IFERROR(GETPIVOTDATA("TOTAL Length (dec ft)",$PG$5,"itm CID",2041,"Size (inch)",A8),0),ROUNDUP(IFERROR(GETPIVOTDATA("TOTAL Length (dec ft)",$PG$5,"itm CID",2041,"Size (inch)",A8),0)/10,0)*10)</f>
        <v>0</v>
      </c>
      <c r="G8" s="418">
        <f t="shared" ref="G8:G29" si="52">IF(MOD(IFERROR(GETPIVOTDATA("TOTAL Length (dec ft)",$RV$5,"itm CID",2041,"Size (inch)",A8),0),10)=0,IFERROR(GETPIVOTDATA("TOTAL Length (dec ft)",$RV$5,"itm CID",2041,"Size (inch)",A8),0),ROUNDUP(IFERROR(GETPIVOTDATA("TOTAL Length (dec ft)",$RV$5,"itm CID",2041,"Size (inch)",A8),0)/10,0)*10)</f>
        <v>0</v>
      </c>
      <c r="H8" s="419">
        <f t="shared" ref="H8:H29" si="53">IF(MOD(IFERROR(GETPIVOTDATA("TOTAL Length (dec ft)",$SP$5,"itm CID",2041,"Size (inch)",A8),0),20)=0,IFERROR(GETPIVOTDATA("TOTAL Length (dec ft)",$SP$5,"itm CID",2041,"Size (inch)",A8),0),ROUNDUP(IFERROR(GETPIVOTDATA("TOTAL Length (dec ft)",$SP$5,"itm CID",2041,"Size (inch)",A8),0)/20,0)*20)</f>
        <v>0</v>
      </c>
      <c r="I8" s="420">
        <f t="shared" ref="I8:I29" si="54">IF(MOD(IFERROR(GETPIVOTDATA("TOTAL Length (dec ft)",$TG$5,"itm CID",2041,"Size (inch)",A8),0),20)=0,IFERROR(GETPIVOTDATA("TOTAL Length (dec ft)",$TG$5,"itm CID",2041,"Size (inch)",A8),0),ROUNDUP(IFERROR(GETPIVOTDATA("TOTAL Length (dec ft)",$TG$5,"itm CID",2041,"Size (inch)",A8),0)/20,0)*20)</f>
        <v>0</v>
      </c>
      <c r="J8" s="421">
        <f t="shared" si="4"/>
        <v>0</v>
      </c>
      <c r="K8" s="422">
        <f t="shared" si="5"/>
        <v>0</v>
      </c>
      <c r="L8" s="423">
        <f t="shared" si="6"/>
        <v>0</v>
      </c>
      <c r="M8" s="424">
        <f t="shared" si="7"/>
        <v>0</v>
      </c>
      <c r="N8" s="425">
        <f t="shared" si="8"/>
        <v>0</v>
      </c>
      <c r="O8" s="426">
        <f t="shared" si="9"/>
        <v>0</v>
      </c>
      <c r="P8" s="427">
        <f t="shared" si="10"/>
        <v>0</v>
      </c>
      <c r="Q8" s="428">
        <f t="shared" si="11"/>
        <v>0</v>
      </c>
      <c r="R8" s="429" t="s">
        <v>372</v>
      </c>
      <c r="S8" s="421">
        <f t="shared" si="12"/>
        <v>0</v>
      </c>
      <c r="T8" s="422">
        <f t="shared" si="13"/>
        <v>0</v>
      </c>
      <c r="U8" s="423">
        <f t="shared" si="14"/>
        <v>0</v>
      </c>
      <c r="V8" s="424">
        <f t="shared" si="15"/>
        <v>0</v>
      </c>
      <c r="W8" s="425">
        <f t="shared" si="16"/>
        <v>0</v>
      </c>
      <c r="X8" s="426">
        <f t="shared" si="17"/>
        <v>0</v>
      </c>
      <c r="Y8" s="427">
        <f t="shared" si="18"/>
        <v>0</v>
      </c>
      <c r="Z8" s="428">
        <f t="shared" si="19"/>
        <v>0</v>
      </c>
      <c r="AA8" s="429" t="s">
        <v>372</v>
      </c>
      <c r="AB8" s="421">
        <f t="shared" si="20"/>
        <v>0</v>
      </c>
      <c r="AC8" s="422">
        <f t="shared" si="21"/>
        <v>0</v>
      </c>
      <c r="AD8" s="421">
        <f t="shared" si="22"/>
        <v>0</v>
      </c>
      <c r="AE8" s="422">
        <f t="shared" si="23"/>
        <v>0</v>
      </c>
      <c r="AF8" s="423">
        <f t="shared" ref="AF8:AF29" si="55">IFERROR(GETPIVOTDATA("QTY",$NL$5,"Size (inch)",A8),0)</f>
        <v>0</v>
      </c>
      <c r="AG8" s="423">
        <f>IFERROR(GETPIVOTDATA("Quantity",$NG$5,"Size Outlets",AI8),0)</f>
        <v>0</v>
      </c>
      <c r="AH8" s="445"/>
      <c r="AI8" s="429" t="s">
        <v>427</v>
      </c>
      <c r="AJ8" s="429" t="s">
        <v>372</v>
      </c>
      <c r="AK8" s="421">
        <f t="shared" ref="AK8:AK14" si="56">IFERROR(GETPIVOTDATA("Quantity",$DM$5,"Size (inch)",A8),0)</f>
        <v>0</v>
      </c>
      <c r="AL8" s="422">
        <f t="shared" si="24"/>
        <v>0</v>
      </c>
      <c r="AM8" s="421">
        <f>IFERROR(GETPIVOTDATA("Quantity",$DR$5,"Size Outlets",AI8),0)</f>
        <v>0</v>
      </c>
      <c r="AN8" s="422">
        <f t="shared" ref="AN8:AN14" si="57">IFERROR(GETPIVOTDATA("Quantity",$IC$5,"Size Outlets",AI8),0)</f>
        <v>0</v>
      </c>
      <c r="AO8" s="421">
        <f t="shared" si="25"/>
        <v>0</v>
      </c>
      <c r="AP8" s="422">
        <f t="shared" si="26"/>
        <v>0</v>
      </c>
      <c r="AQ8" s="423">
        <f t="shared" ref="AQ8:AQ14" si="58">IFERROR(GETPIVOTDATA("Quantity",$LT$5,"Size (inch)",A8),0)+IFERROR(GETPIVOTDATA("Quantity",$LZ$5,"Size (inch)",A8),0)+IFERROR(GETPIVOTDATA("Quantity",$MF$5,"Size (inch)",A8),0)</f>
        <v>0</v>
      </c>
      <c r="AR8" s="424">
        <f t="shared" ref="AR8:AR14" si="59">IFERROR(GETPIVOTDATA("Quantity",$QB$5,"Size (inch)",A8),0)+IFERROR(GETPIVOTDATA("Quantity",$QH$5,"Size (inch)",A8),0)+IFERROR(GETPIVOTDATA("Quantity",$QN$5,"Size (inch)",A8),0)</f>
        <v>0</v>
      </c>
      <c r="AS8" s="421">
        <f t="shared" ref="AS8:AS14" si="60">IFERROR(GETPIVOTDATA("Quantity",$EL$5,"Size (inch)",A8),0)</f>
        <v>0</v>
      </c>
      <c r="AT8" s="422">
        <f t="shared" ref="AT8:AT14" si="61">IFERROR(GETPIVOTDATA("Quantity",$IW$5,"Size (inch)",A8),0)</f>
        <v>0</v>
      </c>
      <c r="AU8" s="423">
        <f t="shared" ref="AU8:AU14" si="62">IFERROR(GETPIVOTDATA("Quantity",$MM$5,"Size (inch)",A8),0)</f>
        <v>0</v>
      </c>
      <c r="AV8" s="424">
        <f t="shared" ref="AV8:AV14" si="63">IFERROR(GETPIVOTDATA("Quantity",$QT$5,"Size (inch)",A8),0)</f>
        <v>0</v>
      </c>
      <c r="AW8" s="421">
        <f t="shared" ref="AW8:AW14" si="64">IFERROR(GETPIVOTDATA("Quantity",$ER$5,"Size (inch)",A8),0)</f>
        <v>0</v>
      </c>
      <c r="AX8" s="422">
        <f t="shared" ref="AX8:AX14" si="65">IFERROR(GETPIVOTDATA("Quantity",$JC$5,"Size (inch)",A8),0)</f>
        <v>0</v>
      </c>
      <c r="AY8" s="423">
        <f t="shared" ref="AY8:AY14" si="66">IFERROR(GETPIVOTDATA("Quantity",$MT$5,"Size (inch)",A8),0)</f>
        <v>0</v>
      </c>
      <c r="AZ8" s="421">
        <f t="shared" ref="AZ8:AZ14" si="67">IFERROR(GETPIVOTDATA("QTY",$EX$5,"Size (inch)",A8),0)</f>
        <v>0</v>
      </c>
      <c r="BA8" s="422">
        <f t="shared" ref="BA8:BA14" si="68">IFERROR(GETPIVOTDATA("QTY",$JI$5,"Size (inch)",A8),0)</f>
        <v>0</v>
      </c>
      <c r="BB8" s="423">
        <f t="shared" si="27"/>
        <v>0</v>
      </c>
      <c r="BC8" s="423">
        <f t="shared" si="28"/>
        <v>0</v>
      </c>
      <c r="BD8" s="424">
        <f t="shared" ref="BD8:BD29" si="69">IFERROR(GETPIVOTDATA("QTY",$PU$5,"Size (inch)",B8),0)</f>
        <v>0</v>
      </c>
      <c r="BE8" s="425">
        <f t="shared" ref="BE8:BE14" si="70">IFERROR(GETPIVOTDATA("QTY",$RO$5,"Size (inch)",A8),0)</f>
        <v>0</v>
      </c>
      <c r="BF8" s="426">
        <f t="shared" ref="BF8:BF14" si="71">IFERROR(GETPIVOTDATA("QTY",$SJ$5,"Size (inch)",A8),0)</f>
        <v>0</v>
      </c>
      <c r="BG8" s="427">
        <f t="shared" ref="BG8:BG14" si="72">IFERROR(GETPIVOTDATA("QTY",$TB$5,"Size (inch)",A8),0)</f>
        <v>0</v>
      </c>
      <c r="BH8" s="428">
        <f t="shared" ref="BH8:BH14" si="73">IFERROR(GETPIVOTDATA("QTY",$TS$5,"Size (inch)",A8),0)</f>
        <v>0</v>
      </c>
      <c r="BI8" s="429" t="s">
        <v>372</v>
      </c>
      <c r="BJ8" s="421">
        <f t="shared" si="29"/>
        <v>0</v>
      </c>
      <c r="BK8" s="421">
        <f t="shared" si="30"/>
        <v>0</v>
      </c>
      <c r="BL8" s="421">
        <f t="shared" si="31"/>
        <v>0</v>
      </c>
      <c r="BM8" s="421">
        <f t="shared" si="32"/>
        <v>0</v>
      </c>
      <c r="BN8" s="421">
        <f t="shared" si="33"/>
        <v>0</v>
      </c>
      <c r="BO8" s="421">
        <f t="shared" si="34"/>
        <v>0</v>
      </c>
      <c r="BP8" s="448">
        <f t="shared" si="35"/>
        <v>0</v>
      </c>
      <c r="BQ8" s="448">
        <f t="shared" si="36"/>
        <v>0</v>
      </c>
      <c r="BR8" s="448">
        <f t="shared" si="37"/>
        <v>0</v>
      </c>
      <c r="BS8" s="448">
        <f t="shared" si="38"/>
        <v>0</v>
      </c>
      <c r="BT8" s="448">
        <f t="shared" si="39"/>
        <v>0</v>
      </c>
      <c r="BU8" s="448">
        <f t="shared" si="40"/>
        <v>0</v>
      </c>
      <c r="BV8" s="423">
        <f t="shared" si="41"/>
        <v>0</v>
      </c>
      <c r="BW8" s="423">
        <f t="shared" si="42"/>
        <v>0</v>
      </c>
      <c r="BX8" s="423">
        <f t="shared" si="43"/>
        <v>0</v>
      </c>
      <c r="BY8" s="423">
        <f t="shared" si="44"/>
        <v>0</v>
      </c>
      <c r="BZ8" s="423">
        <f t="shared" si="45"/>
        <v>0</v>
      </c>
      <c r="CA8" s="423">
        <f t="shared" si="46"/>
        <v>0</v>
      </c>
      <c r="CC8">
        <v>2041</v>
      </c>
      <c r="CD8" t="s">
        <v>391</v>
      </c>
      <c r="CF8" s="769">
        <v>22</v>
      </c>
      <c r="CG8" s="456">
        <v>187.84802138700002</v>
      </c>
      <c r="CH8"/>
      <c r="CI8" t="s">
        <v>390</v>
      </c>
      <c r="CJ8">
        <v>2522</v>
      </c>
      <c r="CK8" t="s">
        <v>512</v>
      </c>
      <c r="CL8" t="s">
        <v>641</v>
      </c>
      <c r="CM8" s="769">
        <v>6</v>
      </c>
      <c r="DA8">
        <v>2041</v>
      </c>
      <c r="DB8" t="s">
        <v>391</v>
      </c>
      <c r="DE8" s="769">
        <v>10</v>
      </c>
      <c r="DG8">
        <v>2041</v>
      </c>
      <c r="DH8" t="s">
        <v>391</v>
      </c>
      <c r="DK8" s="769">
        <v>14</v>
      </c>
      <c r="DR8">
        <v>1</v>
      </c>
      <c r="DU8" s="769">
        <v>6</v>
      </c>
      <c r="EB8" t="s">
        <v>577</v>
      </c>
      <c r="EE8" s="769">
        <v>4</v>
      </c>
      <c r="GS8"/>
      <c r="GU8"/>
      <c r="LE8"/>
      <c r="LF8" t="s">
        <v>390</v>
      </c>
      <c r="LG8"/>
      <c r="LK8" s="769">
        <v>2</v>
      </c>
      <c r="MS8" t="s">
        <v>374</v>
      </c>
      <c r="MT8" t="s">
        <v>610</v>
      </c>
      <c r="MU8" t="s">
        <v>531</v>
      </c>
      <c r="MV8" t="s">
        <v>516</v>
      </c>
      <c r="MW8" t="s">
        <v>532</v>
      </c>
      <c r="MX8" s="769">
        <v>2</v>
      </c>
      <c r="NF8"/>
      <c r="NH8"/>
      <c r="PM8"/>
      <c r="PO8"/>
      <c r="QZ8"/>
      <c r="RG8"/>
      <c r="RI8"/>
      <c r="RP8"/>
      <c r="SB8"/>
      <c r="SD8"/>
      <c r="SI8"/>
      <c r="SK8"/>
      <c r="SU8"/>
      <c r="SW8"/>
      <c r="TC8"/>
      <c r="TL8"/>
      <c r="TN8"/>
      <c r="TR8"/>
      <c r="TT8"/>
    </row>
    <row r="9" spans="1:542" x14ac:dyDescent="0.3">
      <c r="A9" s="262" t="s">
        <v>389</v>
      </c>
      <c r="B9" s="414">
        <f t="shared" ref="B9" si="74">IF(MOD(IFERROR(GETPIVOTDATA("TOTAL Length (dec ft)",$CC$5,"itm CID",2041,"Size (inch)",A9),0),21)=0,IFERROR(GETPIVOTDATA("TOTAL Length (dec ft)",$CC$5,"itm CID",2041,"Size (inch)",A9),0),ROUNDUP(IFERROR(GETPIVOTDATA("TOTAL Length (dec ft)",$CC$5,"itm CID",2041,"Size (inch)",A9),0)/21,0)*21)</f>
        <v>0</v>
      </c>
      <c r="C9" s="415">
        <f t="shared" si="48"/>
        <v>0</v>
      </c>
      <c r="D9" s="148">
        <f t="shared" si="49"/>
        <v>0</v>
      </c>
      <c r="E9" s="416">
        <f t="shared" si="50"/>
        <v>0</v>
      </c>
      <c r="F9" s="417">
        <f t="shared" si="51"/>
        <v>0</v>
      </c>
      <c r="G9" s="418">
        <f t="shared" si="52"/>
        <v>0</v>
      </c>
      <c r="H9" s="419">
        <f t="shared" si="53"/>
        <v>0</v>
      </c>
      <c r="I9" s="420">
        <f t="shared" si="54"/>
        <v>0</v>
      </c>
      <c r="J9" s="421">
        <f t="shared" si="4"/>
        <v>0</v>
      </c>
      <c r="K9" s="422">
        <f t="shared" si="5"/>
        <v>0</v>
      </c>
      <c r="L9" s="423">
        <f t="shared" si="6"/>
        <v>0</v>
      </c>
      <c r="M9" s="424">
        <f t="shared" si="7"/>
        <v>0</v>
      </c>
      <c r="N9" s="425">
        <f t="shared" si="8"/>
        <v>0</v>
      </c>
      <c r="O9" s="426">
        <f t="shared" si="9"/>
        <v>0</v>
      </c>
      <c r="P9" s="427">
        <f t="shared" si="10"/>
        <v>0</v>
      </c>
      <c r="Q9" s="428">
        <f t="shared" si="11"/>
        <v>0</v>
      </c>
      <c r="R9" s="429" t="s">
        <v>389</v>
      </c>
      <c r="S9" s="421">
        <f t="shared" si="12"/>
        <v>0</v>
      </c>
      <c r="T9" s="422">
        <f t="shared" si="13"/>
        <v>0</v>
      </c>
      <c r="U9" s="423">
        <f t="shared" si="14"/>
        <v>0</v>
      </c>
      <c r="V9" s="424">
        <f t="shared" si="15"/>
        <v>0</v>
      </c>
      <c r="W9" s="425">
        <f t="shared" si="16"/>
        <v>0</v>
      </c>
      <c r="X9" s="426">
        <f t="shared" si="17"/>
        <v>0</v>
      </c>
      <c r="Y9" s="427">
        <f t="shared" si="18"/>
        <v>0</v>
      </c>
      <c r="Z9" s="428">
        <f t="shared" si="19"/>
        <v>0</v>
      </c>
      <c r="AA9" s="429" t="s">
        <v>389</v>
      </c>
      <c r="AB9" s="421">
        <f t="shared" si="20"/>
        <v>0</v>
      </c>
      <c r="AC9" s="422">
        <f t="shared" si="21"/>
        <v>0</v>
      </c>
      <c r="AD9" s="421">
        <f t="shared" si="22"/>
        <v>0</v>
      </c>
      <c r="AE9" s="422">
        <f t="shared" si="23"/>
        <v>0</v>
      </c>
      <c r="AF9" s="423">
        <f t="shared" si="55"/>
        <v>0</v>
      </c>
      <c r="AG9" s="423">
        <f>IFERROR(GETPIVOTDATA("Quantity",$NG$5,"Size Outlets",A9),0)</f>
        <v>0</v>
      </c>
      <c r="AH9" s="445"/>
      <c r="AI9" s="429" t="s">
        <v>389</v>
      </c>
      <c r="AJ9" s="429" t="s">
        <v>389</v>
      </c>
      <c r="AK9" s="421">
        <f t="shared" si="56"/>
        <v>0</v>
      </c>
      <c r="AL9" s="422">
        <f t="shared" si="24"/>
        <v>0</v>
      </c>
      <c r="AM9" s="421">
        <f>IFERROR(GETPIVOTDATA("Quantity",$DR$5,"Size Outlets",A9),0)</f>
        <v>6</v>
      </c>
      <c r="AN9" s="422">
        <f t="shared" si="57"/>
        <v>0</v>
      </c>
      <c r="AO9" s="421">
        <f t="shared" si="25"/>
        <v>0</v>
      </c>
      <c r="AP9" s="422">
        <f t="shared" si="26"/>
        <v>0</v>
      </c>
      <c r="AQ9" s="423">
        <f t="shared" si="58"/>
        <v>0</v>
      </c>
      <c r="AR9" s="424">
        <f t="shared" si="59"/>
        <v>0</v>
      </c>
      <c r="AS9" s="421">
        <f t="shared" si="60"/>
        <v>0</v>
      </c>
      <c r="AT9" s="422">
        <f t="shared" si="61"/>
        <v>0</v>
      </c>
      <c r="AU9" s="423">
        <f t="shared" si="62"/>
        <v>0</v>
      </c>
      <c r="AV9" s="424">
        <f t="shared" si="63"/>
        <v>0</v>
      </c>
      <c r="AW9" s="421">
        <f t="shared" si="64"/>
        <v>0</v>
      </c>
      <c r="AX9" s="422">
        <f t="shared" si="65"/>
        <v>0</v>
      </c>
      <c r="AY9" s="423">
        <f t="shared" si="66"/>
        <v>0</v>
      </c>
      <c r="AZ9" s="421">
        <f t="shared" si="67"/>
        <v>0</v>
      </c>
      <c r="BA9" s="422">
        <f t="shared" si="68"/>
        <v>0</v>
      </c>
      <c r="BB9" s="423">
        <f t="shared" si="27"/>
        <v>0</v>
      </c>
      <c r="BC9" s="423">
        <f t="shared" si="28"/>
        <v>0</v>
      </c>
      <c r="BD9" s="424">
        <f t="shared" si="69"/>
        <v>0</v>
      </c>
      <c r="BE9" s="425">
        <f t="shared" si="70"/>
        <v>0</v>
      </c>
      <c r="BF9" s="426">
        <f t="shared" si="71"/>
        <v>0</v>
      </c>
      <c r="BG9" s="427">
        <f t="shared" si="72"/>
        <v>0</v>
      </c>
      <c r="BH9" s="428">
        <f t="shared" si="73"/>
        <v>0</v>
      </c>
      <c r="BI9" s="429" t="s">
        <v>389</v>
      </c>
      <c r="BJ9" s="421">
        <f t="shared" si="29"/>
        <v>0</v>
      </c>
      <c r="BK9" s="421">
        <f t="shared" si="30"/>
        <v>0</v>
      </c>
      <c r="BL9" s="421">
        <f t="shared" si="31"/>
        <v>0</v>
      </c>
      <c r="BM9" s="421">
        <f t="shared" si="32"/>
        <v>0</v>
      </c>
      <c r="BN9" s="421">
        <f t="shared" si="33"/>
        <v>0</v>
      </c>
      <c r="BO9" s="421">
        <f t="shared" si="34"/>
        <v>0</v>
      </c>
      <c r="BP9" s="448">
        <f t="shared" si="35"/>
        <v>0</v>
      </c>
      <c r="BQ9" s="448">
        <f t="shared" si="36"/>
        <v>0</v>
      </c>
      <c r="BR9" s="448">
        <f t="shared" si="37"/>
        <v>0</v>
      </c>
      <c r="BS9" s="448">
        <f t="shared" si="38"/>
        <v>0</v>
      </c>
      <c r="BT9" s="448">
        <f t="shared" si="39"/>
        <v>0</v>
      </c>
      <c r="BU9" s="448">
        <f t="shared" si="40"/>
        <v>0</v>
      </c>
      <c r="BV9" s="423">
        <f t="shared" si="41"/>
        <v>0</v>
      </c>
      <c r="BW9" s="423">
        <f t="shared" si="42"/>
        <v>0</v>
      </c>
      <c r="BX9" s="423">
        <f t="shared" si="43"/>
        <v>0</v>
      </c>
      <c r="BY9" s="423">
        <f t="shared" si="44"/>
        <v>0</v>
      </c>
      <c r="BZ9" s="423">
        <f t="shared" si="45"/>
        <v>0</v>
      </c>
      <c r="CA9" s="423">
        <f t="shared" si="46"/>
        <v>0</v>
      </c>
      <c r="CC9">
        <v>2041</v>
      </c>
      <c r="CD9" t="s">
        <v>391</v>
      </c>
      <c r="CE9" t="s">
        <v>377</v>
      </c>
      <c r="CF9" s="769">
        <v>22</v>
      </c>
      <c r="CG9" s="456">
        <v>187.84802138700002</v>
      </c>
      <c r="CH9"/>
      <c r="CI9" t="s">
        <v>376</v>
      </c>
      <c r="CJ9"/>
      <c r="CM9" s="769">
        <v>28</v>
      </c>
      <c r="DA9">
        <v>2041</v>
      </c>
      <c r="DB9" t="s">
        <v>391</v>
      </c>
      <c r="DC9" t="s">
        <v>377</v>
      </c>
      <c r="DD9" t="s">
        <v>631</v>
      </c>
      <c r="DE9" s="769">
        <v>10</v>
      </c>
      <c r="DG9">
        <v>2041</v>
      </c>
      <c r="DH9" t="s">
        <v>391</v>
      </c>
      <c r="DI9" t="s">
        <v>377</v>
      </c>
      <c r="DJ9" t="s">
        <v>631</v>
      </c>
      <c r="DK9" s="769">
        <v>14</v>
      </c>
      <c r="DR9">
        <v>1</v>
      </c>
      <c r="DS9" t="s">
        <v>641</v>
      </c>
      <c r="DT9" t="s">
        <v>638</v>
      </c>
      <c r="DU9" s="769">
        <v>6</v>
      </c>
      <c r="GS9"/>
      <c r="GU9"/>
      <c r="LE9"/>
      <c r="LF9" t="s">
        <v>390</v>
      </c>
      <c r="LG9">
        <v>2051</v>
      </c>
      <c r="LH9" t="s">
        <v>610</v>
      </c>
      <c r="LI9" t="s">
        <v>512</v>
      </c>
      <c r="LJ9" t="s">
        <v>516</v>
      </c>
      <c r="LK9" s="769">
        <v>1</v>
      </c>
      <c r="MS9" t="s">
        <v>390</v>
      </c>
      <c r="MX9" s="769">
        <v>1</v>
      </c>
      <c r="NF9"/>
      <c r="NH9"/>
      <c r="PM9"/>
      <c r="PO9"/>
      <c r="QZ9"/>
      <c r="RG9"/>
      <c r="RI9"/>
      <c r="RP9"/>
      <c r="SB9"/>
      <c r="SD9"/>
      <c r="SI9"/>
      <c r="SK9"/>
      <c r="SU9"/>
      <c r="SW9"/>
      <c r="TC9"/>
      <c r="TL9"/>
      <c r="TN9"/>
      <c r="TR9"/>
      <c r="TT9"/>
    </row>
    <row r="10" spans="1:542" x14ac:dyDescent="0.3">
      <c r="A10" s="262" t="s">
        <v>373</v>
      </c>
      <c r="B10" s="414">
        <f t="shared" ref="B10" si="75">IF(MOD(IFERROR(GETPIVOTDATA("TOTAL Length (dec ft)",$CC$5,"itm CID",2041,"Size (inch)",A10),0),21)=0,IFERROR(GETPIVOTDATA("TOTAL Length (dec ft)",$CC$5,"itm CID",2041,"Size (inch)",A10),0),ROUNDUP(IFERROR(GETPIVOTDATA("TOTAL Length (dec ft)",$CC$5,"itm CID",2041,"Size (inch)",A10),0)/21,0)*21)</f>
        <v>0</v>
      </c>
      <c r="C10" s="415">
        <f t="shared" si="48"/>
        <v>0</v>
      </c>
      <c r="D10" s="148">
        <f t="shared" si="49"/>
        <v>0</v>
      </c>
      <c r="E10" s="416">
        <f t="shared" si="50"/>
        <v>0</v>
      </c>
      <c r="F10" s="417">
        <f t="shared" si="51"/>
        <v>0</v>
      </c>
      <c r="G10" s="418">
        <f t="shared" si="52"/>
        <v>0</v>
      </c>
      <c r="H10" s="419">
        <f t="shared" si="53"/>
        <v>0</v>
      </c>
      <c r="I10" s="420">
        <f t="shared" si="54"/>
        <v>0</v>
      </c>
      <c r="J10" s="421">
        <f t="shared" si="4"/>
        <v>0</v>
      </c>
      <c r="K10" s="422">
        <f t="shared" si="5"/>
        <v>0</v>
      </c>
      <c r="L10" s="423">
        <f t="shared" si="6"/>
        <v>0</v>
      </c>
      <c r="M10" s="424">
        <f t="shared" si="7"/>
        <v>0</v>
      </c>
      <c r="N10" s="425">
        <f t="shared" si="8"/>
        <v>0</v>
      </c>
      <c r="O10" s="426">
        <f t="shared" si="9"/>
        <v>0</v>
      </c>
      <c r="P10" s="427">
        <f t="shared" si="10"/>
        <v>0</v>
      </c>
      <c r="Q10" s="428">
        <f t="shared" si="11"/>
        <v>0</v>
      </c>
      <c r="R10" s="429" t="s">
        <v>373</v>
      </c>
      <c r="S10" s="421">
        <f t="shared" si="12"/>
        <v>0</v>
      </c>
      <c r="T10" s="422">
        <f t="shared" si="13"/>
        <v>0</v>
      </c>
      <c r="U10" s="423">
        <f t="shared" si="14"/>
        <v>0</v>
      </c>
      <c r="V10" s="424">
        <f t="shared" si="15"/>
        <v>0</v>
      </c>
      <c r="W10" s="425">
        <f t="shared" si="16"/>
        <v>0</v>
      </c>
      <c r="X10" s="426">
        <f t="shared" si="17"/>
        <v>0</v>
      </c>
      <c r="Y10" s="427">
        <f t="shared" si="18"/>
        <v>0</v>
      </c>
      <c r="Z10" s="428">
        <f t="shared" si="19"/>
        <v>0</v>
      </c>
      <c r="AA10" s="429" t="s">
        <v>373</v>
      </c>
      <c r="AB10" s="421">
        <f t="shared" si="20"/>
        <v>0</v>
      </c>
      <c r="AC10" s="422">
        <f t="shared" si="21"/>
        <v>0</v>
      </c>
      <c r="AD10" s="421">
        <f t="shared" si="22"/>
        <v>0</v>
      </c>
      <c r="AE10" s="422">
        <f t="shared" si="23"/>
        <v>0</v>
      </c>
      <c r="AF10" s="423">
        <f t="shared" si="55"/>
        <v>0</v>
      </c>
      <c r="AG10" s="423">
        <f>IFERROR(GETPIVOTDATA("Quantity",$NG$5,"Size Outlets",AI10),0)</f>
        <v>0</v>
      </c>
      <c r="AH10" s="445"/>
      <c r="AI10" s="429" t="s">
        <v>428</v>
      </c>
      <c r="AJ10" s="429" t="s">
        <v>373</v>
      </c>
      <c r="AK10" s="421">
        <f t="shared" si="56"/>
        <v>0</v>
      </c>
      <c r="AL10" s="422">
        <f t="shared" si="24"/>
        <v>0</v>
      </c>
      <c r="AM10" s="421">
        <f>IFERROR(GETPIVOTDATA("Quantity",$DR$5,"Size Outlets",AI10),0)</f>
        <v>8</v>
      </c>
      <c r="AN10" s="422">
        <f t="shared" si="57"/>
        <v>0</v>
      </c>
      <c r="AO10" s="421">
        <f t="shared" si="25"/>
        <v>0</v>
      </c>
      <c r="AP10" s="422">
        <f t="shared" si="26"/>
        <v>0</v>
      </c>
      <c r="AQ10" s="423">
        <f t="shared" si="58"/>
        <v>0</v>
      </c>
      <c r="AR10" s="424">
        <f t="shared" si="59"/>
        <v>0</v>
      </c>
      <c r="AS10" s="421">
        <f t="shared" si="60"/>
        <v>0</v>
      </c>
      <c r="AT10" s="422">
        <f t="shared" si="61"/>
        <v>0</v>
      </c>
      <c r="AU10" s="423">
        <f t="shared" si="62"/>
        <v>0</v>
      </c>
      <c r="AV10" s="424">
        <f t="shared" si="63"/>
        <v>0</v>
      </c>
      <c r="AW10" s="421">
        <f t="shared" si="64"/>
        <v>0</v>
      </c>
      <c r="AX10" s="422">
        <f t="shared" si="65"/>
        <v>0</v>
      </c>
      <c r="AY10" s="423">
        <f t="shared" si="66"/>
        <v>0</v>
      </c>
      <c r="AZ10" s="421">
        <f t="shared" si="67"/>
        <v>0</v>
      </c>
      <c r="BA10" s="422">
        <f t="shared" si="68"/>
        <v>0</v>
      </c>
      <c r="BB10" s="423">
        <f t="shared" si="27"/>
        <v>0</v>
      </c>
      <c r="BC10" s="423">
        <f t="shared" si="28"/>
        <v>0</v>
      </c>
      <c r="BD10" s="424">
        <f t="shared" si="69"/>
        <v>0</v>
      </c>
      <c r="BE10" s="425">
        <f t="shared" si="70"/>
        <v>0</v>
      </c>
      <c r="BF10" s="426">
        <f t="shared" si="71"/>
        <v>0</v>
      </c>
      <c r="BG10" s="427">
        <f t="shared" si="72"/>
        <v>0</v>
      </c>
      <c r="BH10" s="428">
        <f t="shared" si="73"/>
        <v>0</v>
      </c>
      <c r="BI10" s="429" t="s">
        <v>373</v>
      </c>
      <c r="BJ10" s="421">
        <f t="shared" si="29"/>
        <v>0</v>
      </c>
      <c r="BK10" s="421">
        <f t="shared" si="30"/>
        <v>0</v>
      </c>
      <c r="BL10" s="421">
        <f t="shared" si="31"/>
        <v>0</v>
      </c>
      <c r="BM10" s="421">
        <f t="shared" si="32"/>
        <v>0</v>
      </c>
      <c r="BN10" s="421">
        <f t="shared" si="33"/>
        <v>0</v>
      </c>
      <c r="BO10" s="421">
        <f t="shared" si="34"/>
        <v>0</v>
      </c>
      <c r="BP10" s="448">
        <f t="shared" si="35"/>
        <v>0</v>
      </c>
      <c r="BQ10" s="448">
        <f t="shared" si="36"/>
        <v>0</v>
      </c>
      <c r="BR10" s="448">
        <f t="shared" si="37"/>
        <v>0</v>
      </c>
      <c r="BS10" s="448">
        <f t="shared" si="38"/>
        <v>0</v>
      </c>
      <c r="BT10" s="448">
        <f t="shared" si="39"/>
        <v>0</v>
      </c>
      <c r="BU10" s="448">
        <f t="shared" si="40"/>
        <v>0</v>
      </c>
      <c r="BV10" s="423">
        <f t="shared" si="41"/>
        <v>0</v>
      </c>
      <c r="BW10" s="423">
        <f t="shared" si="42"/>
        <v>0</v>
      </c>
      <c r="BX10" s="423">
        <f t="shared" si="43"/>
        <v>0</v>
      </c>
      <c r="BY10" s="423">
        <f t="shared" si="44"/>
        <v>0</v>
      </c>
      <c r="BZ10" s="423">
        <f t="shared" si="45"/>
        <v>0</v>
      </c>
      <c r="CA10" s="423">
        <f t="shared" si="46"/>
        <v>0</v>
      </c>
      <c r="CC10">
        <v>2041</v>
      </c>
      <c r="CD10" t="s">
        <v>392</v>
      </c>
      <c r="CF10" s="769">
        <v>38</v>
      </c>
      <c r="CG10" s="456">
        <v>89.394200045999995</v>
      </c>
      <c r="CH10"/>
      <c r="CI10" t="s">
        <v>376</v>
      </c>
      <c r="CJ10">
        <v>2071</v>
      </c>
      <c r="CK10" t="s">
        <v>512</v>
      </c>
      <c r="CL10" t="s">
        <v>377</v>
      </c>
      <c r="CM10" s="769">
        <v>6</v>
      </c>
      <c r="DA10">
        <v>2041</v>
      </c>
      <c r="DB10" t="s">
        <v>392</v>
      </c>
      <c r="DE10" s="769">
        <v>11</v>
      </c>
      <c r="DG10">
        <v>2041</v>
      </c>
      <c r="DH10" t="s">
        <v>392</v>
      </c>
      <c r="DK10" s="769">
        <v>15</v>
      </c>
      <c r="DR10">
        <v>1.25</v>
      </c>
      <c r="DU10" s="769">
        <v>8</v>
      </c>
      <c r="GS10"/>
      <c r="GU10"/>
      <c r="LE10"/>
      <c r="LF10" t="s">
        <v>390</v>
      </c>
      <c r="LG10">
        <v>2522</v>
      </c>
      <c r="LH10" t="s">
        <v>610</v>
      </c>
      <c r="LI10" t="s">
        <v>512</v>
      </c>
      <c r="LJ10" t="s">
        <v>556</v>
      </c>
      <c r="LK10" s="769">
        <v>1</v>
      </c>
      <c r="MS10" t="s">
        <v>390</v>
      </c>
      <c r="MT10" t="s">
        <v>610</v>
      </c>
      <c r="MU10" t="s">
        <v>531</v>
      </c>
      <c r="MX10" s="769">
        <v>1</v>
      </c>
      <c r="NF10"/>
      <c r="NH10"/>
      <c r="PM10"/>
      <c r="PO10"/>
      <c r="QZ10"/>
      <c r="RG10"/>
      <c r="RI10"/>
      <c r="RP10"/>
      <c r="SB10"/>
      <c r="SD10"/>
      <c r="SI10"/>
      <c r="SK10"/>
      <c r="SU10"/>
      <c r="SW10"/>
      <c r="TC10"/>
      <c r="TL10"/>
      <c r="TN10"/>
      <c r="TR10"/>
      <c r="TT10"/>
    </row>
    <row r="11" spans="1:542" x14ac:dyDescent="0.3">
      <c r="A11" s="262" t="s">
        <v>374</v>
      </c>
      <c r="B11" s="414">
        <f t="shared" ref="B11" si="76">IF(MOD(IFERROR(GETPIVOTDATA("TOTAL Length (dec ft)",$CC$5,"itm CID",2041,"Size (inch)",A11),0),21)=0,IFERROR(GETPIVOTDATA("TOTAL Length (dec ft)",$CC$5,"itm CID",2041,"Size (inch)",A11),0),ROUNDUP(IFERROR(GETPIVOTDATA("TOTAL Length (dec ft)",$CC$5,"itm CID",2041,"Size (inch)",A11),0)/21,0)*21)</f>
        <v>0</v>
      </c>
      <c r="C11" s="415">
        <f t="shared" si="48"/>
        <v>0</v>
      </c>
      <c r="D11" s="148">
        <f t="shared" si="49"/>
        <v>0</v>
      </c>
      <c r="E11" s="416">
        <f t="shared" si="50"/>
        <v>0</v>
      </c>
      <c r="F11" s="417">
        <f t="shared" si="51"/>
        <v>0</v>
      </c>
      <c r="G11" s="418">
        <f t="shared" si="52"/>
        <v>0</v>
      </c>
      <c r="H11" s="419">
        <f t="shared" si="53"/>
        <v>0</v>
      </c>
      <c r="I11" s="420">
        <f t="shared" si="54"/>
        <v>0</v>
      </c>
      <c r="J11" s="421">
        <f t="shared" si="4"/>
        <v>0</v>
      </c>
      <c r="K11" s="422">
        <f t="shared" si="5"/>
        <v>0</v>
      </c>
      <c r="L11" s="423">
        <f t="shared" si="6"/>
        <v>1</v>
      </c>
      <c r="M11" s="424">
        <f t="shared" si="7"/>
        <v>0</v>
      </c>
      <c r="N11" s="425">
        <f t="shared" si="8"/>
        <v>0</v>
      </c>
      <c r="O11" s="426">
        <f t="shared" si="9"/>
        <v>0</v>
      </c>
      <c r="P11" s="427">
        <f t="shared" si="10"/>
        <v>0</v>
      </c>
      <c r="Q11" s="428">
        <f t="shared" si="11"/>
        <v>0</v>
      </c>
      <c r="R11" s="429" t="s">
        <v>374</v>
      </c>
      <c r="S11" s="421">
        <f t="shared" si="12"/>
        <v>0</v>
      </c>
      <c r="T11" s="422">
        <f t="shared" si="13"/>
        <v>0</v>
      </c>
      <c r="U11" s="423">
        <f t="shared" si="14"/>
        <v>0</v>
      </c>
      <c r="V11" s="424">
        <f t="shared" si="15"/>
        <v>0</v>
      </c>
      <c r="W11" s="425">
        <f t="shared" si="16"/>
        <v>0</v>
      </c>
      <c r="X11" s="426">
        <f t="shared" si="17"/>
        <v>0</v>
      </c>
      <c r="Y11" s="427">
        <f t="shared" si="18"/>
        <v>0</v>
      </c>
      <c r="Z11" s="428">
        <f t="shared" si="19"/>
        <v>0</v>
      </c>
      <c r="AA11" s="429" t="s">
        <v>374</v>
      </c>
      <c r="AB11" s="421">
        <f t="shared" si="20"/>
        <v>0</v>
      </c>
      <c r="AC11" s="422">
        <f t="shared" si="21"/>
        <v>0</v>
      </c>
      <c r="AD11" s="421">
        <f t="shared" si="22"/>
        <v>0</v>
      </c>
      <c r="AE11" s="422">
        <f t="shared" si="23"/>
        <v>0</v>
      </c>
      <c r="AF11" s="423">
        <f t="shared" si="55"/>
        <v>0</v>
      </c>
      <c r="AG11" s="423">
        <f>IFERROR(GETPIVOTDATA("Quantity",$NG$5,"Size Outlets",AI11),0)</f>
        <v>0</v>
      </c>
      <c r="AH11" s="445"/>
      <c r="AI11" s="429" t="s">
        <v>429</v>
      </c>
      <c r="AJ11" s="429" t="s">
        <v>374</v>
      </c>
      <c r="AK11" s="421">
        <f t="shared" si="56"/>
        <v>0</v>
      </c>
      <c r="AL11" s="422">
        <f t="shared" si="24"/>
        <v>0</v>
      </c>
      <c r="AM11" s="421">
        <f>IFERROR(GETPIVOTDATA("Quantity",$DR$5,"Size Outlets",AI11),0)</f>
        <v>12</v>
      </c>
      <c r="AN11" s="422">
        <f t="shared" si="57"/>
        <v>0</v>
      </c>
      <c r="AO11" s="421">
        <f t="shared" si="25"/>
        <v>0</v>
      </c>
      <c r="AP11" s="422">
        <f t="shared" si="26"/>
        <v>0</v>
      </c>
      <c r="AQ11" s="423">
        <f t="shared" si="58"/>
        <v>0</v>
      </c>
      <c r="AR11" s="424">
        <f t="shared" si="59"/>
        <v>0</v>
      </c>
      <c r="AS11" s="421">
        <f t="shared" si="60"/>
        <v>0</v>
      </c>
      <c r="AT11" s="422">
        <f t="shared" si="61"/>
        <v>0</v>
      </c>
      <c r="AU11" s="423">
        <f t="shared" si="62"/>
        <v>0</v>
      </c>
      <c r="AV11" s="424">
        <f t="shared" si="63"/>
        <v>0</v>
      </c>
      <c r="AW11" s="421">
        <f t="shared" si="64"/>
        <v>0</v>
      </c>
      <c r="AX11" s="422">
        <f t="shared" si="65"/>
        <v>0</v>
      </c>
      <c r="AY11" s="423">
        <f t="shared" si="66"/>
        <v>2</v>
      </c>
      <c r="AZ11" s="421">
        <f t="shared" si="67"/>
        <v>0</v>
      </c>
      <c r="BA11" s="422">
        <f t="shared" si="68"/>
        <v>0</v>
      </c>
      <c r="BB11" s="423">
        <f t="shared" si="27"/>
        <v>0</v>
      </c>
      <c r="BC11" s="423">
        <f t="shared" si="28"/>
        <v>0</v>
      </c>
      <c r="BD11" s="424">
        <f t="shared" si="69"/>
        <v>0</v>
      </c>
      <c r="BE11" s="425">
        <f t="shared" si="70"/>
        <v>0</v>
      </c>
      <c r="BF11" s="426">
        <f t="shared" si="71"/>
        <v>0</v>
      </c>
      <c r="BG11" s="427">
        <f t="shared" si="72"/>
        <v>0</v>
      </c>
      <c r="BH11" s="428">
        <f t="shared" si="73"/>
        <v>0</v>
      </c>
      <c r="BI11" s="429" t="s">
        <v>374</v>
      </c>
      <c r="BJ11" s="421">
        <f t="shared" si="29"/>
        <v>0</v>
      </c>
      <c r="BK11" s="421">
        <f t="shared" si="30"/>
        <v>0</v>
      </c>
      <c r="BL11" s="421">
        <f t="shared" si="31"/>
        <v>0</v>
      </c>
      <c r="BM11" s="421">
        <f t="shared" si="32"/>
        <v>0</v>
      </c>
      <c r="BN11" s="421">
        <f t="shared" si="33"/>
        <v>0</v>
      </c>
      <c r="BO11" s="421">
        <f t="shared" si="34"/>
        <v>0</v>
      </c>
      <c r="BP11" s="448">
        <f t="shared" si="35"/>
        <v>0</v>
      </c>
      <c r="BQ11" s="448">
        <f t="shared" si="36"/>
        <v>0</v>
      </c>
      <c r="BR11" s="448">
        <f t="shared" si="37"/>
        <v>0</v>
      </c>
      <c r="BS11" s="448">
        <f t="shared" si="38"/>
        <v>0</v>
      </c>
      <c r="BT11" s="448">
        <f t="shared" si="39"/>
        <v>0</v>
      </c>
      <c r="BU11" s="448">
        <f t="shared" si="40"/>
        <v>0</v>
      </c>
      <c r="BV11" s="423">
        <f t="shared" si="41"/>
        <v>0</v>
      </c>
      <c r="BW11" s="423">
        <f t="shared" si="42"/>
        <v>0</v>
      </c>
      <c r="BX11" s="423">
        <f t="shared" si="43"/>
        <v>0</v>
      </c>
      <c r="BY11" s="423">
        <f t="shared" si="44"/>
        <v>0</v>
      </c>
      <c r="BZ11" s="423">
        <f t="shared" si="45"/>
        <v>0</v>
      </c>
      <c r="CA11" s="423">
        <f t="shared" si="46"/>
        <v>0</v>
      </c>
      <c r="CC11">
        <v>2041</v>
      </c>
      <c r="CD11" t="s">
        <v>392</v>
      </c>
      <c r="CE11" t="s">
        <v>377</v>
      </c>
      <c r="CF11" s="769">
        <v>38</v>
      </c>
      <c r="CG11" s="456">
        <v>89.394200045999995</v>
      </c>
      <c r="CH11"/>
      <c r="CI11" t="s">
        <v>376</v>
      </c>
      <c r="CJ11">
        <v>2522</v>
      </c>
      <c r="CK11" t="s">
        <v>512</v>
      </c>
      <c r="CL11" t="s">
        <v>1022</v>
      </c>
      <c r="CM11" s="769">
        <v>6</v>
      </c>
      <c r="DA11">
        <v>2041</v>
      </c>
      <c r="DB11" t="s">
        <v>392</v>
      </c>
      <c r="DC11" t="s">
        <v>377</v>
      </c>
      <c r="DD11" t="s">
        <v>631</v>
      </c>
      <c r="DE11" s="769">
        <v>11</v>
      </c>
      <c r="DG11">
        <v>2041</v>
      </c>
      <c r="DH11" t="s">
        <v>392</v>
      </c>
      <c r="DI11" t="s">
        <v>377</v>
      </c>
      <c r="DJ11" t="s">
        <v>631</v>
      </c>
      <c r="DK11" s="769">
        <v>15</v>
      </c>
      <c r="DR11">
        <v>1.25</v>
      </c>
      <c r="DS11" t="s">
        <v>641</v>
      </c>
      <c r="DT11" t="s">
        <v>638</v>
      </c>
      <c r="DU11" s="769">
        <v>8</v>
      </c>
      <c r="GS11"/>
      <c r="GU11"/>
      <c r="LE11"/>
      <c r="LF11" t="s">
        <v>577</v>
      </c>
      <c r="LG11"/>
      <c r="LK11" s="769">
        <v>3</v>
      </c>
      <c r="MS11" t="s">
        <v>390</v>
      </c>
      <c r="MT11" t="s">
        <v>610</v>
      </c>
      <c r="MU11" t="s">
        <v>531</v>
      </c>
      <c r="MV11" t="s">
        <v>516</v>
      </c>
      <c r="MW11" t="s">
        <v>532</v>
      </c>
      <c r="MX11" s="769">
        <v>1</v>
      </c>
      <c r="NF11"/>
      <c r="NH11"/>
      <c r="PM11"/>
      <c r="PO11"/>
      <c r="QZ11"/>
      <c r="RG11"/>
      <c r="RI11"/>
      <c r="RP11"/>
      <c r="SB11"/>
      <c r="SD11"/>
      <c r="SI11"/>
      <c r="SK11"/>
      <c r="SU11"/>
      <c r="SW11"/>
      <c r="TC11"/>
      <c r="TL11"/>
      <c r="TN11"/>
      <c r="TR11"/>
      <c r="TT11"/>
    </row>
    <row r="12" spans="1:542" x14ac:dyDescent="0.3">
      <c r="A12" s="266" t="s">
        <v>390</v>
      </c>
      <c r="B12" s="414">
        <f t="shared" ref="B12" si="77">IF(MOD(IFERROR(GETPIVOTDATA("TOTAL Length (dec ft)",$CC$5,"itm CID",2041,"Size (inch)",A12),0),21)=0,IFERROR(GETPIVOTDATA("TOTAL Length (dec ft)",$CC$5,"itm CID",2041,"Size (inch)",A12),0),ROUNDUP(IFERROR(GETPIVOTDATA("TOTAL Length (dec ft)",$CC$5,"itm CID",2041,"Size (inch)",A12),0)/21,0)*21)</f>
        <v>0</v>
      </c>
      <c r="C12" s="415">
        <f t="shared" si="48"/>
        <v>0</v>
      </c>
      <c r="D12" s="148">
        <f t="shared" si="49"/>
        <v>0</v>
      </c>
      <c r="E12" s="416">
        <f t="shared" si="50"/>
        <v>0</v>
      </c>
      <c r="F12" s="417">
        <f t="shared" si="51"/>
        <v>0</v>
      </c>
      <c r="G12" s="418">
        <f t="shared" si="52"/>
        <v>0</v>
      </c>
      <c r="H12" s="419">
        <f t="shared" si="53"/>
        <v>0</v>
      </c>
      <c r="I12" s="420">
        <f t="shared" si="54"/>
        <v>0</v>
      </c>
      <c r="J12" s="421">
        <f t="shared" si="4"/>
        <v>8</v>
      </c>
      <c r="K12" s="422">
        <f t="shared" si="5"/>
        <v>0</v>
      </c>
      <c r="L12" s="423">
        <f t="shared" si="6"/>
        <v>2</v>
      </c>
      <c r="M12" s="424">
        <f t="shared" si="7"/>
        <v>0</v>
      </c>
      <c r="N12" s="425">
        <f t="shared" si="8"/>
        <v>0</v>
      </c>
      <c r="O12" s="426">
        <f t="shared" si="9"/>
        <v>0</v>
      </c>
      <c r="P12" s="427">
        <f t="shared" si="10"/>
        <v>0</v>
      </c>
      <c r="Q12" s="428">
        <f t="shared" si="11"/>
        <v>0</v>
      </c>
      <c r="R12" s="430" t="s">
        <v>390</v>
      </c>
      <c r="S12" s="421">
        <f t="shared" si="12"/>
        <v>0</v>
      </c>
      <c r="T12" s="422">
        <f t="shared" si="13"/>
        <v>0</v>
      </c>
      <c r="U12" s="423">
        <f t="shared" si="14"/>
        <v>0</v>
      </c>
      <c r="V12" s="424">
        <f t="shared" si="15"/>
        <v>0</v>
      </c>
      <c r="W12" s="425">
        <f t="shared" si="16"/>
        <v>0</v>
      </c>
      <c r="X12" s="426">
        <f t="shared" si="17"/>
        <v>0</v>
      </c>
      <c r="Y12" s="427">
        <f t="shared" si="18"/>
        <v>0</v>
      </c>
      <c r="Z12" s="428">
        <f t="shared" si="19"/>
        <v>0</v>
      </c>
      <c r="AA12" s="430" t="s">
        <v>390</v>
      </c>
      <c r="AB12" s="421">
        <f t="shared" si="20"/>
        <v>0</v>
      </c>
      <c r="AC12" s="422">
        <f t="shared" si="21"/>
        <v>0</v>
      </c>
      <c r="AD12" s="421">
        <f t="shared" si="22"/>
        <v>0</v>
      </c>
      <c r="AE12" s="422">
        <f t="shared" si="23"/>
        <v>0</v>
      </c>
      <c r="AF12" s="423">
        <f t="shared" si="55"/>
        <v>0</v>
      </c>
      <c r="AG12" s="423">
        <f>IFERROR(GETPIVOTDATA("Quantity",$NG$5,"Size Outlets",A12),0)</f>
        <v>0</v>
      </c>
      <c r="AH12" s="445"/>
      <c r="AI12" s="430" t="s">
        <v>390</v>
      </c>
      <c r="AJ12" s="430" t="s">
        <v>390</v>
      </c>
      <c r="AK12" s="421">
        <f t="shared" si="56"/>
        <v>0</v>
      </c>
      <c r="AL12" s="422">
        <f t="shared" si="24"/>
        <v>0</v>
      </c>
      <c r="AM12" s="421">
        <f>IFERROR(GETPIVOTDATA("Quantity",$DR$5,"Size Outlets",A12),0)</f>
        <v>8</v>
      </c>
      <c r="AN12" s="422">
        <f t="shared" si="57"/>
        <v>0</v>
      </c>
      <c r="AO12" s="421">
        <f t="shared" si="25"/>
        <v>0</v>
      </c>
      <c r="AP12" s="422">
        <f t="shared" si="26"/>
        <v>0</v>
      </c>
      <c r="AQ12" s="423">
        <f t="shared" si="58"/>
        <v>0</v>
      </c>
      <c r="AR12" s="424">
        <f t="shared" si="59"/>
        <v>0</v>
      </c>
      <c r="AS12" s="421">
        <f t="shared" si="60"/>
        <v>0</v>
      </c>
      <c r="AT12" s="422">
        <f t="shared" si="61"/>
        <v>0</v>
      </c>
      <c r="AU12" s="423">
        <f t="shared" si="62"/>
        <v>0</v>
      </c>
      <c r="AV12" s="424">
        <f t="shared" si="63"/>
        <v>0</v>
      </c>
      <c r="AW12" s="421">
        <f t="shared" si="64"/>
        <v>0</v>
      </c>
      <c r="AX12" s="422">
        <f t="shared" si="65"/>
        <v>0</v>
      </c>
      <c r="AY12" s="423">
        <f t="shared" si="66"/>
        <v>1</v>
      </c>
      <c r="AZ12" s="421">
        <f t="shared" si="67"/>
        <v>0</v>
      </c>
      <c r="BA12" s="422">
        <f t="shared" si="68"/>
        <v>0</v>
      </c>
      <c r="BB12" s="423">
        <f t="shared" si="27"/>
        <v>0</v>
      </c>
      <c r="BC12" s="423">
        <f t="shared" si="28"/>
        <v>0</v>
      </c>
      <c r="BD12" s="424">
        <f t="shared" si="69"/>
        <v>0</v>
      </c>
      <c r="BE12" s="425">
        <f t="shared" si="70"/>
        <v>0</v>
      </c>
      <c r="BF12" s="426">
        <f t="shared" si="71"/>
        <v>0</v>
      </c>
      <c r="BG12" s="427">
        <f t="shared" si="72"/>
        <v>0</v>
      </c>
      <c r="BH12" s="428">
        <f t="shared" si="73"/>
        <v>0</v>
      </c>
      <c r="BI12" s="430" t="s">
        <v>390</v>
      </c>
      <c r="BJ12" s="421">
        <f t="shared" si="29"/>
        <v>0</v>
      </c>
      <c r="BK12" s="421">
        <f t="shared" si="30"/>
        <v>0</v>
      </c>
      <c r="BL12" s="421">
        <f t="shared" si="31"/>
        <v>0</v>
      </c>
      <c r="BM12" s="421">
        <f t="shared" si="32"/>
        <v>0</v>
      </c>
      <c r="BN12" s="421">
        <f t="shared" si="33"/>
        <v>0</v>
      </c>
      <c r="BO12" s="421">
        <f t="shared" si="34"/>
        <v>0</v>
      </c>
      <c r="BP12" s="448">
        <f t="shared" si="35"/>
        <v>0</v>
      </c>
      <c r="BQ12" s="448">
        <f t="shared" si="36"/>
        <v>0</v>
      </c>
      <c r="BR12" s="448">
        <f t="shared" si="37"/>
        <v>0</v>
      </c>
      <c r="BS12" s="448">
        <f t="shared" si="38"/>
        <v>0</v>
      </c>
      <c r="BT12" s="448">
        <f t="shared" si="39"/>
        <v>0</v>
      </c>
      <c r="BU12" s="448">
        <f t="shared" si="40"/>
        <v>0</v>
      </c>
      <c r="BV12" s="423">
        <f t="shared" si="41"/>
        <v>0</v>
      </c>
      <c r="BW12" s="423">
        <f t="shared" si="42"/>
        <v>0</v>
      </c>
      <c r="BX12" s="423">
        <f t="shared" si="43"/>
        <v>0</v>
      </c>
      <c r="BY12" s="423">
        <f t="shared" si="44"/>
        <v>0</v>
      </c>
      <c r="BZ12" s="423">
        <f t="shared" si="45"/>
        <v>0</v>
      </c>
      <c r="CA12" s="423">
        <f t="shared" si="46"/>
        <v>0</v>
      </c>
      <c r="CC12">
        <v>2041</v>
      </c>
      <c r="CD12" t="s">
        <v>395</v>
      </c>
      <c r="CF12" s="769">
        <v>22</v>
      </c>
      <c r="CG12" s="456">
        <v>327.52915933399998</v>
      </c>
      <c r="CH12"/>
      <c r="CI12" t="s">
        <v>376</v>
      </c>
      <c r="CJ12">
        <v>2523</v>
      </c>
      <c r="CK12" t="s">
        <v>512</v>
      </c>
      <c r="CL12" t="s">
        <v>377</v>
      </c>
      <c r="CM12" s="769">
        <v>4</v>
      </c>
      <c r="DA12">
        <v>2041</v>
      </c>
      <c r="DB12" t="s">
        <v>395</v>
      </c>
      <c r="DE12" s="769">
        <v>18</v>
      </c>
      <c r="DG12">
        <v>2041</v>
      </c>
      <c r="DH12" t="s">
        <v>395</v>
      </c>
      <c r="DK12" s="769">
        <v>16</v>
      </c>
      <c r="DR12">
        <v>1.5</v>
      </c>
      <c r="DU12" s="769">
        <v>12</v>
      </c>
      <c r="GS12"/>
      <c r="GU12"/>
      <c r="LE12"/>
      <c r="LG12"/>
      <c r="MS12" t="s">
        <v>577</v>
      </c>
      <c r="MX12" s="769">
        <v>3</v>
      </c>
      <c r="NF12"/>
      <c r="NH12"/>
      <c r="PM12"/>
      <c r="PO12"/>
      <c r="QZ12"/>
      <c r="RG12"/>
      <c r="RI12"/>
      <c r="RP12"/>
      <c r="SB12"/>
      <c r="SD12"/>
      <c r="SI12"/>
      <c r="SK12"/>
      <c r="SU12"/>
      <c r="SW12"/>
      <c r="TC12"/>
      <c r="TL12"/>
      <c r="TN12"/>
      <c r="TR12"/>
      <c r="TT12"/>
    </row>
    <row r="13" spans="1:542" x14ac:dyDescent="0.3">
      <c r="A13" s="266" t="s">
        <v>376</v>
      </c>
      <c r="B13" s="414">
        <f t="shared" ref="B13" si="78">IF(MOD(IFERROR(GETPIVOTDATA("TOTAL Length (dec ft)",$CC$5,"itm CID",2041,"Size (inch)",A13),0),21)=0,IFERROR(GETPIVOTDATA("TOTAL Length (dec ft)",$CC$5,"itm CID",2041,"Size (inch)",A13),0),ROUNDUP(IFERROR(GETPIVOTDATA("TOTAL Length (dec ft)",$CC$5,"itm CID",2041,"Size (inch)",A13),0)/21,0)*21)</f>
        <v>147</v>
      </c>
      <c r="C13" s="415">
        <f t="shared" si="48"/>
        <v>0</v>
      </c>
      <c r="D13" s="148">
        <f t="shared" si="49"/>
        <v>0</v>
      </c>
      <c r="E13" s="416">
        <f t="shared" si="50"/>
        <v>0</v>
      </c>
      <c r="F13" s="417">
        <f t="shared" si="51"/>
        <v>0</v>
      </c>
      <c r="G13" s="418">
        <f t="shared" si="52"/>
        <v>0</v>
      </c>
      <c r="H13" s="419">
        <f t="shared" si="53"/>
        <v>0</v>
      </c>
      <c r="I13" s="420">
        <f t="shared" si="54"/>
        <v>0</v>
      </c>
      <c r="J13" s="421">
        <f t="shared" si="4"/>
        <v>28</v>
      </c>
      <c r="K13" s="422">
        <f t="shared" si="5"/>
        <v>0</v>
      </c>
      <c r="L13" s="423">
        <f t="shared" si="6"/>
        <v>0</v>
      </c>
      <c r="M13" s="424">
        <f t="shared" si="7"/>
        <v>0</v>
      </c>
      <c r="N13" s="425">
        <f t="shared" si="8"/>
        <v>0</v>
      </c>
      <c r="O13" s="426">
        <f t="shared" si="9"/>
        <v>0</v>
      </c>
      <c r="P13" s="427">
        <f t="shared" si="10"/>
        <v>0</v>
      </c>
      <c r="Q13" s="428">
        <f t="shared" si="11"/>
        <v>0</v>
      </c>
      <c r="R13" s="430" t="s">
        <v>376</v>
      </c>
      <c r="S13" s="421">
        <f t="shared" si="12"/>
        <v>18</v>
      </c>
      <c r="T13" s="422">
        <f t="shared" si="13"/>
        <v>0</v>
      </c>
      <c r="U13" s="423">
        <f t="shared" si="14"/>
        <v>0</v>
      </c>
      <c r="V13" s="424">
        <f t="shared" si="15"/>
        <v>0</v>
      </c>
      <c r="W13" s="425">
        <f t="shared" si="16"/>
        <v>0</v>
      </c>
      <c r="X13" s="426">
        <f t="shared" si="17"/>
        <v>0</v>
      </c>
      <c r="Y13" s="427">
        <f t="shared" si="18"/>
        <v>0</v>
      </c>
      <c r="Z13" s="428">
        <f t="shared" si="19"/>
        <v>0</v>
      </c>
      <c r="AA13" s="430" t="s">
        <v>376</v>
      </c>
      <c r="AB13" s="421">
        <f t="shared" si="20"/>
        <v>0</v>
      </c>
      <c r="AC13" s="422">
        <f t="shared" si="21"/>
        <v>0</v>
      </c>
      <c r="AD13" s="421">
        <f t="shared" si="22"/>
        <v>20</v>
      </c>
      <c r="AE13" s="422">
        <f t="shared" si="23"/>
        <v>0</v>
      </c>
      <c r="AF13" s="423">
        <f t="shared" si="55"/>
        <v>0</v>
      </c>
      <c r="AG13" s="423">
        <f>IFERROR(GETPIVOTDATA("Quantity",$NG$5,"Size Outlets",AI13),0)</f>
        <v>0</v>
      </c>
      <c r="AH13" s="445"/>
      <c r="AI13" s="430" t="s">
        <v>430</v>
      </c>
      <c r="AJ13" s="430" t="s">
        <v>376</v>
      </c>
      <c r="AK13" s="421">
        <f t="shared" si="56"/>
        <v>0</v>
      </c>
      <c r="AL13" s="422">
        <f t="shared" si="24"/>
        <v>0</v>
      </c>
      <c r="AM13" s="421">
        <f>IFERROR(GETPIVOTDATA("Quantity",$DR$5,"Size Outlets",AI13),0)</f>
        <v>4</v>
      </c>
      <c r="AN13" s="422">
        <f t="shared" si="57"/>
        <v>0</v>
      </c>
      <c r="AO13" s="421">
        <f t="shared" si="25"/>
        <v>0</v>
      </c>
      <c r="AP13" s="422">
        <f t="shared" si="26"/>
        <v>0</v>
      </c>
      <c r="AQ13" s="423">
        <f t="shared" si="58"/>
        <v>0</v>
      </c>
      <c r="AR13" s="424">
        <f t="shared" si="59"/>
        <v>0</v>
      </c>
      <c r="AS13" s="421">
        <f t="shared" si="60"/>
        <v>0</v>
      </c>
      <c r="AT13" s="422">
        <f t="shared" si="61"/>
        <v>0</v>
      </c>
      <c r="AU13" s="423">
        <f t="shared" si="62"/>
        <v>0</v>
      </c>
      <c r="AV13" s="424">
        <f t="shared" si="63"/>
        <v>0</v>
      </c>
      <c r="AW13" s="421">
        <f t="shared" si="64"/>
        <v>0</v>
      </c>
      <c r="AX13" s="422">
        <f t="shared" si="65"/>
        <v>0</v>
      </c>
      <c r="AY13" s="423">
        <f t="shared" si="66"/>
        <v>0</v>
      </c>
      <c r="AZ13" s="421">
        <f t="shared" si="67"/>
        <v>0</v>
      </c>
      <c r="BA13" s="422">
        <f t="shared" si="68"/>
        <v>0</v>
      </c>
      <c r="BB13" s="423">
        <f t="shared" si="27"/>
        <v>0</v>
      </c>
      <c r="BC13" s="423">
        <f t="shared" si="28"/>
        <v>0</v>
      </c>
      <c r="BD13" s="424">
        <f t="shared" si="69"/>
        <v>0</v>
      </c>
      <c r="BE13" s="425">
        <f t="shared" si="70"/>
        <v>0</v>
      </c>
      <c r="BF13" s="426">
        <f t="shared" si="71"/>
        <v>0</v>
      </c>
      <c r="BG13" s="427">
        <f t="shared" si="72"/>
        <v>0</v>
      </c>
      <c r="BH13" s="428">
        <f t="shared" si="73"/>
        <v>0</v>
      </c>
      <c r="BI13" s="430" t="s">
        <v>376</v>
      </c>
      <c r="BJ13" s="421">
        <f t="shared" si="29"/>
        <v>0</v>
      </c>
      <c r="BK13" s="421">
        <f t="shared" si="30"/>
        <v>0</v>
      </c>
      <c r="BL13" s="421">
        <f t="shared" si="31"/>
        <v>0</v>
      </c>
      <c r="BM13" s="421">
        <f t="shared" si="32"/>
        <v>0</v>
      </c>
      <c r="BN13" s="421">
        <f t="shared" si="33"/>
        <v>0</v>
      </c>
      <c r="BO13" s="421">
        <f t="shared" si="34"/>
        <v>0</v>
      </c>
      <c r="BP13" s="448">
        <f t="shared" si="35"/>
        <v>0</v>
      </c>
      <c r="BQ13" s="448">
        <f t="shared" si="36"/>
        <v>0</v>
      </c>
      <c r="BR13" s="448">
        <f t="shared" si="37"/>
        <v>0</v>
      </c>
      <c r="BS13" s="448">
        <f t="shared" si="38"/>
        <v>0</v>
      </c>
      <c r="BT13" s="448">
        <f t="shared" si="39"/>
        <v>0</v>
      </c>
      <c r="BU13" s="448">
        <f t="shared" si="40"/>
        <v>0</v>
      </c>
      <c r="BV13" s="423">
        <f t="shared" si="41"/>
        <v>0</v>
      </c>
      <c r="BW13" s="423">
        <f t="shared" si="42"/>
        <v>0</v>
      </c>
      <c r="BX13" s="423">
        <f t="shared" si="43"/>
        <v>0</v>
      </c>
      <c r="BY13" s="423">
        <f t="shared" si="44"/>
        <v>0</v>
      </c>
      <c r="BZ13" s="423">
        <f t="shared" si="45"/>
        <v>0</v>
      </c>
      <c r="CA13" s="423">
        <f t="shared" si="46"/>
        <v>0</v>
      </c>
      <c r="CC13">
        <v>2041</v>
      </c>
      <c r="CD13" t="s">
        <v>395</v>
      </c>
      <c r="CE13" t="s">
        <v>377</v>
      </c>
      <c r="CF13" s="769">
        <v>22</v>
      </c>
      <c r="CG13" s="456">
        <v>327.52915933399998</v>
      </c>
      <c r="CH13"/>
      <c r="CI13" t="s">
        <v>376</v>
      </c>
      <c r="CJ13">
        <v>2875</v>
      </c>
      <c r="CK13" t="s">
        <v>512</v>
      </c>
      <c r="CL13" t="s">
        <v>641</v>
      </c>
      <c r="CM13" s="769">
        <v>12</v>
      </c>
      <c r="DA13">
        <v>2041</v>
      </c>
      <c r="DB13" t="s">
        <v>395</v>
      </c>
      <c r="DC13" t="s">
        <v>377</v>
      </c>
      <c r="DD13" t="s">
        <v>631</v>
      </c>
      <c r="DE13" s="769">
        <v>18</v>
      </c>
      <c r="DG13">
        <v>2041</v>
      </c>
      <c r="DH13" t="s">
        <v>395</v>
      </c>
      <c r="DI13" t="s">
        <v>377</v>
      </c>
      <c r="DJ13" t="s">
        <v>631</v>
      </c>
      <c r="DK13" s="769">
        <v>16</v>
      </c>
      <c r="DR13">
        <v>1.5</v>
      </c>
      <c r="DS13" t="s">
        <v>641</v>
      </c>
      <c r="DT13" t="s">
        <v>638</v>
      </c>
      <c r="DU13" s="769">
        <v>12</v>
      </c>
      <c r="GS13"/>
      <c r="GU13"/>
      <c r="LE13"/>
      <c r="LG13"/>
      <c r="NF13"/>
      <c r="NH13"/>
      <c r="PM13"/>
      <c r="PO13"/>
      <c r="QZ13"/>
      <c r="RG13"/>
      <c r="RI13"/>
      <c r="RP13"/>
      <c r="SB13"/>
      <c r="SD13"/>
      <c r="SI13"/>
      <c r="SK13"/>
      <c r="SU13"/>
      <c r="SW13"/>
      <c r="TC13"/>
      <c r="TL13"/>
      <c r="TN13"/>
      <c r="TR13"/>
      <c r="TT13"/>
    </row>
    <row r="14" spans="1:542" x14ac:dyDescent="0.3">
      <c r="A14" s="266" t="s">
        <v>391</v>
      </c>
      <c r="B14" s="414">
        <f t="shared" ref="B14" si="79">IF(MOD(IFERROR(GETPIVOTDATA("TOTAL Length (dec ft)",$CC$5,"itm CID",2041,"Size (inch)",A14),0),21)=0,IFERROR(GETPIVOTDATA("TOTAL Length (dec ft)",$CC$5,"itm CID",2041,"Size (inch)",A14),0),ROUNDUP(IFERROR(GETPIVOTDATA("TOTAL Length (dec ft)",$CC$5,"itm CID",2041,"Size (inch)",A14),0)/21,0)*21)</f>
        <v>189</v>
      </c>
      <c r="C14" s="415">
        <f t="shared" si="48"/>
        <v>0</v>
      </c>
      <c r="D14" s="148">
        <f t="shared" si="49"/>
        <v>0</v>
      </c>
      <c r="E14" s="416">
        <f t="shared" si="50"/>
        <v>0</v>
      </c>
      <c r="F14" s="417">
        <f t="shared" si="51"/>
        <v>0</v>
      </c>
      <c r="G14" s="418">
        <f t="shared" si="52"/>
        <v>0</v>
      </c>
      <c r="H14" s="419">
        <f t="shared" si="53"/>
        <v>0</v>
      </c>
      <c r="I14" s="420">
        <f t="shared" si="54"/>
        <v>0</v>
      </c>
      <c r="J14" s="421">
        <f t="shared" si="4"/>
        <v>38</v>
      </c>
      <c r="K14" s="422">
        <f t="shared" si="5"/>
        <v>0</v>
      </c>
      <c r="L14" s="423">
        <f t="shared" si="6"/>
        <v>0</v>
      </c>
      <c r="M14" s="424">
        <f t="shared" si="7"/>
        <v>0</v>
      </c>
      <c r="N14" s="425">
        <f t="shared" si="8"/>
        <v>0</v>
      </c>
      <c r="O14" s="426">
        <f t="shared" si="9"/>
        <v>0</v>
      </c>
      <c r="P14" s="427">
        <f t="shared" si="10"/>
        <v>0</v>
      </c>
      <c r="Q14" s="428">
        <f t="shared" si="11"/>
        <v>0</v>
      </c>
      <c r="R14" s="430" t="s">
        <v>391</v>
      </c>
      <c r="S14" s="421">
        <f t="shared" si="12"/>
        <v>22</v>
      </c>
      <c r="T14" s="422">
        <f t="shared" si="13"/>
        <v>0</v>
      </c>
      <c r="U14" s="423">
        <f t="shared" si="14"/>
        <v>0</v>
      </c>
      <c r="V14" s="424">
        <f t="shared" si="15"/>
        <v>0</v>
      </c>
      <c r="W14" s="425">
        <f t="shared" si="16"/>
        <v>0</v>
      </c>
      <c r="X14" s="426">
        <f t="shared" si="17"/>
        <v>0</v>
      </c>
      <c r="Y14" s="427">
        <f t="shared" si="18"/>
        <v>0</v>
      </c>
      <c r="Z14" s="428">
        <f t="shared" si="19"/>
        <v>0</v>
      </c>
      <c r="AA14" s="430" t="s">
        <v>391</v>
      </c>
      <c r="AB14" s="421">
        <f t="shared" si="20"/>
        <v>0</v>
      </c>
      <c r="AC14" s="422">
        <f t="shared" si="21"/>
        <v>0</v>
      </c>
      <c r="AD14" s="421">
        <f t="shared" si="22"/>
        <v>24</v>
      </c>
      <c r="AE14" s="422">
        <f t="shared" si="23"/>
        <v>0</v>
      </c>
      <c r="AF14" s="423">
        <f t="shared" si="55"/>
        <v>0</v>
      </c>
      <c r="AG14" s="423">
        <f t="shared" ref="AG14:AG29" si="80">IFERROR(GETPIVOTDATA("Quantity",$NG$5,"Size Outlets",A14),0)</f>
        <v>0</v>
      </c>
      <c r="AH14" s="445"/>
      <c r="AI14" s="430" t="s">
        <v>391</v>
      </c>
      <c r="AJ14" s="430" t="s">
        <v>391</v>
      </c>
      <c r="AK14" s="421">
        <f t="shared" si="56"/>
        <v>0</v>
      </c>
      <c r="AL14" s="422">
        <f t="shared" si="24"/>
        <v>0</v>
      </c>
      <c r="AM14" s="421">
        <f>IFERROR(GETPIVOTDATA("Quantity",$DR$5,"Size Outlets",#REF!),0)</f>
        <v>0</v>
      </c>
      <c r="AN14" s="422">
        <f t="shared" si="57"/>
        <v>0</v>
      </c>
      <c r="AO14" s="421">
        <f t="shared" si="25"/>
        <v>4</v>
      </c>
      <c r="AP14" s="422">
        <f t="shared" si="26"/>
        <v>0</v>
      </c>
      <c r="AQ14" s="423">
        <f t="shared" si="58"/>
        <v>0</v>
      </c>
      <c r="AR14" s="424">
        <f t="shared" si="59"/>
        <v>0</v>
      </c>
      <c r="AS14" s="421">
        <f t="shared" si="60"/>
        <v>0</v>
      </c>
      <c r="AT14" s="422">
        <f t="shared" si="61"/>
        <v>0</v>
      </c>
      <c r="AU14" s="423">
        <f t="shared" si="62"/>
        <v>0</v>
      </c>
      <c r="AV14" s="424">
        <f t="shared" si="63"/>
        <v>0</v>
      </c>
      <c r="AW14" s="421">
        <f t="shared" si="64"/>
        <v>0</v>
      </c>
      <c r="AX14" s="422">
        <f t="shared" si="65"/>
        <v>0</v>
      </c>
      <c r="AY14" s="423">
        <f t="shared" si="66"/>
        <v>0</v>
      </c>
      <c r="AZ14" s="421">
        <f t="shared" si="67"/>
        <v>0</v>
      </c>
      <c r="BA14" s="422">
        <f t="shared" si="68"/>
        <v>0</v>
      </c>
      <c r="BB14" s="423">
        <f t="shared" si="27"/>
        <v>0</v>
      </c>
      <c r="BC14" s="423">
        <f t="shared" si="28"/>
        <v>0</v>
      </c>
      <c r="BD14" s="424">
        <f t="shared" si="69"/>
        <v>0</v>
      </c>
      <c r="BE14" s="425">
        <f t="shared" si="70"/>
        <v>0</v>
      </c>
      <c r="BF14" s="426">
        <f t="shared" si="71"/>
        <v>0</v>
      </c>
      <c r="BG14" s="427">
        <f t="shared" si="72"/>
        <v>0</v>
      </c>
      <c r="BH14" s="428">
        <f t="shared" si="73"/>
        <v>0</v>
      </c>
      <c r="BI14" s="430" t="s">
        <v>391</v>
      </c>
      <c r="BJ14" s="421">
        <f t="shared" si="29"/>
        <v>0</v>
      </c>
      <c r="BK14" s="421">
        <f t="shared" si="30"/>
        <v>0</v>
      </c>
      <c r="BL14" s="421">
        <f t="shared" si="31"/>
        <v>0</v>
      </c>
      <c r="BM14" s="421">
        <f t="shared" si="32"/>
        <v>0</v>
      </c>
      <c r="BN14" s="421">
        <f t="shared" si="33"/>
        <v>0</v>
      </c>
      <c r="BO14" s="421">
        <f t="shared" si="34"/>
        <v>0</v>
      </c>
      <c r="BP14" s="448">
        <f t="shared" si="35"/>
        <v>0</v>
      </c>
      <c r="BQ14" s="448">
        <f t="shared" si="36"/>
        <v>0</v>
      </c>
      <c r="BR14" s="448">
        <f t="shared" si="37"/>
        <v>0</v>
      </c>
      <c r="BS14" s="448">
        <f t="shared" si="38"/>
        <v>0</v>
      </c>
      <c r="BT14" s="448">
        <f t="shared" si="39"/>
        <v>0</v>
      </c>
      <c r="BU14" s="448">
        <f t="shared" si="40"/>
        <v>0</v>
      </c>
      <c r="BV14" s="423">
        <f t="shared" si="41"/>
        <v>0</v>
      </c>
      <c r="BW14" s="423">
        <f t="shared" si="42"/>
        <v>0</v>
      </c>
      <c r="BX14" s="423">
        <f t="shared" si="43"/>
        <v>0</v>
      </c>
      <c r="BY14" s="423">
        <f t="shared" si="44"/>
        <v>0</v>
      </c>
      <c r="BZ14" s="423">
        <f t="shared" si="45"/>
        <v>0</v>
      </c>
      <c r="CA14" s="423">
        <f t="shared" si="46"/>
        <v>0</v>
      </c>
      <c r="CC14" t="s">
        <v>578</v>
      </c>
      <c r="CF14" s="769">
        <v>100</v>
      </c>
      <c r="CG14" s="456">
        <v>747.31809853899995</v>
      </c>
      <c r="CH14"/>
      <c r="CI14" t="s">
        <v>391</v>
      </c>
      <c r="CJ14"/>
      <c r="CM14" s="769">
        <v>38</v>
      </c>
      <c r="DA14" t="s">
        <v>578</v>
      </c>
      <c r="DE14" s="769">
        <v>49</v>
      </c>
      <c r="DG14" t="s">
        <v>578</v>
      </c>
      <c r="DK14" s="769">
        <v>55</v>
      </c>
      <c r="DR14">
        <v>2</v>
      </c>
      <c r="DU14" s="769">
        <v>8</v>
      </c>
      <c r="GS14"/>
      <c r="GU14"/>
      <c r="LE14"/>
      <c r="LG14"/>
      <c r="NF14"/>
      <c r="NH14"/>
      <c r="PM14"/>
      <c r="PO14"/>
      <c r="QZ14"/>
      <c r="RG14"/>
      <c r="RI14"/>
      <c r="RP14"/>
      <c r="SB14"/>
      <c r="SD14"/>
      <c r="SI14"/>
      <c r="SK14"/>
      <c r="SU14"/>
      <c r="SW14"/>
      <c r="TC14"/>
      <c r="TL14"/>
      <c r="TN14"/>
      <c r="TR14"/>
      <c r="TT14"/>
    </row>
    <row r="15" spans="1:542" x14ac:dyDescent="0.3">
      <c r="A15" s="266" t="s">
        <v>392</v>
      </c>
      <c r="B15" s="414">
        <f t="shared" ref="B15" si="81">IF(MOD(IFERROR(GETPIVOTDATA("TOTAL Length (dec ft)",$CC$5,"itm CID",2041,"Size (inch)",A15),0),21)=0,IFERROR(GETPIVOTDATA("TOTAL Length (dec ft)",$CC$5,"itm CID",2041,"Size (inch)",A15),0),ROUNDUP(IFERROR(GETPIVOTDATA("TOTAL Length (dec ft)",$CC$5,"itm CID",2041,"Size (inch)",A15),0)/21,0)*21)</f>
        <v>105</v>
      </c>
      <c r="C15" s="415">
        <f t="shared" si="48"/>
        <v>0</v>
      </c>
      <c r="D15" s="148">
        <f t="shared" si="49"/>
        <v>0</v>
      </c>
      <c r="E15" s="416">
        <f t="shared" si="50"/>
        <v>0</v>
      </c>
      <c r="F15" s="417">
        <f t="shared" si="51"/>
        <v>0</v>
      </c>
      <c r="G15" s="418">
        <f t="shared" si="52"/>
        <v>0</v>
      </c>
      <c r="H15" s="419">
        <f t="shared" si="53"/>
        <v>0</v>
      </c>
      <c r="I15" s="420">
        <f t="shared" si="54"/>
        <v>0</v>
      </c>
      <c r="J15" s="421">
        <f t="shared" si="4"/>
        <v>42</v>
      </c>
      <c r="K15" s="422">
        <f t="shared" si="5"/>
        <v>0</v>
      </c>
      <c r="L15" s="423">
        <f t="shared" si="6"/>
        <v>0</v>
      </c>
      <c r="M15" s="424">
        <f t="shared" si="7"/>
        <v>0</v>
      </c>
      <c r="N15" s="425">
        <f t="shared" si="8"/>
        <v>0</v>
      </c>
      <c r="O15" s="426">
        <f t="shared" si="9"/>
        <v>0</v>
      </c>
      <c r="P15" s="427">
        <f t="shared" si="10"/>
        <v>0</v>
      </c>
      <c r="Q15" s="428">
        <f t="shared" si="11"/>
        <v>0</v>
      </c>
      <c r="R15" s="430" t="s">
        <v>392</v>
      </c>
      <c r="S15" s="421">
        <f t="shared" si="12"/>
        <v>38</v>
      </c>
      <c r="T15" s="422">
        <f t="shared" si="13"/>
        <v>0</v>
      </c>
      <c r="U15" s="423">
        <f t="shared" si="14"/>
        <v>0</v>
      </c>
      <c r="V15" s="424">
        <f t="shared" si="15"/>
        <v>0</v>
      </c>
      <c r="W15" s="425">
        <f t="shared" si="16"/>
        <v>0</v>
      </c>
      <c r="X15" s="426">
        <f t="shared" si="17"/>
        <v>0</v>
      </c>
      <c r="Y15" s="427">
        <f t="shared" si="18"/>
        <v>0</v>
      </c>
      <c r="Z15" s="428">
        <f t="shared" si="19"/>
        <v>0</v>
      </c>
      <c r="AA15" s="430" t="s">
        <v>392</v>
      </c>
      <c r="AB15" s="421">
        <f t="shared" si="20"/>
        <v>0</v>
      </c>
      <c r="AC15" s="422">
        <f t="shared" si="21"/>
        <v>0</v>
      </c>
      <c r="AD15" s="421">
        <f t="shared" si="22"/>
        <v>26</v>
      </c>
      <c r="AE15" s="422">
        <f t="shared" si="23"/>
        <v>0</v>
      </c>
      <c r="AF15" s="423">
        <f t="shared" si="55"/>
        <v>0</v>
      </c>
      <c r="AG15" s="423">
        <f t="shared" si="80"/>
        <v>0</v>
      </c>
      <c r="AH15" s="445"/>
      <c r="AI15" s="430" t="s">
        <v>392</v>
      </c>
      <c r="AJ15" s="430" t="s">
        <v>392</v>
      </c>
      <c r="AK15" s="421">
        <f t="shared" ref="AK15:AK29" si="82">IFERROR(GETPIVOTDATA("Quantity",$DM$5,"Size (inch)",A15),0)</f>
        <v>0</v>
      </c>
      <c r="AL15" s="422">
        <f t="shared" ref="AL15:AL29" si="83">IFERROR(GETPIVOTDATA("Quantity",$HX$5,"Size (inch)",A15),0)</f>
        <v>0</v>
      </c>
      <c r="AM15" s="421">
        <f>IFERROR(GETPIVOTDATA("Quantity",$DR$5,"Size Outlets",#REF!),0)</f>
        <v>0</v>
      </c>
      <c r="AN15" s="422">
        <f t="shared" ref="AN15:AN29" si="84">IFERROR(GETPIVOTDATA("Quantity",$IC$5,"Size Outlets",AI15),0)</f>
        <v>0</v>
      </c>
      <c r="AO15" s="421">
        <f t="shared" ref="AO15:AO29" si="85">IFERROR(GETPIVOTDATA("Quantity",$DW$5,"Size (inch)",A15),0)+IFERROR(GETPIVOTDATA("Quantity",$EB$5,"Size (inch)",A15),0)+IFERROR(GETPIVOTDATA("Quantity",$EG$5,"Size (inch)",A15),0)</f>
        <v>0</v>
      </c>
      <c r="AP15" s="422">
        <f t="shared" ref="AP15:AP29" si="86">IFERROR(GETPIVOTDATA("Quantity",$IH$5,"Size (inch)",A15),0)+IFERROR(GETPIVOTDATA("Quantity",$IM$5,"Size (inch)",A15),0)+IFERROR(GETPIVOTDATA("Quantity",$IR$5,"Size (inch)",A15),0)</f>
        <v>0</v>
      </c>
      <c r="AQ15" s="423">
        <f t="shared" ref="AQ15:AQ29" si="87">IFERROR(GETPIVOTDATA("Quantity",$LT$5,"Size (inch)",A15),0)+IFERROR(GETPIVOTDATA("Quantity",$LZ$5,"Size (inch)",A15),0)+IFERROR(GETPIVOTDATA("Quantity",$MF$5,"Size (inch)",A15),0)</f>
        <v>0</v>
      </c>
      <c r="AR15" s="424">
        <f t="shared" ref="AR15:AR29" si="88">IFERROR(GETPIVOTDATA("Quantity",$QB$5,"Size (inch)",A15),0)+IFERROR(GETPIVOTDATA("Quantity",$QH$5,"Size (inch)",A15),0)+IFERROR(GETPIVOTDATA("Quantity",$QN$5,"Size (inch)",A15),0)</f>
        <v>0</v>
      </c>
      <c r="AS15" s="421">
        <f t="shared" ref="AS15:AS29" si="89">IFERROR(GETPIVOTDATA("Quantity",$EL$5,"Size (inch)",A15),0)</f>
        <v>0</v>
      </c>
      <c r="AT15" s="422">
        <f t="shared" ref="AT15:AT29" si="90">IFERROR(GETPIVOTDATA("Quantity",$IW$5,"Size (inch)",A15),0)</f>
        <v>0</v>
      </c>
      <c r="AU15" s="423">
        <f t="shared" ref="AU15:AU29" si="91">IFERROR(GETPIVOTDATA("Quantity",$MM$5,"Size (inch)",A15),0)</f>
        <v>0</v>
      </c>
      <c r="AV15" s="424">
        <f t="shared" ref="AV15:AV29" si="92">IFERROR(GETPIVOTDATA("Quantity",$QT$5,"Size (inch)",A15),0)</f>
        <v>0</v>
      </c>
      <c r="AW15" s="421">
        <f t="shared" ref="AW15:AW29" si="93">IFERROR(GETPIVOTDATA("Quantity",$ER$5,"Size (inch)",A15),0)</f>
        <v>0</v>
      </c>
      <c r="AX15" s="422">
        <f t="shared" ref="AX15:AX29" si="94">IFERROR(GETPIVOTDATA("Quantity",$JC$5,"Size (inch)",A15),0)</f>
        <v>0</v>
      </c>
      <c r="AY15" s="423">
        <f t="shared" ref="AY15:AY29" si="95">IFERROR(GETPIVOTDATA("Quantity",$MT$5,"Size (inch)",A15),0)</f>
        <v>0</v>
      </c>
      <c r="AZ15" s="421">
        <f t="shared" ref="AZ15:AZ29" si="96">IFERROR(GETPIVOTDATA("QTY",$EX$5,"Size (inch)",A15),0)</f>
        <v>0</v>
      </c>
      <c r="BA15" s="422">
        <f t="shared" ref="BA15:BA29" si="97">IFERROR(GETPIVOTDATA("QTY",$JI$5,"Size (inch)",A15),0)</f>
        <v>0</v>
      </c>
      <c r="BB15" s="423">
        <f t="shared" si="27"/>
        <v>0</v>
      </c>
      <c r="BC15" s="423">
        <f t="shared" si="28"/>
        <v>0</v>
      </c>
      <c r="BD15" s="424">
        <f t="shared" si="69"/>
        <v>0</v>
      </c>
      <c r="BE15" s="425">
        <f t="shared" ref="BE15:BE29" si="98">IFERROR(GETPIVOTDATA("QTY",$RO$5,"Size (inch)",A15),0)</f>
        <v>0</v>
      </c>
      <c r="BF15" s="426">
        <f t="shared" ref="BF15:BF29" si="99">IFERROR(GETPIVOTDATA("QTY",$SJ$5,"Size (inch)",A15),0)</f>
        <v>0</v>
      </c>
      <c r="BG15" s="427">
        <f t="shared" ref="BG15:BG29" si="100">IFERROR(GETPIVOTDATA("QTY",$TB$5,"Size (inch)",A15),0)</f>
        <v>0</v>
      </c>
      <c r="BH15" s="428">
        <f t="shared" ref="BH15:BH29" si="101">IFERROR(GETPIVOTDATA("QTY",$TS$5,"Size (inch)",A15),0)</f>
        <v>0</v>
      </c>
      <c r="BI15" s="430" t="s">
        <v>392</v>
      </c>
      <c r="BJ15" s="421">
        <f t="shared" si="29"/>
        <v>0</v>
      </c>
      <c r="BK15" s="421">
        <f t="shared" si="30"/>
        <v>0</v>
      </c>
      <c r="BL15" s="421">
        <f t="shared" si="31"/>
        <v>0</v>
      </c>
      <c r="BM15" s="421">
        <f t="shared" si="32"/>
        <v>0</v>
      </c>
      <c r="BN15" s="421">
        <f t="shared" si="33"/>
        <v>0</v>
      </c>
      <c r="BO15" s="421">
        <f t="shared" si="34"/>
        <v>0</v>
      </c>
      <c r="BP15" s="448">
        <f t="shared" si="35"/>
        <v>0</v>
      </c>
      <c r="BQ15" s="448">
        <f t="shared" si="36"/>
        <v>0</v>
      </c>
      <c r="BR15" s="448">
        <f t="shared" si="37"/>
        <v>0</v>
      </c>
      <c r="BS15" s="448">
        <f t="shared" si="38"/>
        <v>0</v>
      </c>
      <c r="BT15" s="448">
        <f t="shared" si="39"/>
        <v>0</v>
      </c>
      <c r="BU15" s="448">
        <f t="shared" si="40"/>
        <v>0</v>
      </c>
      <c r="BV15" s="423">
        <f t="shared" si="41"/>
        <v>0</v>
      </c>
      <c r="BW15" s="423">
        <f t="shared" si="42"/>
        <v>0</v>
      </c>
      <c r="BX15" s="423">
        <f t="shared" si="43"/>
        <v>0</v>
      </c>
      <c r="BY15" s="423">
        <f t="shared" si="44"/>
        <v>0</v>
      </c>
      <c r="BZ15" s="423">
        <f t="shared" si="45"/>
        <v>0</v>
      </c>
      <c r="CA15" s="423">
        <f t="shared" si="46"/>
        <v>0</v>
      </c>
      <c r="CC15" t="s">
        <v>577</v>
      </c>
      <c r="CF15" s="769">
        <v>100</v>
      </c>
      <c r="CG15" s="456">
        <v>747.31809853899995</v>
      </c>
      <c r="CH15"/>
      <c r="CI15" t="s">
        <v>391</v>
      </c>
      <c r="CJ15">
        <v>2047</v>
      </c>
      <c r="CK15" t="s">
        <v>512</v>
      </c>
      <c r="CL15" t="s">
        <v>377</v>
      </c>
      <c r="CM15" s="769">
        <v>2</v>
      </c>
      <c r="DA15" t="s">
        <v>577</v>
      </c>
      <c r="DE15" s="769">
        <v>49</v>
      </c>
      <c r="DG15" t="s">
        <v>577</v>
      </c>
      <c r="DK15" s="769">
        <v>55</v>
      </c>
      <c r="DR15">
        <v>2</v>
      </c>
      <c r="DS15" t="s">
        <v>641</v>
      </c>
      <c r="DT15" t="s">
        <v>638</v>
      </c>
      <c r="DU15" s="769">
        <v>8</v>
      </c>
      <c r="GS15"/>
      <c r="GU15"/>
      <c r="LE15"/>
      <c r="LG15"/>
      <c r="NF15"/>
      <c r="NH15"/>
      <c r="PM15"/>
      <c r="PO15"/>
      <c r="QZ15"/>
      <c r="RG15"/>
      <c r="RI15"/>
      <c r="RP15"/>
      <c r="SB15"/>
      <c r="SD15"/>
      <c r="SI15"/>
      <c r="SK15"/>
      <c r="SU15"/>
      <c r="SW15"/>
      <c r="TC15"/>
      <c r="TL15"/>
      <c r="TN15"/>
      <c r="TR15"/>
      <c r="TT15"/>
    </row>
    <row r="16" spans="1:542" x14ac:dyDescent="0.3">
      <c r="A16" s="266" t="s">
        <v>393</v>
      </c>
      <c r="B16" s="414">
        <f t="shared" ref="B16" si="102">IF(MOD(IFERROR(GETPIVOTDATA("TOTAL Length (dec ft)",$CC$5,"itm CID",2041,"Size (inch)",A16),0),21)=0,IFERROR(GETPIVOTDATA("TOTAL Length (dec ft)",$CC$5,"itm CID",2041,"Size (inch)",A16),0),ROUNDUP(IFERROR(GETPIVOTDATA("TOTAL Length (dec ft)",$CC$5,"itm CID",2041,"Size (inch)",A16),0)/21,0)*21)</f>
        <v>0</v>
      </c>
      <c r="C16" s="415">
        <f t="shared" si="48"/>
        <v>0</v>
      </c>
      <c r="D16" s="148">
        <f t="shared" si="49"/>
        <v>0</v>
      </c>
      <c r="E16" s="416">
        <f t="shared" si="50"/>
        <v>0</v>
      </c>
      <c r="F16" s="417">
        <f t="shared" si="51"/>
        <v>0</v>
      </c>
      <c r="G16" s="418">
        <f t="shared" si="52"/>
        <v>0</v>
      </c>
      <c r="H16" s="419">
        <f t="shared" si="53"/>
        <v>0</v>
      </c>
      <c r="I16" s="420">
        <f t="shared" si="54"/>
        <v>0</v>
      </c>
      <c r="J16" s="421">
        <f t="shared" si="4"/>
        <v>0</v>
      </c>
      <c r="K16" s="422">
        <f t="shared" si="5"/>
        <v>0</v>
      </c>
      <c r="L16" s="423">
        <f t="shared" si="6"/>
        <v>0</v>
      </c>
      <c r="M16" s="424">
        <f t="shared" si="7"/>
        <v>0</v>
      </c>
      <c r="N16" s="425">
        <f t="shared" si="8"/>
        <v>0</v>
      </c>
      <c r="O16" s="426">
        <f t="shared" si="9"/>
        <v>0</v>
      </c>
      <c r="P16" s="427">
        <f t="shared" si="10"/>
        <v>0</v>
      </c>
      <c r="Q16" s="428">
        <f t="shared" si="11"/>
        <v>0</v>
      </c>
      <c r="R16" s="430" t="s">
        <v>393</v>
      </c>
      <c r="S16" s="421">
        <f t="shared" si="12"/>
        <v>0</v>
      </c>
      <c r="T16" s="422">
        <f t="shared" si="13"/>
        <v>0</v>
      </c>
      <c r="U16" s="423">
        <f t="shared" si="14"/>
        <v>0</v>
      </c>
      <c r="V16" s="424">
        <f t="shared" si="15"/>
        <v>0</v>
      </c>
      <c r="W16" s="425">
        <f t="shared" si="16"/>
        <v>0</v>
      </c>
      <c r="X16" s="426">
        <f t="shared" si="17"/>
        <v>0</v>
      </c>
      <c r="Y16" s="427">
        <f t="shared" si="18"/>
        <v>0</v>
      </c>
      <c r="Z16" s="428">
        <f t="shared" si="19"/>
        <v>0</v>
      </c>
      <c r="AA16" s="430" t="s">
        <v>393</v>
      </c>
      <c r="AB16" s="421">
        <f t="shared" si="20"/>
        <v>0</v>
      </c>
      <c r="AC16" s="422">
        <f t="shared" si="21"/>
        <v>0</v>
      </c>
      <c r="AD16" s="421">
        <f t="shared" si="22"/>
        <v>0</v>
      </c>
      <c r="AE16" s="422">
        <f t="shared" si="23"/>
        <v>0</v>
      </c>
      <c r="AF16" s="423">
        <f t="shared" si="55"/>
        <v>0</v>
      </c>
      <c r="AG16" s="423">
        <f t="shared" si="80"/>
        <v>0</v>
      </c>
      <c r="AH16" s="445"/>
      <c r="AI16" s="430" t="s">
        <v>393</v>
      </c>
      <c r="AJ16" s="430" t="s">
        <v>393</v>
      </c>
      <c r="AK16" s="421">
        <f t="shared" si="82"/>
        <v>0</v>
      </c>
      <c r="AL16" s="422">
        <f t="shared" si="83"/>
        <v>0</v>
      </c>
      <c r="AM16" s="421">
        <f>IFERROR(GETPIVOTDATA("Quantity",$DR$5,"Size Outlets",#REF!),0)</f>
        <v>0</v>
      </c>
      <c r="AN16" s="422">
        <f t="shared" si="84"/>
        <v>0</v>
      </c>
      <c r="AO16" s="421">
        <f t="shared" si="85"/>
        <v>0</v>
      </c>
      <c r="AP16" s="422">
        <f t="shared" si="86"/>
        <v>0</v>
      </c>
      <c r="AQ16" s="423">
        <f t="shared" si="87"/>
        <v>0</v>
      </c>
      <c r="AR16" s="424">
        <f t="shared" si="88"/>
        <v>0</v>
      </c>
      <c r="AS16" s="421">
        <f t="shared" si="89"/>
        <v>0</v>
      </c>
      <c r="AT16" s="422">
        <f t="shared" si="90"/>
        <v>0</v>
      </c>
      <c r="AU16" s="423">
        <f t="shared" si="91"/>
        <v>0</v>
      </c>
      <c r="AV16" s="424">
        <f t="shared" si="92"/>
        <v>0</v>
      </c>
      <c r="AW16" s="421">
        <f t="shared" si="93"/>
        <v>0</v>
      </c>
      <c r="AX16" s="422">
        <f t="shared" si="94"/>
        <v>0</v>
      </c>
      <c r="AY16" s="423">
        <f t="shared" si="95"/>
        <v>0</v>
      </c>
      <c r="AZ16" s="421">
        <f t="shared" si="96"/>
        <v>0</v>
      </c>
      <c r="BA16" s="422">
        <f t="shared" si="97"/>
        <v>0</v>
      </c>
      <c r="BB16" s="423">
        <f t="shared" si="27"/>
        <v>0</v>
      </c>
      <c r="BC16" s="423">
        <f t="shared" si="28"/>
        <v>0</v>
      </c>
      <c r="BD16" s="424">
        <f t="shared" si="69"/>
        <v>0</v>
      </c>
      <c r="BE16" s="425">
        <f t="shared" si="98"/>
        <v>0</v>
      </c>
      <c r="BF16" s="426">
        <f t="shared" si="99"/>
        <v>0</v>
      </c>
      <c r="BG16" s="427">
        <f t="shared" si="100"/>
        <v>0</v>
      </c>
      <c r="BH16" s="428">
        <f t="shared" si="101"/>
        <v>0</v>
      </c>
      <c r="BI16" s="430" t="s">
        <v>393</v>
      </c>
      <c r="BJ16" s="421">
        <f t="shared" si="29"/>
        <v>0</v>
      </c>
      <c r="BK16" s="421">
        <f t="shared" si="30"/>
        <v>0</v>
      </c>
      <c r="BL16" s="421">
        <f t="shared" si="31"/>
        <v>0</v>
      </c>
      <c r="BM16" s="421">
        <f t="shared" si="32"/>
        <v>0</v>
      </c>
      <c r="BN16" s="421">
        <f t="shared" si="33"/>
        <v>0</v>
      </c>
      <c r="BO16" s="421">
        <f t="shared" si="34"/>
        <v>0</v>
      </c>
      <c r="BP16" s="448">
        <f t="shared" si="35"/>
        <v>0</v>
      </c>
      <c r="BQ16" s="448">
        <f t="shared" si="36"/>
        <v>0</v>
      </c>
      <c r="BR16" s="448">
        <f t="shared" si="37"/>
        <v>0</v>
      </c>
      <c r="BS16" s="448">
        <f t="shared" si="38"/>
        <v>0</v>
      </c>
      <c r="BT16" s="448">
        <f t="shared" si="39"/>
        <v>0</v>
      </c>
      <c r="BU16" s="448">
        <f t="shared" si="40"/>
        <v>0</v>
      </c>
      <c r="BV16" s="423">
        <f t="shared" si="41"/>
        <v>0</v>
      </c>
      <c r="BW16" s="423">
        <f t="shared" si="42"/>
        <v>0</v>
      </c>
      <c r="BX16" s="423">
        <f t="shared" si="43"/>
        <v>0</v>
      </c>
      <c r="BY16" s="423">
        <f t="shared" si="44"/>
        <v>0</v>
      </c>
      <c r="BZ16" s="423">
        <f t="shared" si="45"/>
        <v>0</v>
      </c>
      <c r="CA16" s="423">
        <f t="shared" si="46"/>
        <v>0</v>
      </c>
      <c r="CH16"/>
      <c r="CI16" t="s">
        <v>391</v>
      </c>
      <c r="CJ16">
        <v>2060</v>
      </c>
      <c r="CK16" t="s">
        <v>512</v>
      </c>
      <c r="CL16" t="s">
        <v>377</v>
      </c>
      <c r="CM16" s="769">
        <v>2</v>
      </c>
      <c r="DR16">
        <v>2.5</v>
      </c>
      <c r="DU16" s="769">
        <v>4</v>
      </c>
      <c r="GS16"/>
      <c r="GU16"/>
      <c r="LE16"/>
      <c r="LG16"/>
      <c r="NF16"/>
      <c r="NH16"/>
      <c r="PM16"/>
      <c r="PO16"/>
      <c r="QZ16"/>
      <c r="RG16"/>
      <c r="RI16"/>
      <c r="RP16"/>
      <c r="SB16"/>
      <c r="SD16"/>
      <c r="SI16"/>
      <c r="SK16"/>
      <c r="SU16"/>
      <c r="SW16"/>
      <c r="TC16"/>
      <c r="TL16"/>
      <c r="TN16"/>
      <c r="TR16"/>
      <c r="TT16"/>
    </row>
    <row r="17" spans="1:540" x14ac:dyDescent="0.3">
      <c r="A17" s="266" t="s">
        <v>394</v>
      </c>
      <c r="B17" s="414">
        <f t="shared" ref="B17" si="103">IF(MOD(IFERROR(GETPIVOTDATA("TOTAL Length (dec ft)",$CC$5,"itm CID",2041,"Size (inch)",A17),0),21)=0,IFERROR(GETPIVOTDATA("TOTAL Length (dec ft)",$CC$5,"itm CID",2041,"Size (inch)",A17),0),ROUNDUP(IFERROR(GETPIVOTDATA("TOTAL Length (dec ft)",$CC$5,"itm CID",2041,"Size (inch)",A17),0)/21,0)*21)</f>
        <v>0</v>
      </c>
      <c r="C17" s="415">
        <f t="shared" si="48"/>
        <v>0</v>
      </c>
      <c r="D17" s="148">
        <f t="shared" si="49"/>
        <v>0</v>
      </c>
      <c r="E17" s="416">
        <f t="shared" si="50"/>
        <v>0</v>
      </c>
      <c r="F17" s="417">
        <f t="shared" si="51"/>
        <v>0</v>
      </c>
      <c r="G17" s="418">
        <f t="shared" si="52"/>
        <v>0</v>
      </c>
      <c r="H17" s="419">
        <f t="shared" si="53"/>
        <v>0</v>
      </c>
      <c r="I17" s="420">
        <f t="shared" si="54"/>
        <v>0</v>
      </c>
      <c r="J17" s="421">
        <f t="shared" si="4"/>
        <v>0</v>
      </c>
      <c r="K17" s="422">
        <f t="shared" si="5"/>
        <v>0</v>
      </c>
      <c r="L17" s="423">
        <f t="shared" si="6"/>
        <v>0</v>
      </c>
      <c r="M17" s="424">
        <f t="shared" si="7"/>
        <v>0</v>
      </c>
      <c r="N17" s="425">
        <f t="shared" si="8"/>
        <v>0</v>
      </c>
      <c r="O17" s="426">
        <f t="shared" si="9"/>
        <v>0</v>
      </c>
      <c r="P17" s="427">
        <f t="shared" si="10"/>
        <v>0</v>
      </c>
      <c r="Q17" s="428">
        <f t="shared" si="11"/>
        <v>0</v>
      </c>
      <c r="R17" s="430" t="s">
        <v>394</v>
      </c>
      <c r="S17" s="421">
        <f t="shared" si="12"/>
        <v>0</v>
      </c>
      <c r="T17" s="422">
        <f t="shared" si="13"/>
        <v>0</v>
      </c>
      <c r="U17" s="423">
        <f t="shared" si="14"/>
        <v>0</v>
      </c>
      <c r="V17" s="424">
        <f t="shared" si="15"/>
        <v>0</v>
      </c>
      <c r="W17" s="425">
        <f t="shared" si="16"/>
        <v>0</v>
      </c>
      <c r="X17" s="426">
        <f t="shared" si="17"/>
        <v>0</v>
      </c>
      <c r="Y17" s="427">
        <f t="shared" si="18"/>
        <v>0</v>
      </c>
      <c r="Z17" s="428">
        <f t="shared" si="19"/>
        <v>0</v>
      </c>
      <c r="AA17" s="430" t="s">
        <v>394</v>
      </c>
      <c r="AB17" s="421">
        <f t="shared" si="20"/>
        <v>0</v>
      </c>
      <c r="AC17" s="422">
        <f t="shared" si="21"/>
        <v>0</v>
      </c>
      <c r="AD17" s="421">
        <f t="shared" si="22"/>
        <v>0</v>
      </c>
      <c r="AE17" s="422">
        <f t="shared" si="23"/>
        <v>0</v>
      </c>
      <c r="AF17" s="423">
        <f t="shared" si="55"/>
        <v>0</v>
      </c>
      <c r="AG17" s="423">
        <f t="shared" si="80"/>
        <v>0</v>
      </c>
      <c r="AH17" s="445"/>
      <c r="AI17" s="430" t="s">
        <v>394</v>
      </c>
      <c r="AJ17" s="430" t="s">
        <v>394</v>
      </c>
      <c r="AK17" s="421">
        <f t="shared" si="82"/>
        <v>0</v>
      </c>
      <c r="AL17" s="422">
        <f t="shared" si="83"/>
        <v>0</v>
      </c>
      <c r="AM17" s="421">
        <f>IFERROR(GETPIVOTDATA("Quantity",$DR$5,"Size Outlets",#REF!),0)</f>
        <v>0</v>
      </c>
      <c r="AN17" s="422">
        <f t="shared" si="84"/>
        <v>0</v>
      </c>
      <c r="AO17" s="421">
        <f t="shared" si="85"/>
        <v>0</v>
      </c>
      <c r="AP17" s="422">
        <f t="shared" si="86"/>
        <v>0</v>
      </c>
      <c r="AQ17" s="423">
        <f t="shared" si="87"/>
        <v>0</v>
      </c>
      <c r="AR17" s="424">
        <f t="shared" si="88"/>
        <v>0</v>
      </c>
      <c r="AS17" s="421">
        <f t="shared" si="89"/>
        <v>0</v>
      </c>
      <c r="AT17" s="422">
        <f t="shared" si="90"/>
        <v>0</v>
      </c>
      <c r="AU17" s="423">
        <f t="shared" si="91"/>
        <v>0</v>
      </c>
      <c r="AV17" s="424">
        <f t="shared" si="92"/>
        <v>0</v>
      </c>
      <c r="AW17" s="421">
        <f t="shared" si="93"/>
        <v>0</v>
      </c>
      <c r="AX17" s="422">
        <f t="shared" si="94"/>
        <v>0</v>
      </c>
      <c r="AY17" s="423">
        <f t="shared" si="95"/>
        <v>0</v>
      </c>
      <c r="AZ17" s="421">
        <f t="shared" si="96"/>
        <v>0</v>
      </c>
      <c r="BA17" s="422">
        <f t="shared" si="97"/>
        <v>0</v>
      </c>
      <c r="BB17" s="423">
        <f t="shared" si="27"/>
        <v>0</v>
      </c>
      <c r="BC17" s="423">
        <f t="shared" si="28"/>
        <v>0</v>
      </c>
      <c r="BD17" s="424">
        <f t="shared" si="69"/>
        <v>0</v>
      </c>
      <c r="BE17" s="425">
        <f t="shared" si="98"/>
        <v>0</v>
      </c>
      <c r="BF17" s="426">
        <f t="shared" si="99"/>
        <v>0</v>
      </c>
      <c r="BG17" s="427">
        <f t="shared" si="100"/>
        <v>0</v>
      </c>
      <c r="BH17" s="428">
        <f t="shared" si="101"/>
        <v>0</v>
      </c>
      <c r="BI17" s="430" t="s">
        <v>394</v>
      </c>
      <c r="BJ17" s="421">
        <f t="shared" si="29"/>
        <v>0</v>
      </c>
      <c r="BK17" s="421">
        <f t="shared" si="30"/>
        <v>0</v>
      </c>
      <c r="BL17" s="421">
        <f t="shared" si="31"/>
        <v>0</v>
      </c>
      <c r="BM17" s="421">
        <f t="shared" si="32"/>
        <v>0</v>
      </c>
      <c r="BN17" s="421">
        <f t="shared" si="33"/>
        <v>0</v>
      </c>
      <c r="BO17" s="421">
        <f t="shared" si="34"/>
        <v>0</v>
      </c>
      <c r="BP17" s="448">
        <f t="shared" si="35"/>
        <v>0</v>
      </c>
      <c r="BQ17" s="448">
        <f t="shared" si="36"/>
        <v>0</v>
      </c>
      <c r="BR17" s="448">
        <f t="shared" si="37"/>
        <v>0</v>
      </c>
      <c r="BS17" s="448">
        <f t="shared" si="38"/>
        <v>0</v>
      </c>
      <c r="BT17" s="448">
        <f t="shared" si="39"/>
        <v>0</v>
      </c>
      <c r="BU17" s="448">
        <f t="shared" si="40"/>
        <v>0</v>
      </c>
      <c r="BV17" s="423">
        <f t="shared" si="41"/>
        <v>0</v>
      </c>
      <c r="BW17" s="423">
        <f t="shared" si="42"/>
        <v>0</v>
      </c>
      <c r="BX17" s="423">
        <f t="shared" si="43"/>
        <v>0</v>
      </c>
      <c r="BY17" s="423">
        <f t="shared" si="44"/>
        <v>0</v>
      </c>
      <c r="BZ17" s="423">
        <f t="shared" si="45"/>
        <v>0</v>
      </c>
      <c r="CA17" s="423">
        <f t="shared" si="46"/>
        <v>0</v>
      </c>
      <c r="CH17"/>
      <c r="CI17" t="s">
        <v>391</v>
      </c>
      <c r="CJ17">
        <v>2071</v>
      </c>
      <c r="CK17" t="s">
        <v>512</v>
      </c>
      <c r="CL17" t="s">
        <v>377</v>
      </c>
      <c r="CM17" s="769">
        <v>2</v>
      </c>
      <c r="DR17">
        <v>2.5</v>
      </c>
      <c r="DS17" t="s">
        <v>641</v>
      </c>
      <c r="DT17" t="s">
        <v>710</v>
      </c>
      <c r="DU17" s="769">
        <v>4</v>
      </c>
      <c r="GS17"/>
      <c r="GU17"/>
      <c r="LE17"/>
      <c r="LG17"/>
      <c r="NF17"/>
      <c r="NH17"/>
      <c r="PM17"/>
      <c r="PO17"/>
      <c r="QZ17"/>
      <c r="RG17"/>
      <c r="RI17"/>
      <c r="RP17"/>
      <c r="SB17"/>
      <c r="SD17"/>
      <c r="SI17"/>
      <c r="SK17"/>
      <c r="SU17"/>
      <c r="SW17"/>
      <c r="TC17"/>
      <c r="TL17"/>
      <c r="TN17"/>
      <c r="TR17"/>
      <c r="TT17"/>
    </row>
    <row r="18" spans="1:540" x14ac:dyDescent="0.3">
      <c r="A18" s="266" t="s">
        <v>395</v>
      </c>
      <c r="B18" s="414">
        <f t="shared" ref="B18" si="104">IF(MOD(IFERROR(GETPIVOTDATA("TOTAL Length (dec ft)",$CC$5,"itm CID",2041,"Size (inch)",A18),0),21)=0,IFERROR(GETPIVOTDATA("TOTAL Length (dec ft)",$CC$5,"itm CID",2041,"Size (inch)",A18),0),ROUNDUP(IFERROR(GETPIVOTDATA("TOTAL Length (dec ft)",$CC$5,"itm CID",2041,"Size (inch)",A18),0)/21,0)*21)</f>
        <v>336</v>
      </c>
      <c r="C18" s="415">
        <f t="shared" si="48"/>
        <v>0</v>
      </c>
      <c r="D18" s="148">
        <f t="shared" si="49"/>
        <v>0</v>
      </c>
      <c r="E18" s="416">
        <f t="shared" si="50"/>
        <v>0</v>
      </c>
      <c r="F18" s="417">
        <f t="shared" si="51"/>
        <v>0</v>
      </c>
      <c r="G18" s="418">
        <f t="shared" si="52"/>
        <v>0</v>
      </c>
      <c r="H18" s="419">
        <f t="shared" si="53"/>
        <v>0</v>
      </c>
      <c r="I18" s="420">
        <f t="shared" si="54"/>
        <v>0</v>
      </c>
      <c r="J18" s="421">
        <f t="shared" si="4"/>
        <v>36</v>
      </c>
      <c r="K18" s="422">
        <f t="shared" si="5"/>
        <v>0</v>
      </c>
      <c r="L18" s="423">
        <f t="shared" si="6"/>
        <v>0</v>
      </c>
      <c r="M18" s="424">
        <f t="shared" si="7"/>
        <v>0</v>
      </c>
      <c r="N18" s="425">
        <f t="shared" si="8"/>
        <v>0</v>
      </c>
      <c r="O18" s="426">
        <f t="shared" si="9"/>
        <v>0</v>
      </c>
      <c r="P18" s="427">
        <f t="shared" si="10"/>
        <v>0</v>
      </c>
      <c r="Q18" s="428">
        <f t="shared" si="11"/>
        <v>0</v>
      </c>
      <c r="R18" s="430" t="s">
        <v>395</v>
      </c>
      <c r="S18" s="421">
        <f t="shared" si="12"/>
        <v>22</v>
      </c>
      <c r="T18" s="422">
        <f t="shared" si="13"/>
        <v>0</v>
      </c>
      <c r="U18" s="423">
        <f t="shared" si="14"/>
        <v>0</v>
      </c>
      <c r="V18" s="424">
        <f t="shared" si="15"/>
        <v>0</v>
      </c>
      <c r="W18" s="425">
        <f t="shared" si="16"/>
        <v>0</v>
      </c>
      <c r="X18" s="426">
        <f t="shared" si="17"/>
        <v>0</v>
      </c>
      <c r="Y18" s="427">
        <f t="shared" si="18"/>
        <v>0</v>
      </c>
      <c r="Z18" s="428">
        <f t="shared" si="19"/>
        <v>0</v>
      </c>
      <c r="AA18" s="430" t="s">
        <v>395</v>
      </c>
      <c r="AB18" s="421">
        <f t="shared" si="20"/>
        <v>0</v>
      </c>
      <c r="AC18" s="422">
        <f t="shared" si="21"/>
        <v>0</v>
      </c>
      <c r="AD18" s="421">
        <f t="shared" si="22"/>
        <v>34</v>
      </c>
      <c r="AE18" s="422">
        <f t="shared" si="23"/>
        <v>0</v>
      </c>
      <c r="AF18" s="423">
        <f t="shared" si="55"/>
        <v>0</v>
      </c>
      <c r="AG18" s="423">
        <f t="shared" si="80"/>
        <v>0</v>
      </c>
      <c r="AH18" s="445"/>
      <c r="AI18" s="430" t="s">
        <v>395</v>
      </c>
      <c r="AJ18" s="430" t="s">
        <v>395</v>
      </c>
      <c r="AK18" s="421">
        <f t="shared" si="82"/>
        <v>0</v>
      </c>
      <c r="AL18" s="422">
        <f t="shared" si="83"/>
        <v>0</v>
      </c>
      <c r="AM18" s="421">
        <f>IFERROR(GETPIVOTDATA("Quantity",$DR$5,"Size Outlets",#REF!),0)</f>
        <v>0</v>
      </c>
      <c r="AN18" s="422">
        <f t="shared" si="84"/>
        <v>0</v>
      </c>
      <c r="AO18" s="421">
        <f t="shared" si="85"/>
        <v>0</v>
      </c>
      <c r="AP18" s="422">
        <f t="shared" si="86"/>
        <v>0</v>
      </c>
      <c r="AQ18" s="423">
        <f t="shared" si="87"/>
        <v>0</v>
      </c>
      <c r="AR18" s="424">
        <f t="shared" si="88"/>
        <v>0</v>
      </c>
      <c r="AS18" s="421">
        <f t="shared" si="89"/>
        <v>0</v>
      </c>
      <c r="AT18" s="422">
        <f t="shared" si="90"/>
        <v>0</v>
      </c>
      <c r="AU18" s="423">
        <f t="shared" si="91"/>
        <v>0</v>
      </c>
      <c r="AV18" s="424">
        <f t="shared" si="92"/>
        <v>0</v>
      </c>
      <c r="AW18" s="421">
        <f t="shared" si="93"/>
        <v>0</v>
      </c>
      <c r="AX18" s="422">
        <f t="shared" si="94"/>
        <v>0</v>
      </c>
      <c r="AY18" s="423">
        <f t="shared" si="95"/>
        <v>0</v>
      </c>
      <c r="AZ18" s="421">
        <f t="shared" si="96"/>
        <v>0</v>
      </c>
      <c r="BA18" s="422">
        <f t="shared" si="97"/>
        <v>0</v>
      </c>
      <c r="BB18" s="423">
        <f t="shared" si="27"/>
        <v>0</v>
      </c>
      <c r="BC18" s="423">
        <f t="shared" si="28"/>
        <v>0</v>
      </c>
      <c r="BD18" s="424">
        <f t="shared" si="69"/>
        <v>0</v>
      </c>
      <c r="BE18" s="425">
        <f t="shared" si="98"/>
        <v>0</v>
      </c>
      <c r="BF18" s="426">
        <f t="shared" si="99"/>
        <v>0</v>
      </c>
      <c r="BG18" s="427">
        <f t="shared" si="100"/>
        <v>0</v>
      </c>
      <c r="BH18" s="428">
        <f t="shared" si="101"/>
        <v>0</v>
      </c>
      <c r="BI18" s="430" t="s">
        <v>395</v>
      </c>
      <c r="BJ18" s="421">
        <f t="shared" si="29"/>
        <v>0</v>
      </c>
      <c r="BK18" s="421">
        <f t="shared" si="30"/>
        <v>0</v>
      </c>
      <c r="BL18" s="421">
        <f t="shared" si="31"/>
        <v>0</v>
      </c>
      <c r="BM18" s="421">
        <f t="shared" si="32"/>
        <v>0</v>
      </c>
      <c r="BN18" s="421">
        <f t="shared" si="33"/>
        <v>0</v>
      </c>
      <c r="BO18" s="421">
        <f t="shared" si="34"/>
        <v>0</v>
      </c>
      <c r="BP18" s="448">
        <f t="shared" si="35"/>
        <v>0</v>
      </c>
      <c r="BQ18" s="448">
        <f t="shared" si="36"/>
        <v>0</v>
      </c>
      <c r="BR18" s="448">
        <f t="shared" si="37"/>
        <v>0</v>
      </c>
      <c r="BS18" s="448">
        <f t="shared" si="38"/>
        <v>0</v>
      </c>
      <c r="BT18" s="448">
        <f t="shared" si="39"/>
        <v>0</v>
      </c>
      <c r="BU18" s="448">
        <f t="shared" si="40"/>
        <v>0</v>
      </c>
      <c r="BV18" s="423">
        <f t="shared" si="41"/>
        <v>0</v>
      </c>
      <c r="BW18" s="423">
        <f t="shared" si="42"/>
        <v>0</v>
      </c>
      <c r="BX18" s="423">
        <f t="shared" si="43"/>
        <v>0</v>
      </c>
      <c r="BY18" s="423">
        <f t="shared" si="44"/>
        <v>0</v>
      </c>
      <c r="BZ18" s="423">
        <f t="shared" si="45"/>
        <v>0</v>
      </c>
      <c r="CA18" s="423">
        <f t="shared" si="46"/>
        <v>0</v>
      </c>
      <c r="CH18"/>
      <c r="CI18" t="s">
        <v>391</v>
      </c>
      <c r="CJ18">
        <v>2522</v>
      </c>
      <c r="CK18" t="s">
        <v>1300</v>
      </c>
      <c r="CL18" t="s">
        <v>377</v>
      </c>
      <c r="CM18" s="769">
        <v>4</v>
      </c>
      <c r="DR18">
        <v>4</v>
      </c>
      <c r="DU18" s="769">
        <v>4</v>
      </c>
      <c r="GS18"/>
      <c r="GU18"/>
      <c r="LE18"/>
      <c r="LG18"/>
      <c r="NF18"/>
      <c r="NH18"/>
      <c r="PM18"/>
      <c r="PO18"/>
      <c r="QZ18"/>
      <c r="RG18"/>
      <c r="RI18"/>
      <c r="RP18"/>
      <c r="SB18"/>
      <c r="SD18"/>
      <c r="SI18"/>
      <c r="SK18"/>
      <c r="SU18"/>
      <c r="SW18"/>
      <c r="TC18"/>
      <c r="TL18"/>
      <c r="TN18"/>
      <c r="TR18"/>
      <c r="TT18"/>
    </row>
    <row r="19" spans="1:540" x14ac:dyDescent="0.3">
      <c r="A19" s="266" t="s">
        <v>396</v>
      </c>
      <c r="B19" s="414">
        <f t="shared" ref="B19" si="105">IF(MOD(IFERROR(GETPIVOTDATA("TOTAL Length (dec ft)",$CC$5,"itm CID",2041,"Size (inch)",A19),0),21)=0,IFERROR(GETPIVOTDATA("TOTAL Length (dec ft)",$CC$5,"itm CID",2041,"Size (inch)",A19),0),ROUNDUP(IFERROR(GETPIVOTDATA("TOTAL Length (dec ft)",$CC$5,"itm CID",2041,"Size (inch)",A19),0)/21,0)*21)</f>
        <v>0</v>
      </c>
      <c r="C19" s="415">
        <f t="shared" si="48"/>
        <v>0</v>
      </c>
      <c r="D19" s="148">
        <f t="shared" si="49"/>
        <v>0</v>
      </c>
      <c r="E19" s="416">
        <f t="shared" si="50"/>
        <v>0</v>
      </c>
      <c r="F19" s="417">
        <f t="shared" si="51"/>
        <v>0</v>
      </c>
      <c r="G19" s="418">
        <f t="shared" si="52"/>
        <v>0</v>
      </c>
      <c r="H19" s="419">
        <f t="shared" si="53"/>
        <v>0</v>
      </c>
      <c r="I19" s="420">
        <f t="shared" si="54"/>
        <v>0</v>
      </c>
      <c r="J19" s="421">
        <f t="shared" si="4"/>
        <v>0</v>
      </c>
      <c r="K19" s="422">
        <f t="shared" si="5"/>
        <v>0</v>
      </c>
      <c r="L19" s="423">
        <f t="shared" si="6"/>
        <v>0</v>
      </c>
      <c r="M19" s="424">
        <f t="shared" si="7"/>
        <v>0</v>
      </c>
      <c r="N19" s="425">
        <f t="shared" si="8"/>
        <v>0</v>
      </c>
      <c r="O19" s="426">
        <f t="shared" si="9"/>
        <v>0</v>
      </c>
      <c r="P19" s="427">
        <f t="shared" si="10"/>
        <v>0</v>
      </c>
      <c r="Q19" s="428">
        <f t="shared" si="11"/>
        <v>0</v>
      </c>
      <c r="R19" s="430" t="s">
        <v>396</v>
      </c>
      <c r="S19" s="421">
        <f t="shared" si="12"/>
        <v>0</v>
      </c>
      <c r="T19" s="422">
        <f t="shared" si="13"/>
        <v>0</v>
      </c>
      <c r="U19" s="423">
        <f t="shared" si="14"/>
        <v>0</v>
      </c>
      <c r="V19" s="424">
        <f t="shared" si="15"/>
        <v>0</v>
      </c>
      <c r="W19" s="425">
        <f t="shared" si="16"/>
        <v>0</v>
      </c>
      <c r="X19" s="426">
        <f t="shared" si="17"/>
        <v>0</v>
      </c>
      <c r="Y19" s="427">
        <f t="shared" si="18"/>
        <v>0</v>
      </c>
      <c r="Z19" s="428">
        <f t="shared" si="19"/>
        <v>0</v>
      </c>
      <c r="AA19" s="430" t="s">
        <v>396</v>
      </c>
      <c r="AB19" s="421">
        <f t="shared" si="20"/>
        <v>0</v>
      </c>
      <c r="AC19" s="422">
        <f t="shared" si="21"/>
        <v>0</v>
      </c>
      <c r="AD19" s="421">
        <f t="shared" si="22"/>
        <v>0</v>
      </c>
      <c r="AE19" s="422">
        <f t="shared" si="23"/>
        <v>0</v>
      </c>
      <c r="AF19" s="423">
        <f t="shared" si="55"/>
        <v>0</v>
      </c>
      <c r="AG19" s="423">
        <f t="shared" si="80"/>
        <v>0</v>
      </c>
      <c r="AH19" s="445"/>
      <c r="AI19" s="430" t="s">
        <v>396</v>
      </c>
      <c r="AJ19" s="430" t="s">
        <v>396</v>
      </c>
      <c r="AK19" s="421">
        <f t="shared" si="82"/>
        <v>0</v>
      </c>
      <c r="AL19" s="422">
        <f t="shared" si="83"/>
        <v>0</v>
      </c>
      <c r="AM19" s="421">
        <f>IFERROR(GETPIVOTDATA("Quantity",$DR$5,"Size Outlets",#REF!),0)</f>
        <v>0</v>
      </c>
      <c r="AN19" s="422">
        <f t="shared" si="84"/>
        <v>0</v>
      </c>
      <c r="AO19" s="421">
        <f t="shared" si="85"/>
        <v>0</v>
      </c>
      <c r="AP19" s="422">
        <f t="shared" si="86"/>
        <v>0</v>
      </c>
      <c r="AQ19" s="423">
        <f t="shared" si="87"/>
        <v>0</v>
      </c>
      <c r="AR19" s="424">
        <f t="shared" si="88"/>
        <v>0</v>
      </c>
      <c r="AS19" s="421">
        <f t="shared" si="89"/>
        <v>0</v>
      </c>
      <c r="AT19" s="422">
        <f t="shared" si="90"/>
        <v>0</v>
      </c>
      <c r="AU19" s="423">
        <f t="shared" si="91"/>
        <v>0</v>
      </c>
      <c r="AV19" s="424">
        <f t="shared" si="92"/>
        <v>0</v>
      </c>
      <c r="AW19" s="421">
        <f t="shared" si="93"/>
        <v>0</v>
      </c>
      <c r="AX19" s="422">
        <f t="shared" si="94"/>
        <v>0</v>
      </c>
      <c r="AY19" s="423">
        <f t="shared" si="95"/>
        <v>0</v>
      </c>
      <c r="AZ19" s="421">
        <f t="shared" si="96"/>
        <v>0</v>
      </c>
      <c r="BA19" s="422">
        <f t="shared" si="97"/>
        <v>0</v>
      </c>
      <c r="BB19" s="423">
        <f t="shared" si="27"/>
        <v>0</v>
      </c>
      <c r="BC19" s="423">
        <f t="shared" si="28"/>
        <v>0</v>
      </c>
      <c r="BD19" s="424">
        <f t="shared" si="69"/>
        <v>0</v>
      </c>
      <c r="BE19" s="425">
        <f t="shared" si="98"/>
        <v>0</v>
      </c>
      <c r="BF19" s="426">
        <f t="shared" si="99"/>
        <v>0</v>
      </c>
      <c r="BG19" s="427">
        <f t="shared" si="100"/>
        <v>0</v>
      </c>
      <c r="BH19" s="428">
        <f t="shared" si="101"/>
        <v>0</v>
      </c>
      <c r="BI19" s="430" t="s">
        <v>396</v>
      </c>
      <c r="BJ19" s="421">
        <f t="shared" si="29"/>
        <v>0</v>
      </c>
      <c r="BK19" s="421">
        <f t="shared" si="30"/>
        <v>0</v>
      </c>
      <c r="BL19" s="421">
        <f t="shared" si="31"/>
        <v>0</v>
      </c>
      <c r="BM19" s="421">
        <f t="shared" si="32"/>
        <v>0</v>
      </c>
      <c r="BN19" s="421">
        <f t="shared" si="33"/>
        <v>0</v>
      </c>
      <c r="BO19" s="421">
        <f t="shared" si="34"/>
        <v>0</v>
      </c>
      <c r="BP19" s="448">
        <f t="shared" si="35"/>
        <v>0</v>
      </c>
      <c r="BQ19" s="448">
        <f t="shared" si="36"/>
        <v>0</v>
      </c>
      <c r="BR19" s="448">
        <f t="shared" si="37"/>
        <v>0</v>
      </c>
      <c r="BS19" s="448">
        <f t="shared" si="38"/>
        <v>0</v>
      </c>
      <c r="BT19" s="448">
        <f t="shared" si="39"/>
        <v>0</v>
      </c>
      <c r="BU19" s="448">
        <f t="shared" si="40"/>
        <v>0</v>
      </c>
      <c r="BV19" s="423">
        <f t="shared" si="41"/>
        <v>0</v>
      </c>
      <c r="BW19" s="423">
        <f t="shared" si="42"/>
        <v>0</v>
      </c>
      <c r="BX19" s="423">
        <f t="shared" si="43"/>
        <v>0</v>
      </c>
      <c r="BY19" s="423">
        <f t="shared" si="44"/>
        <v>0</v>
      </c>
      <c r="BZ19" s="423">
        <f t="shared" si="45"/>
        <v>0</v>
      </c>
      <c r="CA19" s="423">
        <f t="shared" si="46"/>
        <v>0</v>
      </c>
      <c r="CH19"/>
      <c r="CI19" t="s">
        <v>391</v>
      </c>
      <c r="CJ19">
        <v>2522</v>
      </c>
      <c r="CK19" t="s">
        <v>512</v>
      </c>
      <c r="CL19" t="s">
        <v>1022</v>
      </c>
      <c r="CM19" s="769">
        <v>12</v>
      </c>
      <c r="DR19">
        <v>4</v>
      </c>
      <c r="DS19" t="s">
        <v>641</v>
      </c>
      <c r="DT19" t="s">
        <v>710</v>
      </c>
      <c r="DU19" s="769">
        <v>4</v>
      </c>
      <c r="GS19"/>
      <c r="GU19"/>
      <c r="LE19"/>
      <c r="LG19"/>
      <c r="NF19"/>
      <c r="NH19"/>
      <c r="PM19"/>
      <c r="PO19"/>
      <c r="QZ19"/>
      <c r="RG19"/>
      <c r="RI19"/>
      <c r="RP19"/>
      <c r="SB19"/>
      <c r="SD19"/>
      <c r="SI19"/>
      <c r="SK19"/>
      <c r="SU19"/>
      <c r="SW19"/>
      <c r="TC19"/>
      <c r="TL19"/>
      <c r="TN19"/>
      <c r="TR19"/>
      <c r="TT19"/>
    </row>
    <row r="20" spans="1:540" x14ac:dyDescent="0.3">
      <c r="A20" s="266" t="s">
        <v>397</v>
      </c>
      <c r="B20" s="414">
        <f t="shared" ref="B20" si="106">IF(MOD(IFERROR(GETPIVOTDATA("TOTAL Length (dec ft)",$CC$5,"itm CID",2041,"Size (inch)",A20),0),21)=0,IFERROR(GETPIVOTDATA("TOTAL Length (dec ft)",$CC$5,"itm CID",2041,"Size (inch)",A20),0),ROUNDUP(IFERROR(GETPIVOTDATA("TOTAL Length (dec ft)",$CC$5,"itm CID",2041,"Size (inch)",A20),0)/21,0)*21)</f>
        <v>0</v>
      </c>
      <c r="C20" s="415">
        <f t="shared" si="48"/>
        <v>0</v>
      </c>
      <c r="D20" s="148">
        <f t="shared" si="49"/>
        <v>0</v>
      </c>
      <c r="E20" s="416">
        <f t="shared" si="50"/>
        <v>0</v>
      </c>
      <c r="F20" s="417">
        <f t="shared" si="51"/>
        <v>0</v>
      </c>
      <c r="G20" s="418">
        <f t="shared" si="52"/>
        <v>0</v>
      </c>
      <c r="H20" s="419">
        <f t="shared" si="53"/>
        <v>0</v>
      </c>
      <c r="I20" s="420">
        <f t="shared" si="54"/>
        <v>0</v>
      </c>
      <c r="J20" s="421">
        <f t="shared" si="4"/>
        <v>0</v>
      </c>
      <c r="K20" s="422">
        <f t="shared" si="5"/>
        <v>0</v>
      </c>
      <c r="L20" s="423">
        <f t="shared" si="6"/>
        <v>0</v>
      </c>
      <c r="M20" s="424">
        <f t="shared" si="7"/>
        <v>0</v>
      </c>
      <c r="N20" s="425">
        <f t="shared" si="8"/>
        <v>0</v>
      </c>
      <c r="O20" s="426">
        <f t="shared" si="9"/>
        <v>0</v>
      </c>
      <c r="P20" s="427">
        <f t="shared" si="10"/>
        <v>0</v>
      </c>
      <c r="Q20" s="428">
        <f t="shared" si="11"/>
        <v>0</v>
      </c>
      <c r="R20" s="430" t="s">
        <v>397</v>
      </c>
      <c r="S20" s="421">
        <f t="shared" si="12"/>
        <v>0</v>
      </c>
      <c r="T20" s="422">
        <f t="shared" si="13"/>
        <v>0</v>
      </c>
      <c r="U20" s="423">
        <f t="shared" si="14"/>
        <v>0</v>
      </c>
      <c r="V20" s="424">
        <f t="shared" si="15"/>
        <v>0</v>
      </c>
      <c r="W20" s="425">
        <f t="shared" si="16"/>
        <v>0</v>
      </c>
      <c r="X20" s="426">
        <f t="shared" si="17"/>
        <v>0</v>
      </c>
      <c r="Y20" s="427">
        <f t="shared" si="18"/>
        <v>0</v>
      </c>
      <c r="Z20" s="428">
        <f t="shared" si="19"/>
        <v>0</v>
      </c>
      <c r="AA20" s="430" t="s">
        <v>397</v>
      </c>
      <c r="AB20" s="421">
        <f t="shared" si="20"/>
        <v>0</v>
      </c>
      <c r="AC20" s="422">
        <f t="shared" si="21"/>
        <v>0</v>
      </c>
      <c r="AD20" s="421">
        <f t="shared" si="22"/>
        <v>0</v>
      </c>
      <c r="AE20" s="422">
        <f t="shared" si="23"/>
        <v>0</v>
      </c>
      <c r="AF20" s="423">
        <f t="shared" si="55"/>
        <v>0</v>
      </c>
      <c r="AG20" s="423">
        <f t="shared" si="80"/>
        <v>0</v>
      </c>
      <c r="AH20" s="445"/>
      <c r="AI20" s="430" t="s">
        <v>397</v>
      </c>
      <c r="AJ20" s="430" t="s">
        <v>397</v>
      </c>
      <c r="AK20" s="421">
        <f t="shared" si="82"/>
        <v>0</v>
      </c>
      <c r="AL20" s="422">
        <f t="shared" si="83"/>
        <v>0</v>
      </c>
      <c r="AM20" s="421">
        <f>IFERROR(GETPIVOTDATA("Quantity",$DR$5,"Size Outlets",#REF!),0)</f>
        <v>0</v>
      </c>
      <c r="AN20" s="422">
        <f t="shared" si="84"/>
        <v>0</v>
      </c>
      <c r="AO20" s="421">
        <f t="shared" si="85"/>
        <v>0</v>
      </c>
      <c r="AP20" s="422">
        <f t="shared" si="86"/>
        <v>0</v>
      </c>
      <c r="AQ20" s="423">
        <f t="shared" si="87"/>
        <v>0</v>
      </c>
      <c r="AR20" s="424">
        <f t="shared" si="88"/>
        <v>0</v>
      </c>
      <c r="AS20" s="421">
        <f t="shared" si="89"/>
        <v>0</v>
      </c>
      <c r="AT20" s="422">
        <f t="shared" si="90"/>
        <v>0</v>
      </c>
      <c r="AU20" s="423">
        <f t="shared" si="91"/>
        <v>0</v>
      </c>
      <c r="AV20" s="424">
        <f t="shared" si="92"/>
        <v>0</v>
      </c>
      <c r="AW20" s="421">
        <f t="shared" si="93"/>
        <v>0</v>
      </c>
      <c r="AX20" s="422">
        <f t="shared" si="94"/>
        <v>0</v>
      </c>
      <c r="AY20" s="423">
        <f t="shared" si="95"/>
        <v>0</v>
      </c>
      <c r="AZ20" s="421">
        <f t="shared" si="96"/>
        <v>0</v>
      </c>
      <c r="BA20" s="422">
        <f t="shared" si="97"/>
        <v>0</v>
      </c>
      <c r="BB20" s="423">
        <f t="shared" si="27"/>
        <v>0</v>
      </c>
      <c r="BC20" s="423">
        <f t="shared" si="28"/>
        <v>0</v>
      </c>
      <c r="BD20" s="424">
        <f t="shared" si="69"/>
        <v>0</v>
      </c>
      <c r="BE20" s="425">
        <f t="shared" si="98"/>
        <v>0</v>
      </c>
      <c r="BF20" s="426">
        <f t="shared" si="99"/>
        <v>0</v>
      </c>
      <c r="BG20" s="427">
        <f t="shared" si="100"/>
        <v>0</v>
      </c>
      <c r="BH20" s="428">
        <f t="shared" si="101"/>
        <v>0</v>
      </c>
      <c r="BI20" s="430" t="s">
        <v>397</v>
      </c>
      <c r="BJ20" s="421">
        <f t="shared" si="29"/>
        <v>0</v>
      </c>
      <c r="BK20" s="421">
        <f t="shared" si="30"/>
        <v>0</v>
      </c>
      <c r="BL20" s="421">
        <f t="shared" si="31"/>
        <v>0</v>
      </c>
      <c r="BM20" s="421">
        <f t="shared" si="32"/>
        <v>0</v>
      </c>
      <c r="BN20" s="421">
        <f t="shared" si="33"/>
        <v>0</v>
      </c>
      <c r="BO20" s="421">
        <f t="shared" si="34"/>
        <v>0</v>
      </c>
      <c r="BP20" s="448">
        <f t="shared" si="35"/>
        <v>0</v>
      </c>
      <c r="BQ20" s="448">
        <f t="shared" si="36"/>
        <v>0</v>
      </c>
      <c r="BR20" s="448">
        <f t="shared" si="37"/>
        <v>0</v>
      </c>
      <c r="BS20" s="448">
        <f t="shared" si="38"/>
        <v>0</v>
      </c>
      <c r="BT20" s="448">
        <f t="shared" si="39"/>
        <v>0</v>
      </c>
      <c r="BU20" s="448">
        <f t="shared" si="40"/>
        <v>0</v>
      </c>
      <c r="BV20" s="423">
        <f t="shared" si="41"/>
        <v>0</v>
      </c>
      <c r="BW20" s="423">
        <f t="shared" si="42"/>
        <v>0</v>
      </c>
      <c r="BX20" s="423">
        <f t="shared" si="43"/>
        <v>0</v>
      </c>
      <c r="BY20" s="423">
        <f t="shared" si="44"/>
        <v>0</v>
      </c>
      <c r="BZ20" s="423">
        <f t="shared" si="45"/>
        <v>0</v>
      </c>
      <c r="CA20" s="423">
        <f t="shared" si="46"/>
        <v>0</v>
      </c>
      <c r="CH20"/>
      <c r="CI20" t="s">
        <v>391</v>
      </c>
      <c r="CJ20">
        <v>2523</v>
      </c>
      <c r="CK20" t="s">
        <v>512</v>
      </c>
      <c r="CL20" t="s">
        <v>377</v>
      </c>
      <c r="CM20" s="769">
        <v>6</v>
      </c>
      <c r="DR20" t="s">
        <v>577</v>
      </c>
      <c r="DU20" s="769">
        <v>44</v>
      </c>
      <c r="GS20"/>
      <c r="GU20"/>
      <c r="LE20"/>
      <c r="LG20"/>
      <c r="NF20"/>
      <c r="NH20"/>
      <c r="PM20"/>
      <c r="PO20"/>
      <c r="QZ20"/>
      <c r="RG20"/>
      <c r="RI20"/>
      <c r="RP20"/>
      <c r="SB20"/>
      <c r="SD20"/>
      <c r="SI20"/>
      <c r="SK20"/>
      <c r="SU20"/>
      <c r="SW20"/>
      <c r="TC20"/>
      <c r="TL20"/>
      <c r="TN20"/>
      <c r="TR20"/>
      <c r="TT20"/>
    </row>
    <row r="21" spans="1:540" x14ac:dyDescent="0.3">
      <c r="A21" s="266" t="s">
        <v>398</v>
      </c>
      <c r="B21" s="414">
        <f t="shared" ref="B21" si="107">IF(MOD(IFERROR(GETPIVOTDATA("TOTAL Length (dec ft)",$CC$5,"itm CID",2041,"Size (inch)",A21),0),21)=0,IFERROR(GETPIVOTDATA("TOTAL Length (dec ft)",$CC$5,"itm CID",2041,"Size (inch)",A21),0),ROUNDUP(IFERROR(GETPIVOTDATA("TOTAL Length (dec ft)",$CC$5,"itm CID",2041,"Size (inch)",A21),0)/21,0)*21)</f>
        <v>0</v>
      </c>
      <c r="C21" s="415">
        <f t="shared" si="48"/>
        <v>0</v>
      </c>
      <c r="D21" s="148">
        <f t="shared" si="49"/>
        <v>0</v>
      </c>
      <c r="E21" s="416">
        <f t="shared" si="50"/>
        <v>0</v>
      </c>
      <c r="F21" s="417">
        <f t="shared" si="51"/>
        <v>0</v>
      </c>
      <c r="G21" s="418">
        <f t="shared" si="52"/>
        <v>0</v>
      </c>
      <c r="H21" s="419">
        <f t="shared" si="53"/>
        <v>0</v>
      </c>
      <c r="I21" s="420">
        <f t="shared" si="54"/>
        <v>0</v>
      </c>
      <c r="J21" s="421">
        <f t="shared" si="4"/>
        <v>0</v>
      </c>
      <c r="K21" s="422">
        <f t="shared" si="5"/>
        <v>0</v>
      </c>
      <c r="L21" s="423">
        <f t="shared" si="6"/>
        <v>0</v>
      </c>
      <c r="M21" s="424">
        <f t="shared" si="7"/>
        <v>0</v>
      </c>
      <c r="N21" s="425">
        <f t="shared" si="8"/>
        <v>0</v>
      </c>
      <c r="O21" s="426">
        <f t="shared" si="9"/>
        <v>0</v>
      </c>
      <c r="P21" s="427">
        <f t="shared" si="10"/>
        <v>0</v>
      </c>
      <c r="Q21" s="428">
        <f t="shared" si="11"/>
        <v>0</v>
      </c>
      <c r="R21" s="430" t="s">
        <v>398</v>
      </c>
      <c r="S21" s="421">
        <f t="shared" si="12"/>
        <v>0</v>
      </c>
      <c r="T21" s="422">
        <f t="shared" si="13"/>
        <v>0</v>
      </c>
      <c r="U21" s="423">
        <f t="shared" si="14"/>
        <v>0</v>
      </c>
      <c r="V21" s="424">
        <f t="shared" si="15"/>
        <v>0</v>
      </c>
      <c r="W21" s="425">
        <f t="shared" si="16"/>
        <v>0</v>
      </c>
      <c r="X21" s="426">
        <f t="shared" si="17"/>
        <v>0</v>
      </c>
      <c r="Y21" s="427">
        <f t="shared" si="18"/>
        <v>0</v>
      </c>
      <c r="Z21" s="428">
        <f t="shared" si="19"/>
        <v>0</v>
      </c>
      <c r="AA21" s="430" t="s">
        <v>398</v>
      </c>
      <c r="AB21" s="421">
        <f t="shared" si="20"/>
        <v>0</v>
      </c>
      <c r="AC21" s="422">
        <f t="shared" si="21"/>
        <v>0</v>
      </c>
      <c r="AD21" s="421">
        <f t="shared" si="22"/>
        <v>0</v>
      </c>
      <c r="AE21" s="422">
        <f t="shared" si="23"/>
        <v>0</v>
      </c>
      <c r="AF21" s="423">
        <f t="shared" si="55"/>
        <v>0</v>
      </c>
      <c r="AG21" s="423">
        <f t="shared" si="80"/>
        <v>0</v>
      </c>
      <c r="AH21" s="445"/>
      <c r="AI21" s="430" t="s">
        <v>398</v>
      </c>
      <c r="AJ21" s="430" t="s">
        <v>398</v>
      </c>
      <c r="AK21" s="421">
        <f t="shared" si="82"/>
        <v>0</v>
      </c>
      <c r="AL21" s="422">
        <f t="shared" si="83"/>
        <v>0</v>
      </c>
      <c r="AM21" s="421">
        <f>IFERROR(GETPIVOTDATA("Quantity",$DR$5,"Size Outlets",#REF!),0)</f>
        <v>0</v>
      </c>
      <c r="AN21" s="422">
        <f t="shared" si="84"/>
        <v>0</v>
      </c>
      <c r="AO21" s="421">
        <f t="shared" si="85"/>
        <v>0</v>
      </c>
      <c r="AP21" s="422">
        <f t="shared" si="86"/>
        <v>0</v>
      </c>
      <c r="AQ21" s="423">
        <f t="shared" si="87"/>
        <v>0</v>
      </c>
      <c r="AR21" s="424">
        <f t="shared" si="88"/>
        <v>0</v>
      </c>
      <c r="AS21" s="421">
        <f t="shared" si="89"/>
        <v>0</v>
      </c>
      <c r="AT21" s="422">
        <f t="shared" si="90"/>
        <v>0</v>
      </c>
      <c r="AU21" s="423">
        <f t="shared" si="91"/>
        <v>0</v>
      </c>
      <c r="AV21" s="424">
        <f t="shared" si="92"/>
        <v>0</v>
      </c>
      <c r="AW21" s="421">
        <f t="shared" si="93"/>
        <v>0</v>
      </c>
      <c r="AX21" s="422">
        <f t="shared" si="94"/>
        <v>0</v>
      </c>
      <c r="AY21" s="423">
        <f t="shared" si="95"/>
        <v>0</v>
      </c>
      <c r="AZ21" s="421">
        <f t="shared" si="96"/>
        <v>0</v>
      </c>
      <c r="BA21" s="422">
        <f t="shared" si="97"/>
        <v>0</v>
      </c>
      <c r="BB21" s="423">
        <f t="shared" si="27"/>
        <v>0</v>
      </c>
      <c r="BC21" s="423">
        <f t="shared" si="28"/>
        <v>0</v>
      </c>
      <c r="BD21" s="424">
        <f t="shared" si="69"/>
        <v>0</v>
      </c>
      <c r="BE21" s="425">
        <f t="shared" si="98"/>
        <v>0</v>
      </c>
      <c r="BF21" s="426">
        <f t="shared" si="99"/>
        <v>0</v>
      </c>
      <c r="BG21" s="427">
        <f t="shared" si="100"/>
        <v>0</v>
      </c>
      <c r="BH21" s="428">
        <f t="shared" si="101"/>
        <v>0</v>
      </c>
      <c r="BI21" s="430" t="s">
        <v>398</v>
      </c>
      <c r="BJ21" s="421">
        <f t="shared" si="29"/>
        <v>0</v>
      </c>
      <c r="BK21" s="421">
        <f t="shared" si="30"/>
        <v>0</v>
      </c>
      <c r="BL21" s="421">
        <f t="shared" si="31"/>
        <v>0</v>
      </c>
      <c r="BM21" s="421">
        <f t="shared" si="32"/>
        <v>0</v>
      </c>
      <c r="BN21" s="421">
        <f t="shared" si="33"/>
        <v>0</v>
      </c>
      <c r="BO21" s="421">
        <f t="shared" si="34"/>
        <v>0</v>
      </c>
      <c r="BP21" s="448">
        <f t="shared" si="35"/>
        <v>0</v>
      </c>
      <c r="BQ21" s="448">
        <f t="shared" si="36"/>
        <v>0</v>
      </c>
      <c r="BR21" s="448">
        <f t="shared" si="37"/>
        <v>0</v>
      </c>
      <c r="BS21" s="448">
        <f t="shared" si="38"/>
        <v>0</v>
      </c>
      <c r="BT21" s="448">
        <f t="shared" si="39"/>
        <v>0</v>
      </c>
      <c r="BU21" s="448">
        <f t="shared" si="40"/>
        <v>0</v>
      </c>
      <c r="BV21" s="423">
        <f t="shared" si="41"/>
        <v>0</v>
      </c>
      <c r="BW21" s="423">
        <f t="shared" si="42"/>
        <v>0</v>
      </c>
      <c r="BX21" s="423">
        <f t="shared" si="43"/>
        <v>0</v>
      </c>
      <c r="BY21" s="423">
        <f t="shared" si="44"/>
        <v>0</v>
      </c>
      <c r="BZ21" s="423">
        <f t="shared" si="45"/>
        <v>0</v>
      </c>
      <c r="CA21" s="423">
        <f t="shared" si="46"/>
        <v>0</v>
      </c>
      <c r="CH21"/>
      <c r="CI21" t="s">
        <v>391</v>
      </c>
      <c r="CJ21">
        <v>2875</v>
      </c>
      <c r="CK21" t="s">
        <v>512</v>
      </c>
      <c r="CL21" t="s">
        <v>641</v>
      </c>
      <c r="CM21" s="769">
        <v>10</v>
      </c>
      <c r="GS21"/>
      <c r="GU21"/>
      <c r="LE21"/>
      <c r="LG21"/>
      <c r="NF21"/>
      <c r="NH21"/>
      <c r="PM21"/>
      <c r="PO21"/>
      <c r="QZ21"/>
      <c r="RG21"/>
      <c r="RI21"/>
      <c r="RP21"/>
      <c r="SB21"/>
      <c r="SD21"/>
      <c r="SI21"/>
      <c r="SK21"/>
      <c r="SU21"/>
      <c r="SW21"/>
      <c r="TC21"/>
      <c r="TL21"/>
      <c r="TN21"/>
      <c r="TR21"/>
      <c r="TT21"/>
    </row>
    <row r="22" spans="1:540" x14ac:dyDescent="0.3">
      <c r="A22" s="266" t="s">
        <v>405</v>
      </c>
      <c r="B22" s="414">
        <f t="shared" ref="B22" si="108">IF(MOD(IFERROR(GETPIVOTDATA("TOTAL Length (dec ft)",$CC$5,"itm CID",2041,"Size (inch)",A22),0),21)=0,IFERROR(GETPIVOTDATA("TOTAL Length (dec ft)",$CC$5,"itm CID",2041,"Size (inch)",A22),0),ROUNDUP(IFERROR(GETPIVOTDATA("TOTAL Length (dec ft)",$CC$5,"itm CID",2041,"Size (inch)",A22),0)/21,0)*21)</f>
        <v>0</v>
      </c>
      <c r="C22" s="415">
        <f t="shared" si="48"/>
        <v>0</v>
      </c>
      <c r="D22" s="148">
        <f t="shared" si="49"/>
        <v>0</v>
      </c>
      <c r="E22" s="416">
        <f t="shared" si="50"/>
        <v>0</v>
      </c>
      <c r="F22" s="417">
        <f t="shared" si="51"/>
        <v>0</v>
      </c>
      <c r="G22" s="418">
        <f t="shared" si="52"/>
        <v>0</v>
      </c>
      <c r="H22" s="419">
        <f t="shared" si="53"/>
        <v>0</v>
      </c>
      <c r="I22" s="420">
        <f t="shared" si="54"/>
        <v>0</v>
      </c>
      <c r="J22" s="421">
        <f t="shared" si="4"/>
        <v>0</v>
      </c>
      <c r="K22" s="422">
        <f t="shared" si="5"/>
        <v>0</v>
      </c>
      <c r="L22" s="423">
        <f t="shared" si="6"/>
        <v>0</v>
      </c>
      <c r="M22" s="424">
        <f t="shared" si="7"/>
        <v>0</v>
      </c>
      <c r="N22" s="425">
        <f t="shared" si="8"/>
        <v>0</v>
      </c>
      <c r="O22" s="426">
        <f t="shared" si="9"/>
        <v>0</v>
      </c>
      <c r="P22" s="427">
        <f t="shared" si="10"/>
        <v>0</v>
      </c>
      <c r="Q22" s="428">
        <f t="shared" si="11"/>
        <v>0</v>
      </c>
      <c r="R22" s="430" t="s">
        <v>405</v>
      </c>
      <c r="S22" s="421">
        <f t="shared" si="12"/>
        <v>0</v>
      </c>
      <c r="T22" s="422">
        <f t="shared" ref="T22" si="109">IFERROR(GETPIVOTDATA("QTY",$GN$5,"itm CID",2041,"Size (inch)",A22),0)</f>
        <v>0</v>
      </c>
      <c r="U22" s="423">
        <f t="shared" ref="U22" si="110">IFERROR(GETPIVOTDATA("QTY",$KY$5,"itm CID",2041,"Size (inch)",A22),0)</f>
        <v>0</v>
      </c>
      <c r="V22" s="424">
        <f t="shared" ref="V22" si="111">IFERROR(GETPIVOTDATA("QTY",$PG$5,"itm CID",2041,"Size (inch)",A22),0)</f>
        <v>0</v>
      </c>
      <c r="W22" s="425">
        <f t="shared" ref="W22" si="112">IFERROR(GETPIVOTDATA("QTY",$RA$5,"itm CID",2041,"Size (inch)",A22),0)</f>
        <v>0</v>
      </c>
      <c r="X22" s="426">
        <f t="shared" ref="X22" si="113">IFERROR(GETPIVOTDATA("QTY",$RV$5,"itm CID",2041,"Size (inch)",A22),0)</f>
        <v>0</v>
      </c>
      <c r="Y22" s="427">
        <f t="shared" ref="Y22" si="114">IFERROR(GETPIVOTDATA("QTY",$SP$5,"itm CID",2041,"Size (inch)",A22),0)</f>
        <v>0</v>
      </c>
      <c r="Z22" s="428">
        <f t="shared" ref="Z22" si="115">IFERROR(GETPIVOTDATA("QTY",$TG$5,"itm CID",2041,"Size (inch)",A22),0)</f>
        <v>0</v>
      </c>
      <c r="AA22" s="430" t="s">
        <v>405</v>
      </c>
      <c r="AB22" s="421">
        <f t="shared" ref="AB22" si="116">IFERROR(GETPIVOTDATA("QTY",$CO$5,"itm CID",2041,"Size (inch)",A22),0)+IFERROR(GETPIVOTDATA("QTY",$CU$5,"itm CID",2041,"Size (inch)",A22),0)</f>
        <v>0</v>
      </c>
      <c r="AC22" s="422">
        <f t="shared" ref="AC22" si="117">IFERROR(GETPIVOTDATA("QTY",$GZ$5,"itm CID",2041,"Size (inch)",A22),0)+IFERROR(GETPIVOTDATA("QTY",$HF$5,"itm CID",2041,"Size (inch)",A22),0)</f>
        <v>0</v>
      </c>
      <c r="AD22" s="421">
        <f t="shared" ref="AD22" si="118">IFERROR(GETPIVOTDATA("QTY",$DA$5,"itm CID",2041,"Size (inch)",A22),0)+IFERROR(GETPIVOTDATA("QTY",$DG$5,"itm CID",2041,"Size (inch)",A22),0)</f>
        <v>0</v>
      </c>
      <c r="AE22" s="422">
        <f t="shared" ref="AE22" si="119">IFERROR(GETPIVOTDATA("QTY",$HL$5,"itm CID",2041,"Size (inch)",A22),0)+IFERROR(GETPIVOTDATA("QTY",$HR$5,"itm CID",2041,"Size (inch)",A22),0)</f>
        <v>0</v>
      </c>
      <c r="AF22" s="423">
        <f t="shared" ref="AF22" si="120">IFERROR(GETPIVOTDATA("QTY",$NL$5,"Size (inch)",A22),0)</f>
        <v>0</v>
      </c>
      <c r="AG22" s="423">
        <f t="shared" ref="AG22" si="121">IFERROR(GETPIVOTDATA("Quantity",$NG$5,"Size Outlets",A22),0)</f>
        <v>0</v>
      </c>
      <c r="AH22" s="445"/>
      <c r="AI22" s="430" t="s">
        <v>405</v>
      </c>
      <c r="AJ22" s="430" t="s">
        <v>405</v>
      </c>
      <c r="AK22" s="421">
        <f t="shared" si="82"/>
        <v>0</v>
      </c>
      <c r="AL22" s="422">
        <f t="shared" si="83"/>
        <v>0</v>
      </c>
      <c r="AM22" s="421">
        <f>IFERROR(GETPIVOTDATA("Quantity",$DR$5,"Size Outlets",#REF!),0)</f>
        <v>0</v>
      </c>
      <c r="AN22" s="422">
        <f t="shared" si="84"/>
        <v>0</v>
      </c>
      <c r="AO22" s="421">
        <f t="shared" si="85"/>
        <v>0</v>
      </c>
      <c r="AP22" s="422">
        <f t="shared" si="86"/>
        <v>0</v>
      </c>
      <c r="AQ22" s="423">
        <f t="shared" si="87"/>
        <v>0</v>
      </c>
      <c r="AR22" s="424">
        <f t="shared" si="88"/>
        <v>0</v>
      </c>
      <c r="AS22" s="421">
        <f t="shared" si="89"/>
        <v>0</v>
      </c>
      <c r="AT22" s="422">
        <f t="shared" si="90"/>
        <v>0</v>
      </c>
      <c r="AU22" s="423">
        <f t="shared" si="91"/>
        <v>0</v>
      </c>
      <c r="AV22" s="424">
        <f t="shared" si="92"/>
        <v>0</v>
      </c>
      <c r="AW22" s="421">
        <f t="shared" si="93"/>
        <v>0</v>
      </c>
      <c r="AX22" s="422">
        <f t="shared" si="94"/>
        <v>0</v>
      </c>
      <c r="AY22" s="423">
        <f t="shared" si="95"/>
        <v>0</v>
      </c>
      <c r="AZ22" s="421">
        <f t="shared" si="96"/>
        <v>0</v>
      </c>
      <c r="BA22" s="422">
        <f t="shared" si="97"/>
        <v>0</v>
      </c>
      <c r="BB22" s="423">
        <f t="shared" si="27"/>
        <v>0</v>
      </c>
      <c r="BC22" s="423">
        <f t="shared" si="28"/>
        <v>0</v>
      </c>
      <c r="BD22" s="424">
        <f t="shared" si="69"/>
        <v>0</v>
      </c>
      <c r="BE22" s="425">
        <f t="shared" si="98"/>
        <v>0</v>
      </c>
      <c r="BF22" s="426">
        <f t="shared" si="99"/>
        <v>0</v>
      </c>
      <c r="BG22" s="427">
        <f t="shared" si="100"/>
        <v>0</v>
      </c>
      <c r="BH22" s="428">
        <f t="shared" si="101"/>
        <v>0</v>
      </c>
      <c r="BI22" s="430" t="s">
        <v>405</v>
      </c>
      <c r="BJ22" s="421">
        <f t="shared" si="29"/>
        <v>0</v>
      </c>
      <c r="BK22" s="421">
        <f t="shared" si="30"/>
        <v>0</v>
      </c>
      <c r="BL22" s="421">
        <f t="shared" si="31"/>
        <v>0</v>
      </c>
      <c r="BM22" s="421">
        <f t="shared" si="32"/>
        <v>0</v>
      </c>
      <c r="BN22" s="421">
        <f t="shared" si="33"/>
        <v>0</v>
      </c>
      <c r="BO22" s="421">
        <f t="shared" si="34"/>
        <v>0</v>
      </c>
      <c r="BP22" s="448">
        <f t="shared" si="35"/>
        <v>0</v>
      </c>
      <c r="BQ22" s="448">
        <f t="shared" si="36"/>
        <v>0</v>
      </c>
      <c r="BR22" s="448">
        <f t="shared" si="37"/>
        <v>0</v>
      </c>
      <c r="BS22" s="448">
        <f t="shared" si="38"/>
        <v>0</v>
      </c>
      <c r="BT22" s="448">
        <f t="shared" si="39"/>
        <v>0</v>
      </c>
      <c r="BU22" s="448">
        <f t="shared" si="40"/>
        <v>0</v>
      </c>
      <c r="BV22" s="423">
        <f t="shared" si="41"/>
        <v>0</v>
      </c>
      <c r="BW22" s="423">
        <f t="shared" si="42"/>
        <v>0</v>
      </c>
      <c r="BX22" s="423">
        <f t="shared" si="43"/>
        <v>0</v>
      </c>
      <c r="BY22" s="423">
        <f t="shared" si="44"/>
        <v>0</v>
      </c>
      <c r="BZ22" s="423">
        <f t="shared" si="45"/>
        <v>0</v>
      </c>
      <c r="CA22" s="423">
        <f t="shared" si="46"/>
        <v>0</v>
      </c>
      <c r="CH22"/>
      <c r="CI22" t="s">
        <v>395</v>
      </c>
      <c r="CJ22"/>
      <c r="CM22" s="769">
        <v>36</v>
      </c>
      <c r="GS22"/>
      <c r="GU22"/>
      <c r="LE22"/>
      <c r="LG22"/>
      <c r="NF22"/>
      <c r="NH22"/>
      <c r="PM22"/>
      <c r="PO22"/>
      <c r="QZ22"/>
      <c r="RG22"/>
      <c r="RI22"/>
      <c r="RP22"/>
      <c r="SB22"/>
      <c r="SD22"/>
      <c r="SI22"/>
      <c r="SK22"/>
      <c r="SU22"/>
      <c r="SW22"/>
      <c r="TC22"/>
      <c r="TL22"/>
      <c r="TN22"/>
      <c r="TR22"/>
      <c r="TT22"/>
    </row>
    <row r="23" spans="1:540" x14ac:dyDescent="0.3">
      <c r="A23" s="266" t="s">
        <v>399</v>
      </c>
      <c r="B23" s="414">
        <f t="shared" ref="B23" si="122">IF(MOD(IFERROR(GETPIVOTDATA("TOTAL Length (dec ft)",$CC$5,"itm CID",2041,"Size (inch)",A23),0),21)=0,IFERROR(GETPIVOTDATA("TOTAL Length (dec ft)",$CC$5,"itm CID",2041,"Size (inch)",A23),0),ROUNDUP(IFERROR(GETPIVOTDATA("TOTAL Length (dec ft)",$CC$5,"itm CID",2041,"Size (inch)",A23),0)/21,0)*21)</f>
        <v>0</v>
      </c>
      <c r="C23" s="415">
        <f t="shared" si="48"/>
        <v>0</v>
      </c>
      <c r="D23" s="148">
        <f t="shared" si="49"/>
        <v>0</v>
      </c>
      <c r="E23" s="416">
        <f t="shared" si="50"/>
        <v>0</v>
      </c>
      <c r="F23" s="417">
        <f t="shared" si="51"/>
        <v>0</v>
      </c>
      <c r="G23" s="418">
        <f t="shared" si="52"/>
        <v>0</v>
      </c>
      <c r="H23" s="419">
        <f t="shared" si="53"/>
        <v>0</v>
      </c>
      <c r="I23" s="420">
        <f t="shared" si="54"/>
        <v>0</v>
      </c>
      <c r="J23" s="421">
        <f t="shared" si="4"/>
        <v>0</v>
      </c>
      <c r="K23" s="422">
        <f t="shared" si="5"/>
        <v>0</v>
      </c>
      <c r="L23" s="423">
        <f t="shared" si="6"/>
        <v>0</v>
      </c>
      <c r="M23" s="424">
        <f t="shared" si="7"/>
        <v>0</v>
      </c>
      <c r="N23" s="425">
        <f t="shared" si="8"/>
        <v>0</v>
      </c>
      <c r="O23" s="426">
        <f t="shared" si="9"/>
        <v>0</v>
      </c>
      <c r="P23" s="427">
        <f t="shared" si="10"/>
        <v>0</v>
      </c>
      <c r="Q23" s="428">
        <f t="shared" si="11"/>
        <v>0</v>
      </c>
      <c r="R23" s="430" t="s">
        <v>399</v>
      </c>
      <c r="S23" s="421">
        <f t="shared" si="12"/>
        <v>0</v>
      </c>
      <c r="T23" s="422">
        <f t="shared" si="13"/>
        <v>0</v>
      </c>
      <c r="U23" s="423">
        <f t="shared" si="14"/>
        <v>0</v>
      </c>
      <c r="V23" s="424">
        <f t="shared" si="15"/>
        <v>0</v>
      </c>
      <c r="W23" s="425">
        <f t="shared" si="16"/>
        <v>0</v>
      </c>
      <c r="X23" s="426">
        <f t="shared" si="17"/>
        <v>0</v>
      </c>
      <c r="Y23" s="427">
        <f t="shared" si="18"/>
        <v>0</v>
      </c>
      <c r="Z23" s="428">
        <f t="shared" si="19"/>
        <v>0</v>
      </c>
      <c r="AA23" s="430" t="s">
        <v>399</v>
      </c>
      <c r="AB23" s="421">
        <f t="shared" si="20"/>
        <v>0</v>
      </c>
      <c r="AC23" s="422">
        <f t="shared" si="21"/>
        <v>0</v>
      </c>
      <c r="AD23" s="421">
        <f t="shared" si="22"/>
        <v>0</v>
      </c>
      <c r="AE23" s="422">
        <f t="shared" si="23"/>
        <v>0</v>
      </c>
      <c r="AF23" s="423">
        <f t="shared" si="55"/>
        <v>0</v>
      </c>
      <c r="AG23" s="423">
        <f t="shared" si="80"/>
        <v>0</v>
      </c>
      <c r="AH23" s="445"/>
      <c r="AI23" s="430" t="s">
        <v>399</v>
      </c>
      <c r="AJ23" s="430" t="s">
        <v>399</v>
      </c>
      <c r="AK23" s="421">
        <f t="shared" si="82"/>
        <v>0</v>
      </c>
      <c r="AL23" s="422">
        <f t="shared" si="83"/>
        <v>0</v>
      </c>
      <c r="AM23" s="421">
        <f>IFERROR(GETPIVOTDATA("Quantity",$DR$5,"Size Outlets",#REF!),0)</f>
        <v>0</v>
      </c>
      <c r="AN23" s="422">
        <f t="shared" si="84"/>
        <v>0</v>
      </c>
      <c r="AO23" s="421">
        <f t="shared" si="85"/>
        <v>0</v>
      </c>
      <c r="AP23" s="422">
        <f t="shared" si="86"/>
        <v>0</v>
      </c>
      <c r="AQ23" s="423">
        <f t="shared" si="87"/>
        <v>0</v>
      </c>
      <c r="AR23" s="424">
        <f t="shared" si="88"/>
        <v>0</v>
      </c>
      <c r="AS23" s="421">
        <f t="shared" si="89"/>
        <v>0</v>
      </c>
      <c r="AT23" s="422">
        <f t="shared" si="90"/>
        <v>0</v>
      </c>
      <c r="AU23" s="423">
        <f t="shared" si="91"/>
        <v>0</v>
      </c>
      <c r="AV23" s="424">
        <f t="shared" si="92"/>
        <v>0</v>
      </c>
      <c r="AW23" s="421">
        <f t="shared" si="93"/>
        <v>0</v>
      </c>
      <c r="AX23" s="422">
        <f t="shared" si="94"/>
        <v>0</v>
      </c>
      <c r="AY23" s="423">
        <f t="shared" si="95"/>
        <v>0</v>
      </c>
      <c r="AZ23" s="421">
        <f t="shared" si="96"/>
        <v>0</v>
      </c>
      <c r="BA23" s="422">
        <f t="shared" si="97"/>
        <v>0</v>
      </c>
      <c r="BB23" s="423">
        <f t="shared" si="27"/>
        <v>0</v>
      </c>
      <c r="BC23" s="423">
        <f t="shared" si="28"/>
        <v>0</v>
      </c>
      <c r="BD23" s="424">
        <f t="shared" si="69"/>
        <v>0</v>
      </c>
      <c r="BE23" s="425">
        <f t="shared" si="98"/>
        <v>0</v>
      </c>
      <c r="BF23" s="426">
        <f t="shared" si="99"/>
        <v>0</v>
      </c>
      <c r="BG23" s="427">
        <f t="shared" si="100"/>
        <v>0</v>
      </c>
      <c r="BH23" s="428">
        <f t="shared" si="101"/>
        <v>0</v>
      </c>
      <c r="BI23" s="430" t="s">
        <v>399</v>
      </c>
      <c r="BJ23" s="421">
        <f t="shared" si="29"/>
        <v>0</v>
      </c>
      <c r="BK23" s="421">
        <f t="shared" si="30"/>
        <v>0</v>
      </c>
      <c r="BL23" s="421">
        <f t="shared" si="31"/>
        <v>0</v>
      </c>
      <c r="BM23" s="421">
        <f t="shared" si="32"/>
        <v>0</v>
      </c>
      <c r="BN23" s="421">
        <f t="shared" si="33"/>
        <v>0</v>
      </c>
      <c r="BO23" s="421">
        <f t="shared" si="34"/>
        <v>0</v>
      </c>
      <c r="BP23" s="448">
        <f t="shared" si="35"/>
        <v>0</v>
      </c>
      <c r="BQ23" s="448">
        <f t="shared" si="36"/>
        <v>0</v>
      </c>
      <c r="BR23" s="448">
        <f t="shared" si="37"/>
        <v>0</v>
      </c>
      <c r="BS23" s="448">
        <f t="shared" si="38"/>
        <v>0</v>
      </c>
      <c r="BT23" s="448">
        <f t="shared" si="39"/>
        <v>0</v>
      </c>
      <c r="BU23" s="448">
        <f t="shared" si="40"/>
        <v>0</v>
      </c>
      <c r="BV23" s="423">
        <f t="shared" si="41"/>
        <v>0</v>
      </c>
      <c r="BW23" s="423">
        <f t="shared" si="42"/>
        <v>0</v>
      </c>
      <c r="BX23" s="423">
        <f t="shared" si="43"/>
        <v>0</v>
      </c>
      <c r="BY23" s="423">
        <f t="shared" si="44"/>
        <v>0</v>
      </c>
      <c r="BZ23" s="423">
        <f t="shared" si="45"/>
        <v>0</v>
      </c>
      <c r="CA23" s="423">
        <f t="shared" si="46"/>
        <v>0</v>
      </c>
      <c r="CH23"/>
      <c r="CI23" t="s">
        <v>395</v>
      </c>
      <c r="CJ23">
        <v>2071</v>
      </c>
      <c r="CK23" t="s">
        <v>512</v>
      </c>
      <c r="CL23" t="s">
        <v>377</v>
      </c>
      <c r="CM23" s="769">
        <v>2</v>
      </c>
      <c r="GS23"/>
      <c r="GU23"/>
      <c r="LE23"/>
      <c r="LG23"/>
      <c r="NF23"/>
      <c r="NH23"/>
      <c r="PM23"/>
      <c r="PO23"/>
      <c r="QZ23"/>
      <c r="RG23"/>
      <c r="RI23"/>
      <c r="RP23"/>
      <c r="SB23"/>
      <c r="SD23"/>
      <c r="SI23"/>
      <c r="SK23"/>
      <c r="SU23"/>
      <c r="SW23"/>
      <c r="TC23"/>
      <c r="TL23"/>
      <c r="TN23"/>
      <c r="TR23"/>
      <c r="TT23"/>
    </row>
    <row r="24" spans="1:540" x14ac:dyDescent="0.3">
      <c r="A24" s="266" t="s">
        <v>400</v>
      </c>
      <c r="B24" s="414">
        <f t="shared" ref="B24" si="123">IF(MOD(IFERROR(GETPIVOTDATA("TOTAL Length (dec ft)",$CC$5,"itm CID",2041,"Size (inch)",A24),0),21)=0,IFERROR(GETPIVOTDATA("TOTAL Length (dec ft)",$CC$5,"itm CID",2041,"Size (inch)",A24),0),ROUNDUP(IFERROR(GETPIVOTDATA("TOTAL Length (dec ft)",$CC$5,"itm CID",2041,"Size (inch)",A24),0)/21,0)*21)</f>
        <v>0</v>
      </c>
      <c r="C24" s="415">
        <f t="shared" si="48"/>
        <v>0</v>
      </c>
      <c r="D24" s="148">
        <f t="shared" si="49"/>
        <v>0</v>
      </c>
      <c r="E24" s="416">
        <f t="shared" si="50"/>
        <v>0</v>
      </c>
      <c r="F24" s="417">
        <f t="shared" si="51"/>
        <v>0</v>
      </c>
      <c r="G24" s="418">
        <f t="shared" si="52"/>
        <v>0</v>
      </c>
      <c r="H24" s="419">
        <f t="shared" si="53"/>
        <v>0</v>
      </c>
      <c r="I24" s="420">
        <f t="shared" si="54"/>
        <v>0</v>
      </c>
      <c r="J24" s="421">
        <f t="shared" si="4"/>
        <v>0</v>
      </c>
      <c r="K24" s="422">
        <f t="shared" si="5"/>
        <v>0</v>
      </c>
      <c r="L24" s="423">
        <f t="shared" si="6"/>
        <v>0</v>
      </c>
      <c r="M24" s="424">
        <f t="shared" si="7"/>
        <v>0</v>
      </c>
      <c r="N24" s="425">
        <f t="shared" si="8"/>
        <v>0</v>
      </c>
      <c r="O24" s="426">
        <f t="shared" si="9"/>
        <v>0</v>
      </c>
      <c r="P24" s="427">
        <f t="shared" si="10"/>
        <v>0</v>
      </c>
      <c r="Q24" s="428">
        <f t="shared" si="11"/>
        <v>0</v>
      </c>
      <c r="R24" s="430" t="s">
        <v>400</v>
      </c>
      <c r="S24" s="421">
        <f t="shared" si="12"/>
        <v>0</v>
      </c>
      <c r="T24" s="422">
        <f t="shared" si="13"/>
        <v>0</v>
      </c>
      <c r="U24" s="423">
        <f t="shared" si="14"/>
        <v>0</v>
      </c>
      <c r="V24" s="424">
        <f t="shared" si="15"/>
        <v>0</v>
      </c>
      <c r="W24" s="425">
        <f t="shared" si="16"/>
        <v>0</v>
      </c>
      <c r="X24" s="426">
        <f t="shared" si="17"/>
        <v>0</v>
      </c>
      <c r="Y24" s="427">
        <f t="shared" si="18"/>
        <v>0</v>
      </c>
      <c r="Z24" s="428">
        <f t="shared" si="19"/>
        <v>0</v>
      </c>
      <c r="AA24" s="430" t="s">
        <v>400</v>
      </c>
      <c r="AB24" s="421">
        <f t="shared" si="20"/>
        <v>0</v>
      </c>
      <c r="AC24" s="422">
        <f t="shared" si="21"/>
        <v>0</v>
      </c>
      <c r="AD24" s="421">
        <f t="shared" si="22"/>
        <v>0</v>
      </c>
      <c r="AE24" s="422">
        <f t="shared" si="23"/>
        <v>0</v>
      </c>
      <c r="AF24" s="423">
        <f t="shared" si="55"/>
        <v>0</v>
      </c>
      <c r="AG24" s="423">
        <f t="shared" si="80"/>
        <v>0</v>
      </c>
      <c r="AH24" s="445"/>
      <c r="AI24" s="430" t="s">
        <v>400</v>
      </c>
      <c r="AJ24" s="430" t="s">
        <v>400</v>
      </c>
      <c r="AK24" s="421">
        <f t="shared" si="82"/>
        <v>0</v>
      </c>
      <c r="AL24" s="422">
        <f t="shared" si="83"/>
        <v>0</v>
      </c>
      <c r="AM24" s="421">
        <f>IFERROR(GETPIVOTDATA("Quantity",$DR$5,"Size Outlets",#REF!),0)</f>
        <v>0</v>
      </c>
      <c r="AN24" s="422">
        <f t="shared" si="84"/>
        <v>0</v>
      </c>
      <c r="AO24" s="421">
        <f t="shared" si="85"/>
        <v>0</v>
      </c>
      <c r="AP24" s="422">
        <f t="shared" si="86"/>
        <v>0</v>
      </c>
      <c r="AQ24" s="423">
        <f t="shared" si="87"/>
        <v>0</v>
      </c>
      <c r="AR24" s="424">
        <f t="shared" si="88"/>
        <v>0</v>
      </c>
      <c r="AS24" s="421">
        <f t="shared" si="89"/>
        <v>0</v>
      </c>
      <c r="AT24" s="422">
        <f t="shared" si="90"/>
        <v>0</v>
      </c>
      <c r="AU24" s="423">
        <f t="shared" si="91"/>
        <v>0</v>
      </c>
      <c r="AV24" s="424">
        <f t="shared" si="92"/>
        <v>0</v>
      </c>
      <c r="AW24" s="421">
        <f t="shared" si="93"/>
        <v>0</v>
      </c>
      <c r="AX24" s="422">
        <f t="shared" si="94"/>
        <v>0</v>
      </c>
      <c r="AY24" s="423">
        <f t="shared" si="95"/>
        <v>0</v>
      </c>
      <c r="AZ24" s="421">
        <f t="shared" si="96"/>
        <v>0</v>
      </c>
      <c r="BA24" s="422">
        <f t="shared" si="97"/>
        <v>0</v>
      </c>
      <c r="BB24" s="423">
        <f t="shared" si="27"/>
        <v>0</v>
      </c>
      <c r="BC24" s="423">
        <f t="shared" si="28"/>
        <v>0</v>
      </c>
      <c r="BD24" s="424">
        <f t="shared" si="69"/>
        <v>0</v>
      </c>
      <c r="BE24" s="425">
        <f t="shared" si="98"/>
        <v>0</v>
      </c>
      <c r="BF24" s="426">
        <f t="shared" si="99"/>
        <v>0</v>
      </c>
      <c r="BG24" s="427">
        <f t="shared" si="100"/>
        <v>0</v>
      </c>
      <c r="BH24" s="428">
        <f t="shared" si="101"/>
        <v>0</v>
      </c>
      <c r="BI24" s="430" t="s">
        <v>400</v>
      </c>
      <c r="BJ24" s="421">
        <f t="shared" si="29"/>
        <v>0</v>
      </c>
      <c r="BK24" s="421">
        <f t="shared" si="30"/>
        <v>0</v>
      </c>
      <c r="BL24" s="421">
        <f t="shared" si="31"/>
        <v>0</v>
      </c>
      <c r="BM24" s="421">
        <f t="shared" si="32"/>
        <v>0</v>
      </c>
      <c r="BN24" s="421">
        <f t="shared" si="33"/>
        <v>0</v>
      </c>
      <c r="BO24" s="421">
        <f t="shared" si="34"/>
        <v>0</v>
      </c>
      <c r="BP24" s="448">
        <f t="shared" si="35"/>
        <v>0</v>
      </c>
      <c r="BQ24" s="448">
        <f t="shared" si="36"/>
        <v>0</v>
      </c>
      <c r="BR24" s="448">
        <f t="shared" si="37"/>
        <v>0</v>
      </c>
      <c r="BS24" s="448">
        <f t="shared" si="38"/>
        <v>0</v>
      </c>
      <c r="BT24" s="448">
        <f t="shared" si="39"/>
        <v>0</v>
      </c>
      <c r="BU24" s="448">
        <f t="shared" si="40"/>
        <v>0</v>
      </c>
      <c r="BV24" s="423">
        <f t="shared" si="41"/>
        <v>0</v>
      </c>
      <c r="BW24" s="423">
        <f t="shared" si="42"/>
        <v>0</v>
      </c>
      <c r="BX24" s="423">
        <f t="shared" si="43"/>
        <v>0</v>
      </c>
      <c r="BY24" s="423">
        <f t="shared" si="44"/>
        <v>0</v>
      </c>
      <c r="BZ24" s="423">
        <f t="shared" si="45"/>
        <v>0</v>
      </c>
      <c r="CA24" s="423">
        <f t="shared" si="46"/>
        <v>0</v>
      </c>
      <c r="CH24"/>
      <c r="CI24" t="s">
        <v>395</v>
      </c>
      <c r="CJ24">
        <v>2522</v>
      </c>
      <c r="CK24" t="s">
        <v>512</v>
      </c>
      <c r="CL24" t="s">
        <v>1022</v>
      </c>
      <c r="CM24" s="769">
        <v>16</v>
      </c>
      <c r="GS24"/>
      <c r="GU24"/>
      <c r="LE24"/>
      <c r="LG24"/>
      <c r="NF24"/>
      <c r="NH24"/>
      <c r="PM24"/>
      <c r="PO24"/>
      <c r="QZ24"/>
      <c r="RG24"/>
      <c r="RI24"/>
      <c r="RP24"/>
      <c r="SB24"/>
      <c r="SD24"/>
      <c r="SI24"/>
      <c r="SK24"/>
      <c r="SU24"/>
      <c r="SW24"/>
      <c r="TC24"/>
      <c r="TL24"/>
      <c r="TN24"/>
      <c r="TR24"/>
      <c r="TT24"/>
    </row>
    <row r="25" spans="1:540" x14ac:dyDescent="0.3">
      <c r="A25" s="266" t="s">
        <v>401</v>
      </c>
      <c r="B25" s="414">
        <f t="shared" ref="B25" si="124">IF(MOD(IFERROR(GETPIVOTDATA("TOTAL Length (dec ft)",$CC$5,"itm CID",2041,"Size (inch)",A25),0),21)=0,IFERROR(GETPIVOTDATA("TOTAL Length (dec ft)",$CC$5,"itm CID",2041,"Size (inch)",A25),0),ROUNDUP(IFERROR(GETPIVOTDATA("TOTAL Length (dec ft)",$CC$5,"itm CID",2041,"Size (inch)",A25),0)/21,0)*21)</f>
        <v>0</v>
      </c>
      <c r="C25" s="415">
        <f t="shared" si="48"/>
        <v>0</v>
      </c>
      <c r="D25" s="148">
        <f t="shared" si="49"/>
        <v>0</v>
      </c>
      <c r="E25" s="416">
        <f t="shared" si="50"/>
        <v>0</v>
      </c>
      <c r="F25" s="417">
        <f t="shared" si="51"/>
        <v>0</v>
      </c>
      <c r="G25" s="418">
        <f t="shared" si="52"/>
        <v>0</v>
      </c>
      <c r="H25" s="419">
        <f t="shared" si="53"/>
        <v>0</v>
      </c>
      <c r="I25" s="420">
        <f t="shared" si="54"/>
        <v>0</v>
      </c>
      <c r="J25" s="421">
        <f t="shared" si="4"/>
        <v>0</v>
      </c>
      <c r="K25" s="422">
        <f t="shared" si="5"/>
        <v>0</v>
      </c>
      <c r="L25" s="423">
        <f t="shared" si="6"/>
        <v>0</v>
      </c>
      <c r="M25" s="424">
        <f t="shared" si="7"/>
        <v>0</v>
      </c>
      <c r="N25" s="425">
        <f t="shared" si="8"/>
        <v>0</v>
      </c>
      <c r="O25" s="426">
        <f t="shared" si="9"/>
        <v>0</v>
      </c>
      <c r="P25" s="427">
        <f t="shared" si="10"/>
        <v>0</v>
      </c>
      <c r="Q25" s="428">
        <f t="shared" si="11"/>
        <v>0</v>
      </c>
      <c r="R25" s="430" t="s">
        <v>401</v>
      </c>
      <c r="S25" s="421">
        <f t="shared" si="12"/>
        <v>0</v>
      </c>
      <c r="T25" s="422">
        <f t="shared" si="13"/>
        <v>0</v>
      </c>
      <c r="U25" s="423">
        <f t="shared" si="14"/>
        <v>0</v>
      </c>
      <c r="V25" s="424">
        <f t="shared" si="15"/>
        <v>0</v>
      </c>
      <c r="W25" s="425">
        <f t="shared" si="16"/>
        <v>0</v>
      </c>
      <c r="X25" s="426">
        <f t="shared" si="17"/>
        <v>0</v>
      </c>
      <c r="Y25" s="427">
        <f t="shared" si="18"/>
        <v>0</v>
      </c>
      <c r="Z25" s="428">
        <f t="shared" si="19"/>
        <v>0</v>
      </c>
      <c r="AA25" s="430" t="s">
        <v>401</v>
      </c>
      <c r="AB25" s="421">
        <f t="shared" si="20"/>
        <v>0</v>
      </c>
      <c r="AC25" s="422">
        <f t="shared" si="21"/>
        <v>0</v>
      </c>
      <c r="AD25" s="421">
        <f t="shared" si="22"/>
        <v>0</v>
      </c>
      <c r="AE25" s="422">
        <f t="shared" si="23"/>
        <v>0</v>
      </c>
      <c r="AF25" s="423">
        <f t="shared" si="55"/>
        <v>0</v>
      </c>
      <c r="AG25" s="423">
        <f t="shared" si="80"/>
        <v>0</v>
      </c>
      <c r="AH25" s="445"/>
      <c r="AI25" s="430" t="s">
        <v>401</v>
      </c>
      <c r="AJ25" s="430" t="s">
        <v>401</v>
      </c>
      <c r="AK25" s="421">
        <f t="shared" si="82"/>
        <v>0</v>
      </c>
      <c r="AL25" s="422">
        <f t="shared" si="83"/>
        <v>0</v>
      </c>
      <c r="AM25" s="421">
        <f>IFERROR(GETPIVOTDATA("Quantity",$DR$5,"Size Outlets",#REF!),0)</f>
        <v>0</v>
      </c>
      <c r="AN25" s="422">
        <f t="shared" si="84"/>
        <v>0</v>
      </c>
      <c r="AO25" s="421">
        <f t="shared" si="85"/>
        <v>0</v>
      </c>
      <c r="AP25" s="422">
        <f t="shared" si="86"/>
        <v>0</v>
      </c>
      <c r="AQ25" s="423">
        <f t="shared" si="87"/>
        <v>0</v>
      </c>
      <c r="AR25" s="424">
        <f t="shared" si="88"/>
        <v>0</v>
      </c>
      <c r="AS25" s="421">
        <f t="shared" si="89"/>
        <v>0</v>
      </c>
      <c r="AT25" s="422">
        <f t="shared" si="90"/>
        <v>0</v>
      </c>
      <c r="AU25" s="423">
        <f t="shared" si="91"/>
        <v>0</v>
      </c>
      <c r="AV25" s="424">
        <f t="shared" si="92"/>
        <v>0</v>
      </c>
      <c r="AW25" s="421">
        <f t="shared" si="93"/>
        <v>0</v>
      </c>
      <c r="AX25" s="422">
        <f t="shared" si="94"/>
        <v>0</v>
      </c>
      <c r="AY25" s="423">
        <f t="shared" si="95"/>
        <v>0</v>
      </c>
      <c r="AZ25" s="421">
        <f t="shared" si="96"/>
        <v>0</v>
      </c>
      <c r="BA25" s="422">
        <f t="shared" si="97"/>
        <v>0</v>
      </c>
      <c r="BB25" s="423">
        <f t="shared" si="27"/>
        <v>0</v>
      </c>
      <c r="BC25" s="423">
        <f t="shared" si="28"/>
        <v>0</v>
      </c>
      <c r="BD25" s="424">
        <f t="shared" si="69"/>
        <v>0</v>
      </c>
      <c r="BE25" s="425">
        <f t="shared" si="98"/>
        <v>0</v>
      </c>
      <c r="BF25" s="426">
        <f t="shared" si="99"/>
        <v>0</v>
      </c>
      <c r="BG25" s="427">
        <f t="shared" si="100"/>
        <v>0</v>
      </c>
      <c r="BH25" s="428">
        <f t="shared" si="101"/>
        <v>0</v>
      </c>
      <c r="BI25" s="430" t="s">
        <v>401</v>
      </c>
      <c r="BJ25" s="421">
        <f t="shared" si="29"/>
        <v>0</v>
      </c>
      <c r="BK25" s="421">
        <f t="shared" si="30"/>
        <v>0</v>
      </c>
      <c r="BL25" s="421">
        <f t="shared" si="31"/>
        <v>0</v>
      </c>
      <c r="BM25" s="421">
        <f t="shared" si="32"/>
        <v>0</v>
      </c>
      <c r="BN25" s="421">
        <f t="shared" si="33"/>
        <v>0</v>
      </c>
      <c r="BO25" s="421">
        <f t="shared" si="34"/>
        <v>0</v>
      </c>
      <c r="BP25" s="448">
        <f t="shared" si="35"/>
        <v>0</v>
      </c>
      <c r="BQ25" s="448">
        <f t="shared" si="36"/>
        <v>0</v>
      </c>
      <c r="BR25" s="448">
        <f t="shared" si="37"/>
        <v>0</v>
      </c>
      <c r="BS25" s="448">
        <f t="shared" si="38"/>
        <v>0</v>
      </c>
      <c r="BT25" s="448">
        <f t="shared" si="39"/>
        <v>0</v>
      </c>
      <c r="BU25" s="448">
        <f t="shared" si="40"/>
        <v>0</v>
      </c>
      <c r="BV25" s="423">
        <f t="shared" si="41"/>
        <v>0</v>
      </c>
      <c r="BW25" s="423">
        <f t="shared" si="42"/>
        <v>0</v>
      </c>
      <c r="BX25" s="423">
        <f t="shared" si="43"/>
        <v>0</v>
      </c>
      <c r="BY25" s="423">
        <f t="shared" si="44"/>
        <v>0</v>
      </c>
      <c r="BZ25" s="423">
        <f t="shared" si="45"/>
        <v>0</v>
      </c>
      <c r="CA25" s="423">
        <f t="shared" si="46"/>
        <v>0</v>
      </c>
      <c r="CH25"/>
      <c r="CI25" t="s">
        <v>395</v>
      </c>
      <c r="CJ25">
        <v>2523</v>
      </c>
      <c r="CK25" t="s">
        <v>512</v>
      </c>
      <c r="CL25" t="s">
        <v>377</v>
      </c>
      <c r="CM25" s="769">
        <v>4</v>
      </c>
      <c r="GS25"/>
      <c r="GU25"/>
      <c r="LE25"/>
      <c r="LG25"/>
      <c r="NF25"/>
      <c r="NH25"/>
      <c r="PM25"/>
      <c r="PO25"/>
      <c r="QZ25"/>
      <c r="RG25"/>
      <c r="RI25"/>
      <c r="RP25"/>
      <c r="SB25"/>
      <c r="SD25"/>
      <c r="SI25"/>
      <c r="SK25"/>
      <c r="SU25"/>
      <c r="SW25"/>
      <c r="TC25"/>
      <c r="TL25"/>
      <c r="TN25"/>
      <c r="TR25"/>
      <c r="TT25"/>
    </row>
    <row r="26" spans="1:540" x14ac:dyDescent="0.3">
      <c r="A26" s="266" t="s">
        <v>402</v>
      </c>
      <c r="B26" s="414">
        <f t="shared" ref="B26" si="125">IF(MOD(IFERROR(GETPIVOTDATA("TOTAL Length (dec ft)",$CC$5,"itm CID",2041,"Size (inch)",A26),0),21)=0,IFERROR(GETPIVOTDATA("TOTAL Length (dec ft)",$CC$5,"itm CID",2041,"Size (inch)",A26),0),ROUNDUP(IFERROR(GETPIVOTDATA("TOTAL Length (dec ft)",$CC$5,"itm CID",2041,"Size (inch)",A26),0)/21,0)*21)</f>
        <v>0</v>
      </c>
      <c r="C26" s="415">
        <f t="shared" si="48"/>
        <v>0</v>
      </c>
      <c r="D26" s="148">
        <f t="shared" si="49"/>
        <v>0</v>
      </c>
      <c r="E26" s="416">
        <f t="shared" si="50"/>
        <v>0</v>
      </c>
      <c r="F26" s="417">
        <f t="shared" si="51"/>
        <v>0</v>
      </c>
      <c r="G26" s="418">
        <f t="shared" si="52"/>
        <v>0</v>
      </c>
      <c r="H26" s="419">
        <f t="shared" si="53"/>
        <v>0</v>
      </c>
      <c r="I26" s="420">
        <f t="shared" si="54"/>
        <v>0</v>
      </c>
      <c r="J26" s="421">
        <f t="shared" si="4"/>
        <v>0</v>
      </c>
      <c r="K26" s="422">
        <f t="shared" si="5"/>
        <v>0</v>
      </c>
      <c r="L26" s="423">
        <f t="shared" si="6"/>
        <v>0</v>
      </c>
      <c r="M26" s="424">
        <f t="shared" si="7"/>
        <v>0</v>
      </c>
      <c r="N26" s="425">
        <f t="shared" si="8"/>
        <v>0</v>
      </c>
      <c r="O26" s="426">
        <f t="shared" si="9"/>
        <v>0</v>
      </c>
      <c r="P26" s="427">
        <f t="shared" si="10"/>
        <v>0</v>
      </c>
      <c r="Q26" s="428">
        <f t="shared" si="11"/>
        <v>0</v>
      </c>
      <c r="R26" s="430" t="s">
        <v>402</v>
      </c>
      <c r="S26" s="421">
        <f t="shared" si="12"/>
        <v>0</v>
      </c>
      <c r="T26" s="422">
        <f t="shared" si="13"/>
        <v>0</v>
      </c>
      <c r="U26" s="423">
        <f t="shared" si="14"/>
        <v>0</v>
      </c>
      <c r="V26" s="424">
        <f t="shared" si="15"/>
        <v>0</v>
      </c>
      <c r="W26" s="425">
        <f t="shared" si="16"/>
        <v>0</v>
      </c>
      <c r="X26" s="426">
        <f t="shared" si="17"/>
        <v>0</v>
      </c>
      <c r="Y26" s="427">
        <f t="shared" si="18"/>
        <v>0</v>
      </c>
      <c r="Z26" s="428">
        <f t="shared" si="19"/>
        <v>0</v>
      </c>
      <c r="AA26" s="430" t="s">
        <v>402</v>
      </c>
      <c r="AB26" s="421">
        <f t="shared" si="20"/>
        <v>0</v>
      </c>
      <c r="AC26" s="422">
        <f t="shared" si="21"/>
        <v>0</v>
      </c>
      <c r="AD26" s="421">
        <f t="shared" si="22"/>
        <v>0</v>
      </c>
      <c r="AE26" s="422">
        <f t="shared" si="23"/>
        <v>0</v>
      </c>
      <c r="AF26" s="423">
        <f t="shared" si="55"/>
        <v>0</v>
      </c>
      <c r="AG26" s="423">
        <f t="shared" si="80"/>
        <v>0</v>
      </c>
      <c r="AH26" s="445"/>
      <c r="AI26" s="430" t="s">
        <v>402</v>
      </c>
      <c r="AJ26" s="430" t="s">
        <v>402</v>
      </c>
      <c r="AK26" s="421">
        <f t="shared" si="82"/>
        <v>0</v>
      </c>
      <c r="AL26" s="422">
        <f t="shared" si="83"/>
        <v>0</v>
      </c>
      <c r="AM26" s="421">
        <f>IFERROR(GETPIVOTDATA("Quantity",$DR$5,"Size Outlets",#REF!),0)</f>
        <v>0</v>
      </c>
      <c r="AN26" s="422">
        <f t="shared" si="84"/>
        <v>0</v>
      </c>
      <c r="AO26" s="421">
        <f t="shared" si="85"/>
        <v>0</v>
      </c>
      <c r="AP26" s="422">
        <f t="shared" si="86"/>
        <v>0</v>
      </c>
      <c r="AQ26" s="423">
        <f t="shared" si="87"/>
        <v>0</v>
      </c>
      <c r="AR26" s="424">
        <f t="shared" si="88"/>
        <v>0</v>
      </c>
      <c r="AS26" s="421">
        <f t="shared" si="89"/>
        <v>0</v>
      </c>
      <c r="AT26" s="422">
        <f t="shared" si="90"/>
        <v>0</v>
      </c>
      <c r="AU26" s="423">
        <f t="shared" si="91"/>
        <v>0</v>
      </c>
      <c r="AV26" s="424">
        <f t="shared" si="92"/>
        <v>0</v>
      </c>
      <c r="AW26" s="421">
        <f t="shared" si="93"/>
        <v>0</v>
      </c>
      <c r="AX26" s="422">
        <f t="shared" si="94"/>
        <v>0</v>
      </c>
      <c r="AY26" s="423">
        <f t="shared" si="95"/>
        <v>0</v>
      </c>
      <c r="AZ26" s="421">
        <f t="shared" si="96"/>
        <v>0</v>
      </c>
      <c r="BA26" s="422">
        <f t="shared" si="97"/>
        <v>0</v>
      </c>
      <c r="BB26" s="423">
        <f t="shared" si="27"/>
        <v>0</v>
      </c>
      <c r="BC26" s="423">
        <f t="shared" si="28"/>
        <v>0</v>
      </c>
      <c r="BD26" s="424">
        <f t="shared" si="69"/>
        <v>0</v>
      </c>
      <c r="BE26" s="425">
        <f t="shared" si="98"/>
        <v>0</v>
      </c>
      <c r="BF26" s="426">
        <f t="shared" si="99"/>
        <v>0</v>
      </c>
      <c r="BG26" s="427">
        <f t="shared" si="100"/>
        <v>0</v>
      </c>
      <c r="BH26" s="428">
        <f t="shared" si="101"/>
        <v>0</v>
      </c>
      <c r="BI26" s="430" t="s">
        <v>402</v>
      </c>
      <c r="BJ26" s="421">
        <f t="shared" si="29"/>
        <v>0</v>
      </c>
      <c r="BK26" s="421">
        <f t="shared" si="30"/>
        <v>0</v>
      </c>
      <c r="BL26" s="421">
        <f t="shared" si="31"/>
        <v>0</v>
      </c>
      <c r="BM26" s="421">
        <f t="shared" si="32"/>
        <v>0</v>
      </c>
      <c r="BN26" s="421">
        <f t="shared" si="33"/>
        <v>0</v>
      </c>
      <c r="BO26" s="421">
        <f t="shared" si="34"/>
        <v>0</v>
      </c>
      <c r="BP26" s="448">
        <f t="shared" si="35"/>
        <v>0</v>
      </c>
      <c r="BQ26" s="448">
        <f t="shared" si="36"/>
        <v>0</v>
      </c>
      <c r="BR26" s="448">
        <f t="shared" si="37"/>
        <v>0</v>
      </c>
      <c r="BS26" s="448">
        <f t="shared" si="38"/>
        <v>0</v>
      </c>
      <c r="BT26" s="448">
        <f t="shared" si="39"/>
        <v>0</v>
      </c>
      <c r="BU26" s="448">
        <f t="shared" si="40"/>
        <v>0</v>
      </c>
      <c r="BV26" s="423">
        <f t="shared" si="41"/>
        <v>0</v>
      </c>
      <c r="BW26" s="423">
        <f t="shared" si="42"/>
        <v>0</v>
      </c>
      <c r="BX26" s="423">
        <f t="shared" si="43"/>
        <v>0</v>
      </c>
      <c r="BY26" s="423">
        <f t="shared" si="44"/>
        <v>0</v>
      </c>
      <c r="BZ26" s="423">
        <f t="shared" si="45"/>
        <v>0</v>
      </c>
      <c r="CA26" s="423">
        <f t="shared" si="46"/>
        <v>0</v>
      </c>
      <c r="CH26"/>
      <c r="CI26" t="s">
        <v>395</v>
      </c>
      <c r="CJ26">
        <v>2875</v>
      </c>
      <c r="CK26" t="s">
        <v>512</v>
      </c>
      <c r="CL26" t="s">
        <v>641</v>
      </c>
      <c r="CM26" s="769">
        <v>14</v>
      </c>
      <c r="GS26"/>
      <c r="GU26"/>
      <c r="LE26"/>
      <c r="LG26"/>
      <c r="NF26"/>
      <c r="NH26"/>
      <c r="PM26"/>
      <c r="PO26"/>
      <c r="QZ26"/>
      <c r="RG26"/>
      <c r="RI26"/>
      <c r="RP26"/>
      <c r="SB26"/>
      <c r="SD26"/>
      <c r="SI26"/>
      <c r="SK26"/>
      <c r="SU26"/>
      <c r="SW26"/>
      <c r="TC26"/>
      <c r="TL26"/>
      <c r="TN26"/>
      <c r="TR26"/>
      <c r="TT26"/>
    </row>
    <row r="27" spans="1:540" x14ac:dyDescent="0.3">
      <c r="A27" s="266" t="s">
        <v>403</v>
      </c>
      <c r="B27" s="414">
        <f t="shared" ref="B27" si="126">IF(MOD(IFERROR(GETPIVOTDATA("TOTAL Length (dec ft)",$CC$5,"itm CID",2041,"Size (inch)",A27),0),21)=0,IFERROR(GETPIVOTDATA("TOTAL Length (dec ft)",$CC$5,"itm CID",2041,"Size (inch)",A27),0),ROUNDUP(IFERROR(GETPIVOTDATA("TOTAL Length (dec ft)",$CC$5,"itm CID",2041,"Size (inch)",A27),0)/21,0)*21)</f>
        <v>0</v>
      </c>
      <c r="C27" s="415">
        <f t="shared" si="48"/>
        <v>0</v>
      </c>
      <c r="D27" s="148">
        <f t="shared" si="49"/>
        <v>0</v>
      </c>
      <c r="E27" s="416">
        <f t="shared" si="50"/>
        <v>0</v>
      </c>
      <c r="F27" s="417">
        <f t="shared" si="51"/>
        <v>0</v>
      </c>
      <c r="G27" s="418">
        <f t="shared" si="52"/>
        <v>0</v>
      </c>
      <c r="H27" s="419">
        <f t="shared" si="53"/>
        <v>0</v>
      </c>
      <c r="I27" s="420">
        <f t="shared" si="54"/>
        <v>0</v>
      </c>
      <c r="J27" s="421">
        <f t="shared" si="4"/>
        <v>0</v>
      </c>
      <c r="K27" s="422">
        <f t="shared" si="5"/>
        <v>0</v>
      </c>
      <c r="L27" s="423">
        <f t="shared" si="6"/>
        <v>0</v>
      </c>
      <c r="M27" s="424">
        <f t="shared" si="7"/>
        <v>0</v>
      </c>
      <c r="N27" s="425">
        <f t="shared" si="8"/>
        <v>0</v>
      </c>
      <c r="O27" s="426">
        <f t="shared" si="9"/>
        <v>0</v>
      </c>
      <c r="P27" s="427">
        <f t="shared" si="10"/>
        <v>0</v>
      </c>
      <c r="Q27" s="428">
        <f t="shared" si="11"/>
        <v>0</v>
      </c>
      <c r="R27" s="430" t="s">
        <v>403</v>
      </c>
      <c r="S27" s="421">
        <f t="shared" si="12"/>
        <v>0</v>
      </c>
      <c r="T27" s="422">
        <f t="shared" si="13"/>
        <v>0</v>
      </c>
      <c r="U27" s="423">
        <f t="shared" si="14"/>
        <v>0</v>
      </c>
      <c r="V27" s="424">
        <f t="shared" si="15"/>
        <v>0</v>
      </c>
      <c r="W27" s="425">
        <f t="shared" si="16"/>
        <v>0</v>
      </c>
      <c r="X27" s="426">
        <f t="shared" si="17"/>
        <v>0</v>
      </c>
      <c r="Y27" s="427">
        <f t="shared" si="18"/>
        <v>0</v>
      </c>
      <c r="Z27" s="428">
        <f t="shared" si="19"/>
        <v>0</v>
      </c>
      <c r="AA27" s="430" t="s">
        <v>403</v>
      </c>
      <c r="AB27" s="421">
        <f t="shared" si="20"/>
        <v>0</v>
      </c>
      <c r="AC27" s="422">
        <f t="shared" si="21"/>
        <v>0</v>
      </c>
      <c r="AD27" s="421">
        <f t="shared" si="22"/>
        <v>0</v>
      </c>
      <c r="AE27" s="422">
        <f t="shared" si="23"/>
        <v>0</v>
      </c>
      <c r="AF27" s="423">
        <f t="shared" si="55"/>
        <v>0</v>
      </c>
      <c r="AG27" s="423">
        <f t="shared" si="80"/>
        <v>0</v>
      </c>
      <c r="AH27" s="445"/>
      <c r="AI27" s="430" t="s">
        <v>403</v>
      </c>
      <c r="AJ27" s="430" t="s">
        <v>403</v>
      </c>
      <c r="AK27" s="421">
        <f t="shared" si="82"/>
        <v>0</v>
      </c>
      <c r="AL27" s="422">
        <f t="shared" si="83"/>
        <v>0</v>
      </c>
      <c r="AM27" s="421">
        <f>IFERROR(GETPIVOTDATA("Quantity",$DR$5,"Size Outlets",#REF!),0)</f>
        <v>0</v>
      </c>
      <c r="AN27" s="422">
        <f t="shared" si="84"/>
        <v>0</v>
      </c>
      <c r="AO27" s="421">
        <f t="shared" si="85"/>
        <v>0</v>
      </c>
      <c r="AP27" s="422">
        <f t="shared" si="86"/>
        <v>0</v>
      </c>
      <c r="AQ27" s="423">
        <f t="shared" si="87"/>
        <v>0</v>
      </c>
      <c r="AR27" s="424">
        <f t="shared" si="88"/>
        <v>0</v>
      </c>
      <c r="AS27" s="421">
        <f t="shared" si="89"/>
        <v>0</v>
      </c>
      <c r="AT27" s="422">
        <f t="shared" si="90"/>
        <v>0</v>
      </c>
      <c r="AU27" s="423">
        <f t="shared" si="91"/>
        <v>0</v>
      </c>
      <c r="AV27" s="424">
        <f t="shared" si="92"/>
        <v>0</v>
      </c>
      <c r="AW27" s="421">
        <f t="shared" si="93"/>
        <v>0</v>
      </c>
      <c r="AX27" s="422">
        <f t="shared" si="94"/>
        <v>0</v>
      </c>
      <c r="AY27" s="423">
        <f t="shared" si="95"/>
        <v>0</v>
      </c>
      <c r="AZ27" s="421">
        <f t="shared" si="96"/>
        <v>0</v>
      </c>
      <c r="BA27" s="422">
        <f t="shared" si="97"/>
        <v>0</v>
      </c>
      <c r="BB27" s="423">
        <f t="shared" si="27"/>
        <v>0</v>
      </c>
      <c r="BC27" s="423">
        <f t="shared" si="28"/>
        <v>0</v>
      </c>
      <c r="BD27" s="424">
        <f t="shared" si="69"/>
        <v>0</v>
      </c>
      <c r="BE27" s="425">
        <f t="shared" si="98"/>
        <v>0</v>
      </c>
      <c r="BF27" s="426">
        <f t="shared" si="99"/>
        <v>0</v>
      </c>
      <c r="BG27" s="427">
        <f t="shared" si="100"/>
        <v>0</v>
      </c>
      <c r="BH27" s="428">
        <f t="shared" si="101"/>
        <v>0</v>
      </c>
      <c r="BI27" s="430" t="s">
        <v>403</v>
      </c>
      <c r="BJ27" s="421">
        <f t="shared" si="29"/>
        <v>0</v>
      </c>
      <c r="BK27" s="421">
        <f t="shared" si="30"/>
        <v>0</v>
      </c>
      <c r="BL27" s="421">
        <f t="shared" si="31"/>
        <v>0</v>
      </c>
      <c r="BM27" s="421">
        <f t="shared" si="32"/>
        <v>0</v>
      </c>
      <c r="BN27" s="421">
        <f t="shared" si="33"/>
        <v>0</v>
      </c>
      <c r="BO27" s="421">
        <f t="shared" si="34"/>
        <v>0</v>
      </c>
      <c r="BP27" s="448">
        <f t="shared" si="35"/>
        <v>0</v>
      </c>
      <c r="BQ27" s="448">
        <f t="shared" si="36"/>
        <v>0</v>
      </c>
      <c r="BR27" s="448">
        <f t="shared" si="37"/>
        <v>0</v>
      </c>
      <c r="BS27" s="448">
        <f t="shared" si="38"/>
        <v>0</v>
      </c>
      <c r="BT27" s="448">
        <f t="shared" si="39"/>
        <v>0</v>
      </c>
      <c r="BU27" s="448">
        <f t="shared" si="40"/>
        <v>0</v>
      </c>
      <c r="BV27" s="423">
        <f t="shared" si="41"/>
        <v>0</v>
      </c>
      <c r="BW27" s="423">
        <f t="shared" si="42"/>
        <v>0</v>
      </c>
      <c r="BX27" s="423">
        <f t="shared" si="43"/>
        <v>0</v>
      </c>
      <c r="BY27" s="423">
        <f t="shared" si="44"/>
        <v>0</v>
      </c>
      <c r="BZ27" s="423">
        <f t="shared" si="45"/>
        <v>0</v>
      </c>
      <c r="CA27" s="423">
        <f t="shared" si="46"/>
        <v>0</v>
      </c>
      <c r="CH27"/>
      <c r="CI27" t="s">
        <v>392</v>
      </c>
      <c r="CJ27"/>
      <c r="CM27" s="769">
        <v>42</v>
      </c>
      <c r="GS27"/>
      <c r="GU27"/>
      <c r="LE27"/>
      <c r="LG27"/>
      <c r="NF27"/>
      <c r="NH27"/>
      <c r="PM27"/>
      <c r="PO27"/>
      <c r="QZ27"/>
      <c r="RG27"/>
      <c r="RI27"/>
      <c r="RP27"/>
      <c r="SB27"/>
      <c r="SD27"/>
      <c r="SI27"/>
      <c r="SK27"/>
      <c r="SU27"/>
      <c r="SW27"/>
      <c r="TC27"/>
      <c r="TL27"/>
      <c r="TN27"/>
      <c r="TR27"/>
      <c r="TT27"/>
    </row>
    <row r="28" spans="1:540" x14ac:dyDescent="0.3">
      <c r="A28" s="266" t="s">
        <v>406</v>
      </c>
      <c r="B28" s="414">
        <f t="shared" ref="B28" si="127">IF(MOD(IFERROR(GETPIVOTDATA("TOTAL Length (dec ft)",$CC$5,"itm CID",2041,"Size (inch)",A28),0),21)=0,IFERROR(GETPIVOTDATA("TOTAL Length (dec ft)",$CC$5,"itm CID",2041,"Size (inch)",A28),0),ROUNDUP(IFERROR(GETPIVOTDATA("TOTAL Length (dec ft)",$CC$5,"itm CID",2041,"Size (inch)",A28),0)/21,0)*21)</f>
        <v>0</v>
      </c>
      <c r="C28" s="415">
        <f t="shared" si="48"/>
        <v>0</v>
      </c>
      <c r="D28" s="148">
        <f t="shared" si="49"/>
        <v>0</v>
      </c>
      <c r="E28" s="416">
        <f t="shared" si="50"/>
        <v>0</v>
      </c>
      <c r="F28" s="417">
        <f t="shared" si="51"/>
        <v>0</v>
      </c>
      <c r="G28" s="418">
        <f t="shared" si="52"/>
        <v>0</v>
      </c>
      <c r="H28" s="419">
        <f t="shared" si="53"/>
        <v>0</v>
      </c>
      <c r="I28" s="420">
        <f t="shared" si="54"/>
        <v>0</v>
      </c>
      <c r="J28" s="421">
        <f t="shared" si="4"/>
        <v>0</v>
      </c>
      <c r="K28" s="422">
        <f t="shared" si="5"/>
        <v>0</v>
      </c>
      <c r="L28" s="423">
        <f t="shared" si="6"/>
        <v>0</v>
      </c>
      <c r="M28" s="424">
        <f t="shared" si="7"/>
        <v>0</v>
      </c>
      <c r="N28" s="425">
        <f t="shared" si="8"/>
        <v>0</v>
      </c>
      <c r="O28" s="426">
        <f t="shared" si="9"/>
        <v>0</v>
      </c>
      <c r="P28" s="427">
        <f t="shared" si="10"/>
        <v>0</v>
      </c>
      <c r="Q28" s="428">
        <f t="shared" si="11"/>
        <v>0</v>
      </c>
      <c r="R28" s="430" t="s">
        <v>406</v>
      </c>
      <c r="S28" s="421">
        <f t="shared" si="12"/>
        <v>0</v>
      </c>
      <c r="T28" s="422">
        <f t="shared" si="13"/>
        <v>0</v>
      </c>
      <c r="U28" s="423">
        <f t="shared" si="14"/>
        <v>0</v>
      </c>
      <c r="V28" s="424">
        <f t="shared" si="15"/>
        <v>0</v>
      </c>
      <c r="W28" s="425">
        <f t="shared" si="16"/>
        <v>0</v>
      </c>
      <c r="X28" s="426">
        <f t="shared" si="17"/>
        <v>0</v>
      </c>
      <c r="Y28" s="427">
        <f t="shared" si="18"/>
        <v>0</v>
      </c>
      <c r="Z28" s="428">
        <f t="shared" si="19"/>
        <v>0</v>
      </c>
      <c r="AA28" s="430" t="s">
        <v>406</v>
      </c>
      <c r="AB28" s="421">
        <f t="shared" si="20"/>
        <v>0</v>
      </c>
      <c r="AC28" s="422">
        <f t="shared" si="21"/>
        <v>0</v>
      </c>
      <c r="AD28" s="421">
        <f t="shared" si="22"/>
        <v>0</v>
      </c>
      <c r="AE28" s="422">
        <f t="shared" si="23"/>
        <v>0</v>
      </c>
      <c r="AF28" s="423">
        <f t="shared" si="55"/>
        <v>0</v>
      </c>
      <c r="AG28" s="423">
        <f t="shared" si="80"/>
        <v>0</v>
      </c>
      <c r="AH28" s="445"/>
      <c r="AI28" s="430" t="s">
        <v>406</v>
      </c>
      <c r="AJ28" s="430" t="s">
        <v>406</v>
      </c>
      <c r="AK28" s="421">
        <f t="shared" si="82"/>
        <v>0</v>
      </c>
      <c r="AL28" s="422">
        <f t="shared" si="83"/>
        <v>0</v>
      </c>
      <c r="AM28" s="421">
        <f>IFERROR(GETPIVOTDATA("Quantity",$DR$5,"Size Outlets",#REF!),0)</f>
        <v>0</v>
      </c>
      <c r="AN28" s="422">
        <f t="shared" si="84"/>
        <v>0</v>
      </c>
      <c r="AO28" s="421">
        <f t="shared" si="85"/>
        <v>0</v>
      </c>
      <c r="AP28" s="422">
        <f t="shared" si="86"/>
        <v>0</v>
      </c>
      <c r="AQ28" s="423">
        <f t="shared" si="87"/>
        <v>0</v>
      </c>
      <c r="AR28" s="424">
        <f t="shared" si="88"/>
        <v>0</v>
      </c>
      <c r="AS28" s="421">
        <f t="shared" si="89"/>
        <v>0</v>
      </c>
      <c r="AT28" s="422">
        <f t="shared" si="90"/>
        <v>0</v>
      </c>
      <c r="AU28" s="423">
        <f t="shared" si="91"/>
        <v>0</v>
      </c>
      <c r="AV28" s="424">
        <f t="shared" si="92"/>
        <v>0</v>
      </c>
      <c r="AW28" s="421">
        <f t="shared" si="93"/>
        <v>0</v>
      </c>
      <c r="AX28" s="422">
        <f t="shared" si="94"/>
        <v>0</v>
      </c>
      <c r="AY28" s="423">
        <f t="shared" si="95"/>
        <v>0</v>
      </c>
      <c r="AZ28" s="421">
        <f t="shared" si="96"/>
        <v>0</v>
      </c>
      <c r="BA28" s="422">
        <f t="shared" si="97"/>
        <v>0</v>
      </c>
      <c r="BB28" s="423">
        <f t="shared" si="27"/>
        <v>0</v>
      </c>
      <c r="BC28" s="423">
        <f t="shared" si="28"/>
        <v>0</v>
      </c>
      <c r="BD28" s="424">
        <f t="shared" si="69"/>
        <v>0</v>
      </c>
      <c r="BE28" s="425">
        <f t="shared" si="98"/>
        <v>0</v>
      </c>
      <c r="BF28" s="426">
        <f t="shared" si="99"/>
        <v>0</v>
      </c>
      <c r="BG28" s="427">
        <f t="shared" si="100"/>
        <v>0</v>
      </c>
      <c r="BH28" s="428">
        <f t="shared" si="101"/>
        <v>0</v>
      </c>
      <c r="BI28" s="430" t="s">
        <v>406</v>
      </c>
      <c r="BJ28" s="421">
        <f t="shared" si="29"/>
        <v>0</v>
      </c>
      <c r="BK28" s="421">
        <f t="shared" si="30"/>
        <v>0</v>
      </c>
      <c r="BL28" s="421">
        <f t="shared" si="31"/>
        <v>0</v>
      </c>
      <c r="BM28" s="421">
        <f t="shared" si="32"/>
        <v>0</v>
      </c>
      <c r="BN28" s="421">
        <f t="shared" si="33"/>
        <v>0</v>
      </c>
      <c r="BO28" s="421">
        <f t="shared" si="34"/>
        <v>0</v>
      </c>
      <c r="BP28" s="448">
        <f t="shared" si="35"/>
        <v>0</v>
      </c>
      <c r="BQ28" s="448">
        <f t="shared" si="36"/>
        <v>0</v>
      </c>
      <c r="BR28" s="448">
        <f t="shared" si="37"/>
        <v>0</v>
      </c>
      <c r="BS28" s="448">
        <f t="shared" si="38"/>
        <v>0</v>
      </c>
      <c r="BT28" s="448">
        <f t="shared" si="39"/>
        <v>0</v>
      </c>
      <c r="BU28" s="448">
        <f t="shared" si="40"/>
        <v>0</v>
      </c>
      <c r="BV28" s="423">
        <f t="shared" si="41"/>
        <v>0</v>
      </c>
      <c r="BW28" s="423">
        <f t="shared" si="42"/>
        <v>0</v>
      </c>
      <c r="BX28" s="423">
        <f t="shared" si="43"/>
        <v>0</v>
      </c>
      <c r="BY28" s="423">
        <f t="shared" si="44"/>
        <v>0</v>
      </c>
      <c r="BZ28" s="423">
        <f t="shared" si="45"/>
        <v>0</v>
      </c>
      <c r="CA28" s="423">
        <f t="shared" si="46"/>
        <v>0</v>
      </c>
      <c r="CH28"/>
      <c r="CI28" t="s">
        <v>392</v>
      </c>
      <c r="CJ28">
        <v>2047</v>
      </c>
      <c r="CK28" t="s">
        <v>512</v>
      </c>
      <c r="CL28" t="s">
        <v>377</v>
      </c>
      <c r="CM28" s="769">
        <v>2</v>
      </c>
      <c r="GS28"/>
      <c r="GU28"/>
      <c r="LE28"/>
      <c r="LG28"/>
      <c r="NF28"/>
      <c r="NH28"/>
      <c r="PM28"/>
      <c r="PO28"/>
      <c r="QZ28"/>
      <c r="RG28"/>
      <c r="RI28"/>
      <c r="RP28"/>
      <c r="SB28"/>
      <c r="SD28"/>
      <c r="SI28"/>
      <c r="SK28"/>
      <c r="SU28"/>
      <c r="SW28"/>
      <c r="TC28"/>
      <c r="TL28"/>
      <c r="TN28"/>
      <c r="TR28"/>
      <c r="TT28"/>
    </row>
    <row r="29" spans="1:540" x14ac:dyDescent="0.3">
      <c r="A29" s="266" t="s">
        <v>404</v>
      </c>
      <c r="B29" s="414">
        <f t="shared" ref="B29" si="128">IF(MOD(IFERROR(GETPIVOTDATA("TOTAL Length (dec ft)",$CC$5,"itm CID",2041,"Size (inch)",A29),0),21)=0,IFERROR(GETPIVOTDATA("TOTAL Length (dec ft)",$CC$5,"itm CID",2041,"Size (inch)",A29),0),ROUNDUP(IFERROR(GETPIVOTDATA("TOTAL Length (dec ft)",$CC$5,"itm CID",2041,"Size (inch)",A29),0)/21,0)*21)</f>
        <v>0</v>
      </c>
      <c r="C29" s="415">
        <f t="shared" si="48"/>
        <v>0</v>
      </c>
      <c r="D29" s="148">
        <f t="shared" si="49"/>
        <v>0</v>
      </c>
      <c r="E29" s="416">
        <f t="shared" si="50"/>
        <v>0</v>
      </c>
      <c r="F29" s="417">
        <f t="shared" si="51"/>
        <v>0</v>
      </c>
      <c r="G29" s="418">
        <f t="shared" si="52"/>
        <v>0</v>
      </c>
      <c r="H29" s="419">
        <f t="shared" si="53"/>
        <v>0</v>
      </c>
      <c r="I29" s="420">
        <f t="shared" si="54"/>
        <v>0</v>
      </c>
      <c r="J29" s="421">
        <f t="shared" si="4"/>
        <v>0</v>
      </c>
      <c r="K29" s="422">
        <f t="shared" si="5"/>
        <v>0</v>
      </c>
      <c r="L29" s="423">
        <f t="shared" si="6"/>
        <v>0</v>
      </c>
      <c r="M29" s="424">
        <f t="shared" si="7"/>
        <v>0</v>
      </c>
      <c r="N29" s="425">
        <f t="shared" si="8"/>
        <v>0</v>
      </c>
      <c r="O29" s="426">
        <f t="shared" si="9"/>
        <v>0</v>
      </c>
      <c r="P29" s="427">
        <f t="shared" si="10"/>
        <v>0</v>
      </c>
      <c r="Q29" s="428">
        <f t="shared" si="11"/>
        <v>0</v>
      </c>
      <c r="R29" s="430" t="s">
        <v>404</v>
      </c>
      <c r="S29" s="421">
        <f t="shared" si="12"/>
        <v>0</v>
      </c>
      <c r="T29" s="422">
        <f t="shared" si="13"/>
        <v>0</v>
      </c>
      <c r="U29" s="423">
        <f t="shared" si="14"/>
        <v>0</v>
      </c>
      <c r="V29" s="424">
        <f t="shared" si="15"/>
        <v>0</v>
      </c>
      <c r="W29" s="425">
        <f t="shared" si="16"/>
        <v>0</v>
      </c>
      <c r="X29" s="426">
        <f t="shared" si="17"/>
        <v>0</v>
      </c>
      <c r="Y29" s="427">
        <f t="shared" si="18"/>
        <v>0</v>
      </c>
      <c r="Z29" s="428">
        <f t="shared" si="19"/>
        <v>0</v>
      </c>
      <c r="AA29" s="430" t="s">
        <v>404</v>
      </c>
      <c r="AB29" s="421">
        <f t="shared" si="20"/>
        <v>0</v>
      </c>
      <c r="AC29" s="422">
        <f t="shared" si="21"/>
        <v>0</v>
      </c>
      <c r="AD29" s="421">
        <f t="shared" si="22"/>
        <v>0</v>
      </c>
      <c r="AE29" s="422">
        <f t="shared" si="23"/>
        <v>0</v>
      </c>
      <c r="AF29" s="423">
        <f t="shared" si="55"/>
        <v>0</v>
      </c>
      <c r="AG29" s="423">
        <f t="shared" si="80"/>
        <v>0</v>
      </c>
      <c r="AH29" s="446"/>
      <c r="AI29" s="430" t="s">
        <v>404</v>
      </c>
      <c r="AJ29" s="430" t="s">
        <v>404</v>
      </c>
      <c r="AK29" s="421">
        <f t="shared" si="82"/>
        <v>0</v>
      </c>
      <c r="AL29" s="422">
        <f t="shared" si="83"/>
        <v>0</v>
      </c>
      <c r="AM29" s="421">
        <f>IFERROR(GETPIVOTDATA("Quantity",$DR$5,"Size Outlets",#REF!),0)</f>
        <v>0</v>
      </c>
      <c r="AN29" s="422">
        <f t="shared" si="84"/>
        <v>0</v>
      </c>
      <c r="AO29" s="421">
        <f t="shared" si="85"/>
        <v>0</v>
      </c>
      <c r="AP29" s="422">
        <f t="shared" si="86"/>
        <v>0</v>
      </c>
      <c r="AQ29" s="423">
        <f t="shared" si="87"/>
        <v>0</v>
      </c>
      <c r="AR29" s="424">
        <f t="shared" si="88"/>
        <v>0</v>
      </c>
      <c r="AS29" s="421">
        <f t="shared" si="89"/>
        <v>0</v>
      </c>
      <c r="AT29" s="422">
        <f t="shared" si="90"/>
        <v>0</v>
      </c>
      <c r="AU29" s="423">
        <f t="shared" si="91"/>
        <v>0</v>
      </c>
      <c r="AV29" s="424">
        <f t="shared" si="92"/>
        <v>0</v>
      </c>
      <c r="AW29" s="421">
        <f t="shared" si="93"/>
        <v>0</v>
      </c>
      <c r="AX29" s="422">
        <f t="shared" si="94"/>
        <v>0</v>
      </c>
      <c r="AY29" s="423">
        <f t="shared" si="95"/>
        <v>0</v>
      </c>
      <c r="AZ29" s="421">
        <f t="shared" si="96"/>
        <v>0</v>
      </c>
      <c r="BA29" s="422">
        <f t="shared" si="97"/>
        <v>0</v>
      </c>
      <c r="BB29" s="423">
        <f t="shared" si="27"/>
        <v>0</v>
      </c>
      <c r="BC29" s="423">
        <f t="shared" si="28"/>
        <v>0</v>
      </c>
      <c r="BD29" s="424">
        <f t="shared" si="69"/>
        <v>0</v>
      </c>
      <c r="BE29" s="425">
        <f t="shared" si="98"/>
        <v>0</v>
      </c>
      <c r="BF29" s="426">
        <f t="shared" si="99"/>
        <v>0</v>
      </c>
      <c r="BG29" s="427">
        <f t="shared" si="100"/>
        <v>0</v>
      </c>
      <c r="BH29" s="428">
        <f t="shared" si="101"/>
        <v>0</v>
      </c>
      <c r="BI29" s="430" t="s">
        <v>404</v>
      </c>
      <c r="BJ29" s="421">
        <f t="shared" si="29"/>
        <v>0</v>
      </c>
      <c r="BK29" s="421">
        <f t="shared" si="30"/>
        <v>0</v>
      </c>
      <c r="BL29" s="421">
        <f t="shared" si="31"/>
        <v>0</v>
      </c>
      <c r="BM29" s="421">
        <f t="shared" si="32"/>
        <v>0</v>
      </c>
      <c r="BN29" s="421">
        <f t="shared" si="33"/>
        <v>0</v>
      </c>
      <c r="BO29" s="421">
        <f t="shared" si="34"/>
        <v>0</v>
      </c>
      <c r="BP29" s="448">
        <f t="shared" si="35"/>
        <v>0</v>
      </c>
      <c r="BQ29" s="448">
        <f t="shared" si="36"/>
        <v>0</v>
      </c>
      <c r="BR29" s="448">
        <f t="shared" si="37"/>
        <v>0</v>
      </c>
      <c r="BS29" s="448">
        <f t="shared" si="38"/>
        <v>0</v>
      </c>
      <c r="BT29" s="448">
        <f t="shared" si="39"/>
        <v>0</v>
      </c>
      <c r="BU29" s="448">
        <f t="shared" si="40"/>
        <v>0</v>
      </c>
      <c r="BV29" s="423">
        <f t="shared" si="41"/>
        <v>0</v>
      </c>
      <c r="BW29" s="423">
        <f t="shared" si="42"/>
        <v>0</v>
      </c>
      <c r="BX29" s="423">
        <f t="shared" si="43"/>
        <v>0</v>
      </c>
      <c r="BY29" s="423">
        <f t="shared" si="44"/>
        <v>0</v>
      </c>
      <c r="BZ29" s="423">
        <f t="shared" si="45"/>
        <v>0</v>
      </c>
      <c r="CA29" s="423">
        <f t="shared" si="46"/>
        <v>0</v>
      </c>
      <c r="CI29" t="s">
        <v>392</v>
      </c>
      <c r="CJ29">
        <v>2071</v>
      </c>
      <c r="CK29" t="s">
        <v>512</v>
      </c>
      <c r="CL29" t="s">
        <v>377</v>
      </c>
      <c r="CM29" s="769">
        <v>2</v>
      </c>
      <c r="LG29"/>
    </row>
    <row r="30" spans="1:540" x14ac:dyDescent="0.3">
      <c r="CI30" t="s">
        <v>392</v>
      </c>
      <c r="CJ30">
        <v>2522</v>
      </c>
      <c r="CK30" t="s">
        <v>512</v>
      </c>
      <c r="CL30" t="s">
        <v>1022</v>
      </c>
      <c r="CM30" s="769">
        <v>13</v>
      </c>
      <c r="LG30"/>
    </row>
    <row r="31" spans="1:540" x14ac:dyDescent="0.3">
      <c r="CI31" t="s">
        <v>392</v>
      </c>
      <c r="CJ31">
        <v>2523</v>
      </c>
      <c r="CK31" t="s">
        <v>512</v>
      </c>
      <c r="CL31" t="s">
        <v>377</v>
      </c>
      <c r="CM31" s="769">
        <v>17</v>
      </c>
      <c r="LG31"/>
    </row>
    <row r="32" spans="1:540" x14ac:dyDescent="0.3">
      <c r="CI32" t="s">
        <v>392</v>
      </c>
      <c r="CJ32">
        <v>2875</v>
      </c>
      <c r="CK32" t="s">
        <v>512</v>
      </c>
      <c r="CL32" t="s">
        <v>641</v>
      </c>
      <c r="CM32" s="769">
        <v>8</v>
      </c>
      <c r="LG32"/>
    </row>
    <row r="33" spans="87:319" x14ac:dyDescent="0.3">
      <c r="CI33" t="s">
        <v>577</v>
      </c>
      <c r="CJ33"/>
      <c r="CM33" s="769">
        <v>152</v>
      </c>
      <c r="LG33"/>
    </row>
    <row r="34" spans="87:319" x14ac:dyDescent="0.3">
      <c r="CJ34"/>
      <c r="LG34"/>
    </row>
    <row r="35" spans="87:319" x14ac:dyDescent="0.3">
      <c r="CJ35"/>
      <c r="LG35"/>
    </row>
    <row r="36" spans="87:319" x14ac:dyDescent="0.3">
      <c r="CJ36"/>
      <c r="LG36"/>
    </row>
    <row r="37" spans="87:319" x14ac:dyDescent="0.3">
      <c r="CJ37"/>
      <c r="LG37"/>
    </row>
    <row r="38" spans="87:319" x14ac:dyDescent="0.3">
      <c r="CJ38"/>
      <c r="LG38"/>
    </row>
    <row r="39" spans="87:319" x14ac:dyDescent="0.3">
      <c r="CJ39"/>
      <c r="LG39"/>
    </row>
    <row r="40" spans="87:319" x14ac:dyDescent="0.3">
      <c r="CJ40"/>
      <c r="LG40"/>
    </row>
    <row r="41" spans="87:319" x14ac:dyDescent="0.3">
      <c r="CJ41"/>
      <c r="LG41"/>
    </row>
    <row r="42" spans="87:319" x14ac:dyDescent="0.3">
      <c r="CJ42"/>
      <c r="LG42"/>
    </row>
    <row r="43" spans="87:319" x14ac:dyDescent="0.3">
      <c r="CJ43"/>
      <c r="LG43"/>
    </row>
    <row r="44" spans="87:319" x14ac:dyDescent="0.3">
      <c r="LG44"/>
    </row>
    <row r="45" spans="87:319" x14ac:dyDescent="0.3">
      <c r="LG45"/>
    </row>
    <row r="46" spans="87:319" x14ac:dyDescent="0.3">
      <c r="LG46"/>
    </row>
    <row r="47" spans="87:319" x14ac:dyDescent="0.3">
      <c r="LG47"/>
    </row>
    <row r="48" spans="87:319" x14ac:dyDescent="0.3">
      <c r="LG48"/>
    </row>
    <row r="49" spans="319:319" x14ac:dyDescent="0.3">
      <c r="LG49"/>
    </row>
    <row r="50" spans="319:319" x14ac:dyDescent="0.3">
      <c r="LG50"/>
    </row>
    <row r="51" spans="319:319" x14ac:dyDescent="0.3">
      <c r="LG51"/>
    </row>
    <row r="52" spans="319:319" x14ac:dyDescent="0.3">
      <c r="LG52"/>
    </row>
    <row r="53" spans="319:319" x14ac:dyDescent="0.3">
      <c r="LG53"/>
    </row>
    <row r="54" spans="319:319" x14ac:dyDescent="0.3">
      <c r="LG54"/>
    </row>
    <row r="55" spans="319:319" x14ac:dyDescent="0.3">
      <c r="LG55"/>
    </row>
    <row r="56" spans="319:319" x14ac:dyDescent="0.3">
      <c r="LG56"/>
    </row>
    <row r="57" spans="319:319" x14ac:dyDescent="0.3">
      <c r="LG57"/>
    </row>
    <row r="58" spans="319:319" x14ac:dyDescent="0.3">
      <c r="LG58"/>
    </row>
    <row r="59" spans="319:319" x14ac:dyDescent="0.3">
      <c r="LG59"/>
    </row>
    <row r="60" spans="319:319" x14ac:dyDescent="0.3">
      <c r="LG60"/>
    </row>
    <row r="61" spans="319:319" x14ac:dyDescent="0.3">
      <c r="LG61"/>
    </row>
    <row r="62" spans="319:319" x14ac:dyDescent="0.3">
      <c r="LG62"/>
    </row>
    <row r="63" spans="319:319" x14ac:dyDescent="0.3">
      <c r="LG63"/>
    </row>
    <row r="64" spans="319:319" x14ac:dyDescent="0.3">
      <c r="LG64"/>
    </row>
    <row r="65" spans="319:319" x14ac:dyDescent="0.3">
      <c r="LG65"/>
    </row>
    <row r="66" spans="319:319" x14ac:dyDescent="0.3">
      <c r="LG66"/>
    </row>
    <row r="67" spans="319:319" x14ac:dyDescent="0.3">
      <c r="LG67"/>
    </row>
    <row r="68" spans="319:319" x14ac:dyDescent="0.3">
      <c r="LG68"/>
    </row>
    <row r="69" spans="319:319" x14ac:dyDescent="0.3">
      <c r="LG69"/>
    </row>
    <row r="70" spans="319:319" x14ac:dyDescent="0.3">
      <c r="LG70"/>
    </row>
    <row r="71" spans="319:319" x14ac:dyDescent="0.3">
      <c r="LG71"/>
    </row>
    <row r="72" spans="319:319" x14ac:dyDescent="0.3">
      <c r="LG72"/>
    </row>
    <row r="73" spans="319:319" x14ac:dyDescent="0.3">
      <c r="LG73"/>
    </row>
    <row r="74" spans="319:319" x14ac:dyDescent="0.3">
      <c r="LG74"/>
    </row>
    <row r="75" spans="319:319" x14ac:dyDescent="0.3">
      <c r="LG75"/>
    </row>
    <row r="76" spans="319:319" x14ac:dyDescent="0.3">
      <c r="LG76"/>
    </row>
    <row r="77" spans="319:319" x14ac:dyDescent="0.3">
      <c r="LG77"/>
    </row>
    <row r="78" spans="319:319" x14ac:dyDescent="0.3">
      <c r="LG78"/>
    </row>
    <row r="79" spans="319:319" x14ac:dyDescent="0.3">
      <c r="LG79"/>
    </row>
    <row r="80" spans="319:319" x14ac:dyDescent="0.3">
      <c r="LG80"/>
    </row>
    <row r="81" spans="319:319" x14ac:dyDescent="0.3">
      <c r="LG81"/>
    </row>
    <row r="82" spans="319:319" x14ac:dyDescent="0.3">
      <c r="LG82"/>
    </row>
    <row r="83" spans="319:319" x14ac:dyDescent="0.3">
      <c r="LG83"/>
    </row>
    <row r="84" spans="319:319" x14ac:dyDescent="0.3">
      <c r="LG84"/>
    </row>
    <row r="85" spans="319:319" x14ac:dyDescent="0.3">
      <c r="LG85"/>
    </row>
    <row r="86" spans="319:319" x14ac:dyDescent="0.3">
      <c r="LG86"/>
    </row>
    <row r="87" spans="319:319" x14ac:dyDescent="0.3">
      <c r="LG87"/>
    </row>
    <row r="88" spans="319:319" x14ac:dyDescent="0.3">
      <c r="LG88"/>
    </row>
    <row r="89" spans="319:319" x14ac:dyDescent="0.3">
      <c r="LG89"/>
    </row>
    <row r="90" spans="319:319" x14ac:dyDescent="0.3">
      <c r="LG90"/>
    </row>
    <row r="91" spans="319:319" x14ac:dyDescent="0.3">
      <c r="LG91"/>
    </row>
    <row r="92" spans="319:319" x14ac:dyDescent="0.3">
      <c r="LG92"/>
    </row>
    <row r="93" spans="319:319" x14ac:dyDescent="0.3">
      <c r="LG93"/>
    </row>
    <row r="94" spans="319:319" x14ac:dyDescent="0.3">
      <c r="LG94"/>
    </row>
    <row r="95" spans="319:319" x14ac:dyDescent="0.3">
      <c r="LG95"/>
    </row>
    <row r="96" spans="319:319" x14ac:dyDescent="0.3">
      <c r="LG96"/>
    </row>
    <row r="97" spans="319:319" x14ac:dyDescent="0.3">
      <c r="LG97"/>
    </row>
  </sheetData>
  <mergeCells count="166">
    <mergeCell ref="GB3:GF3"/>
    <mergeCell ref="GB4:GF4"/>
    <mergeCell ref="GH3:GL3"/>
    <mergeCell ref="NL4:NO4"/>
    <mergeCell ref="ML4:MQ4"/>
    <mergeCell ref="IM4:IP4"/>
    <mergeCell ref="IR4:IU4"/>
    <mergeCell ref="JI4:JM4"/>
    <mergeCell ref="GN3:GR3"/>
    <mergeCell ref="GT3:GX3"/>
    <mergeCell ref="JC4:JG4"/>
    <mergeCell ref="IW4:JA4"/>
    <mergeCell ref="IW3:IZ3"/>
    <mergeCell ref="JC3:JF3"/>
    <mergeCell ref="JI3:JM3"/>
    <mergeCell ref="GZ4:HD4"/>
    <mergeCell ref="HF4:HJ4"/>
    <mergeCell ref="KY4:LD4"/>
    <mergeCell ref="ML3:MQ3"/>
    <mergeCell ref="HL4:HP4"/>
    <mergeCell ref="HR4:HV4"/>
    <mergeCell ref="IH4:IK4"/>
    <mergeCell ref="AK1:BH2"/>
    <mergeCell ref="AK5:BH5"/>
    <mergeCell ref="AK3:AL3"/>
    <mergeCell ref="AM3:AN3"/>
    <mergeCell ref="AO3:AR3"/>
    <mergeCell ref="PA4:PE4"/>
    <mergeCell ref="GN1:KW2"/>
    <mergeCell ref="NG1:PE3"/>
    <mergeCell ref="JO3:JS3"/>
    <mergeCell ref="JU3:JY3"/>
    <mergeCell ref="KA3:KE3"/>
    <mergeCell ref="KG3:KK3"/>
    <mergeCell ref="KM3:KQ3"/>
    <mergeCell ref="KS3:KW3"/>
    <mergeCell ref="JO4:JS4"/>
    <mergeCell ref="JU4:JY4"/>
    <mergeCell ref="KA4:KE4"/>
    <mergeCell ref="KG4:KK4"/>
    <mergeCell ref="KM4:KQ4"/>
    <mergeCell ref="KS4:KW4"/>
    <mergeCell ref="HF3:HJ3"/>
    <mergeCell ref="HL3:HP3"/>
    <mergeCell ref="IM3:IP3"/>
    <mergeCell ref="IR3:IU3"/>
    <mergeCell ref="S5:Z5"/>
    <mergeCell ref="CC4:CG4"/>
    <mergeCell ref="B5:I5"/>
    <mergeCell ref="J5:Q5"/>
    <mergeCell ref="PU4:PZ4"/>
    <mergeCell ref="PU3:PZ3"/>
    <mergeCell ref="LM3:LR3"/>
    <mergeCell ref="LM4:LR4"/>
    <mergeCell ref="CU3:CY3"/>
    <mergeCell ref="DA3:DE3"/>
    <mergeCell ref="DG3:DK3"/>
    <mergeCell ref="CI4:CM4"/>
    <mergeCell ref="GN4:GR4"/>
    <mergeCell ref="GT4:GX4"/>
    <mergeCell ref="DA4:DE4"/>
    <mergeCell ref="DG4:DK4"/>
    <mergeCell ref="DM3:DP3"/>
    <mergeCell ref="GH4:GL4"/>
    <mergeCell ref="LZ4:MD4"/>
    <mergeCell ref="MF3:MJ3"/>
    <mergeCell ref="MF4:MJ4"/>
    <mergeCell ref="NG4:NJ4"/>
    <mergeCell ref="NQ4:NU4"/>
    <mergeCell ref="NW4:OA4"/>
    <mergeCell ref="AB5:AH5"/>
    <mergeCell ref="AB1:AH2"/>
    <mergeCell ref="GZ3:HD3"/>
    <mergeCell ref="ER3:EU3"/>
    <mergeCell ref="EX4:FB4"/>
    <mergeCell ref="EX3:FB3"/>
    <mergeCell ref="ER4:EV4"/>
    <mergeCell ref="DR3:DU3"/>
    <mergeCell ref="DR4:DU4"/>
    <mergeCell ref="DW3:DZ3"/>
    <mergeCell ref="DW4:DZ4"/>
    <mergeCell ref="EL3:EO3"/>
    <mergeCell ref="EB3:EE3"/>
    <mergeCell ref="EB4:EE4"/>
    <mergeCell ref="EG3:EJ3"/>
    <mergeCell ref="EG4:EJ4"/>
    <mergeCell ref="DM4:DP4"/>
    <mergeCell ref="CO4:CS4"/>
    <mergeCell ref="CC1:GL2"/>
    <mergeCell ref="BJ1:CA2"/>
    <mergeCell ref="BJ3:BO3"/>
    <mergeCell ref="BP3:BU3"/>
    <mergeCell ref="BV3:CA3"/>
    <mergeCell ref="BJ5:CA5"/>
    <mergeCell ref="QB4:QF4"/>
    <mergeCell ref="QH4:QL4"/>
    <mergeCell ref="LT3:LX3"/>
    <mergeCell ref="LT4:LX4"/>
    <mergeCell ref="LZ3:MD3"/>
    <mergeCell ref="PG4:PL4"/>
    <mergeCell ref="PN4:PS4"/>
    <mergeCell ref="QN3:QR3"/>
    <mergeCell ref="AS3:AV3"/>
    <mergeCell ref="AW3:AY3"/>
    <mergeCell ref="AZ3:BB3"/>
    <mergeCell ref="FJ3:FN3"/>
    <mergeCell ref="FJ4:FN4"/>
    <mergeCell ref="FP3:FT3"/>
    <mergeCell ref="FP4:FT4"/>
    <mergeCell ref="FD3:FH3"/>
    <mergeCell ref="FD4:FH4"/>
    <mergeCell ref="CC3:CG3"/>
    <mergeCell ref="CI3:CM3"/>
    <mergeCell ref="EL4:EP4"/>
    <mergeCell ref="CU4:CY4"/>
    <mergeCell ref="CO3:CS3"/>
    <mergeCell ref="FV3:FZ3"/>
    <mergeCell ref="FV4:FZ4"/>
    <mergeCell ref="LF4:LK4"/>
    <mergeCell ref="OC4:OG4"/>
    <mergeCell ref="OI4:OM4"/>
    <mergeCell ref="OO4:OS4"/>
    <mergeCell ref="OU4:OY4"/>
    <mergeCell ref="B2:I3"/>
    <mergeCell ref="J2:Q3"/>
    <mergeCell ref="B1:Q1"/>
    <mergeCell ref="S1:Z3"/>
    <mergeCell ref="KY1:NE2"/>
    <mergeCell ref="KY3:LD3"/>
    <mergeCell ref="HR3:HV3"/>
    <mergeCell ref="HX3:IA3"/>
    <mergeCell ref="IC3:IF3"/>
    <mergeCell ref="IH3:IK3"/>
    <mergeCell ref="HX4:IA4"/>
    <mergeCell ref="IC4:IF4"/>
    <mergeCell ref="LF3:LK3"/>
    <mergeCell ref="MS3:MX3"/>
    <mergeCell ref="MS4:MX4"/>
    <mergeCell ref="MZ3:NE3"/>
    <mergeCell ref="MZ4:NE4"/>
    <mergeCell ref="AB3:AC3"/>
    <mergeCell ref="AD3:AF3"/>
    <mergeCell ref="TB4:TE4"/>
    <mergeCell ref="SP1:TE3"/>
    <mergeCell ref="TS4:TV4"/>
    <mergeCell ref="TG1:TV3"/>
    <mergeCell ref="RO4:RT4"/>
    <mergeCell ref="RA1:RT3"/>
    <mergeCell ref="QN4:QR4"/>
    <mergeCell ref="QT4:QY4"/>
    <mergeCell ref="TG4:TK4"/>
    <mergeCell ref="TM4:TQ4"/>
    <mergeCell ref="RV4:SA4"/>
    <mergeCell ref="SC4:SH4"/>
    <mergeCell ref="SP4:ST4"/>
    <mergeCell ref="SV4:SZ4"/>
    <mergeCell ref="SJ4:SN4"/>
    <mergeCell ref="RV1:SN3"/>
    <mergeCell ref="RA4:RF4"/>
    <mergeCell ref="RH4:RM4"/>
    <mergeCell ref="QT3:QY3"/>
    <mergeCell ref="PG1:QY2"/>
    <mergeCell ref="PG3:PL3"/>
    <mergeCell ref="PN3:PS3"/>
    <mergeCell ref="QB3:QF3"/>
    <mergeCell ref="QH3:QL3"/>
  </mergeCells>
  <phoneticPr fontId="34" type="noConversion"/>
  <conditionalFormatting sqref="B7:Q29 S7:Z29 AB7:AG29 AK7:BH29 BJ7:CA29">
    <cfRule type="cellIs" dxfId="1174" priority="2" operator="greaterThan">
      <formula>0</formula>
    </cfRule>
  </conditionalFormatting>
  <conditionalFormatting sqref="B6:Q6 S6:Z6 AB6:AG6 AK6:BH6 BJ6:CA6">
    <cfRule type="cellIs" dxfId="1173" priority="1" operator="greaterThan">
      <formula>0</formula>
    </cfRule>
  </conditionalFormatting>
  <pageMargins left="0.7" right="0.7" top="0.75" bottom="0.75" header="0.3" footer="0.3"/>
  <ignoredErrors>
    <ignoredError sqref="A9 A12 A23:A29 R9 R12 R23:R29 R14:R21 A14:A21" numberStoredAsText="1"/>
    <ignoredError sqref="A10:A11 A13 R10:R11 R13" twoDigitTextYear="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E2562-7A1C-44C1-8E28-D19A36920E52}">
  <dimension ref="A3:R65"/>
  <sheetViews>
    <sheetView workbookViewId="0">
      <selection activeCell="A6" sqref="A6"/>
    </sheetView>
  </sheetViews>
  <sheetFormatPr defaultColWidth="21.21875" defaultRowHeight="14.4" x14ac:dyDescent="0.3"/>
  <cols>
    <col min="1" max="1" width="26.21875" bestFit="1" customWidth="1"/>
    <col min="2" max="2" width="10.33203125" style="169" bestFit="1" customWidth="1"/>
    <col min="3" max="3" width="4.33203125" style="169" bestFit="1" customWidth="1"/>
    <col min="4" max="4" width="8.5546875" bestFit="1" customWidth="1"/>
    <col min="5" max="5" width="7" bestFit="1" customWidth="1"/>
    <col min="6" max="6" width="35.88671875" bestFit="1" customWidth="1"/>
    <col min="7" max="7" width="10.33203125" style="169" bestFit="1" customWidth="1"/>
    <col min="8" max="8" width="4.33203125" bestFit="1" customWidth="1"/>
    <col min="9" max="9" width="7" bestFit="1" customWidth="1"/>
    <col min="10" max="10" width="31.88671875" bestFit="1" customWidth="1"/>
    <col min="11" max="11" width="14" style="169" bestFit="1" customWidth="1"/>
    <col min="12" max="12" width="13.77734375" hidden="1" customWidth="1"/>
    <col min="13" max="13" width="4.33203125" bestFit="1" customWidth="1"/>
    <col min="15" max="15" width="33.109375" bestFit="1" customWidth="1"/>
    <col min="16" max="16" width="14" bestFit="1" customWidth="1"/>
    <col min="17" max="17" width="4.33203125" bestFit="1" customWidth="1"/>
    <col min="18" max="18" width="12.6640625" bestFit="1" customWidth="1"/>
    <col min="19" max="19" width="4.33203125" bestFit="1" customWidth="1"/>
  </cols>
  <sheetData>
    <row r="3" spans="1:18" ht="14.4" customHeight="1" x14ac:dyDescent="0.3">
      <c r="A3" s="506" t="s">
        <v>1344</v>
      </c>
      <c r="B3" s="506"/>
      <c r="C3" s="506"/>
      <c r="D3" s="506"/>
      <c r="F3" s="506" t="s">
        <v>1343</v>
      </c>
      <c r="G3" s="506"/>
      <c r="H3" s="506"/>
      <c r="J3" s="506" t="s">
        <v>418</v>
      </c>
      <c r="K3" s="506"/>
      <c r="L3" s="506"/>
      <c r="M3" s="506"/>
      <c r="O3" s="413" t="s">
        <v>462</v>
      </c>
      <c r="P3" s="169" t="s">
        <v>522</v>
      </c>
    </row>
    <row r="4" spans="1:18" ht="14.4" customHeight="1" x14ac:dyDescent="0.3">
      <c r="A4" s="506"/>
      <c r="B4" s="506"/>
      <c r="C4" s="506"/>
      <c r="D4" s="506"/>
      <c r="E4" t="s">
        <v>1342</v>
      </c>
      <c r="F4" s="506"/>
      <c r="G4" s="506"/>
      <c r="H4" s="506"/>
      <c r="I4" t="s">
        <v>1342</v>
      </c>
      <c r="J4" s="506"/>
      <c r="K4" s="506"/>
      <c r="L4" s="506"/>
      <c r="M4" s="506"/>
      <c r="N4" t="s">
        <v>1342</v>
      </c>
    </row>
    <row r="5" spans="1:18" ht="43.2" x14ac:dyDescent="0.3">
      <c r="A5" s="413" t="s">
        <v>1341</v>
      </c>
      <c r="B5" s="460" t="s">
        <v>386</v>
      </c>
      <c r="C5" s="169" t="s">
        <v>291</v>
      </c>
      <c r="D5" s="182" t="s">
        <v>576</v>
      </c>
      <c r="F5" s="413" t="s">
        <v>1341</v>
      </c>
      <c r="G5" s="460" t="s">
        <v>386</v>
      </c>
      <c r="H5" t="s">
        <v>291</v>
      </c>
      <c r="J5" s="413" t="s">
        <v>1341</v>
      </c>
      <c r="K5" s="460" t="s">
        <v>386</v>
      </c>
      <c r="L5" s="413" t="s">
        <v>382</v>
      </c>
      <c r="M5" t="s">
        <v>291</v>
      </c>
      <c r="O5" s="413" t="s">
        <v>1341</v>
      </c>
      <c r="P5" s="460" t="s">
        <v>386</v>
      </c>
      <c r="Q5" s="169" t="s">
        <v>291</v>
      </c>
      <c r="R5" s="182" t="s">
        <v>576</v>
      </c>
    </row>
    <row r="6" spans="1:18" x14ac:dyDescent="0.3">
      <c r="A6" s="169" t="s">
        <v>511</v>
      </c>
      <c r="C6" s="169">
        <v>100</v>
      </c>
      <c r="D6" s="456">
        <v>747.31809853899995</v>
      </c>
      <c r="F6" s="169" t="s">
        <v>522</v>
      </c>
      <c r="H6" s="169">
        <v>2</v>
      </c>
      <c r="J6" s="169" t="s">
        <v>522</v>
      </c>
      <c r="L6" s="169"/>
      <c r="M6" s="169">
        <v>159</v>
      </c>
      <c r="O6" s="174" t="s">
        <v>1300</v>
      </c>
      <c r="Q6" s="169">
        <v>4</v>
      </c>
      <c r="R6" s="456">
        <v>0.91666666799999996</v>
      </c>
    </row>
    <row r="7" spans="1:18" x14ac:dyDescent="0.3">
      <c r="A7" s="459" t="s">
        <v>377</v>
      </c>
      <c r="B7"/>
      <c r="D7" s="456"/>
      <c r="F7" s="459" t="s">
        <v>377</v>
      </c>
      <c r="G7"/>
      <c r="H7" s="169"/>
      <c r="J7" s="459" t="s">
        <v>1309</v>
      </c>
      <c r="K7" s="174" t="s">
        <v>391</v>
      </c>
      <c r="L7" s="174" t="s">
        <v>512</v>
      </c>
      <c r="M7" s="169">
        <v>4</v>
      </c>
      <c r="O7" s="459" t="s">
        <v>1302</v>
      </c>
      <c r="P7" s="174" t="s">
        <v>391</v>
      </c>
      <c r="Q7" s="169">
        <v>4</v>
      </c>
      <c r="R7" s="456">
        <v>0.91666666799999996</v>
      </c>
    </row>
    <row r="8" spans="1:18" x14ac:dyDescent="0.3">
      <c r="A8" s="462" t="s">
        <v>1048</v>
      </c>
      <c r="B8" s="169" t="s">
        <v>391</v>
      </c>
      <c r="C8" s="169">
        <v>2</v>
      </c>
      <c r="D8" s="456">
        <v>42</v>
      </c>
      <c r="F8" s="462" t="s">
        <v>1225</v>
      </c>
      <c r="G8" s="169" t="s">
        <v>390</v>
      </c>
      <c r="H8" s="169">
        <v>2</v>
      </c>
      <c r="J8" s="459" t="s">
        <v>1279</v>
      </c>
      <c r="K8" s="174" t="s">
        <v>390</v>
      </c>
      <c r="L8" s="174" t="s">
        <v>512</v>
      </c>
      <c r="M8" s="169">
        <v>1</v>
      </c>
      <c r="O8" s="174" t="s">
        <v>531</v>
      </c>
      <c r="Q8" s="169">
        <v>117</v>
      </c>
      <c r="R8" s="456">
        <v>0.51066663390000011</v>
      </c>
    </row>
    <row r="9" spans="1:18" x14ac:dyDescent="0.3">
      <c r="A9" s="169"/>
      <c r="B9" s="169" t="s">
        <v>395</v>
      </c>
      <c r="C9" s="169">
        <v>5</v>
      </c>
      <c r="D9" s="456">
        <v>105</v>
      </c>
      <c r="G9"/>
      <c r="J9" s="459" t="s">
        <v>1302</v>
      </c>
      <c r="K9" s="174" t="s">
        <v>391</v>
      </c>
      <c r="L9" s="174" t="s">
        <v>1300</v>
      </c>
      <c r="M9" s="169">
        <v>4</v>
      </c>
      <c r="O9" s="459" t="s">
        <v>861</v>
      </c>
      <c r="P9" s="174" t="s">
        <v>389</v>
      </c>
      <c r="Q9" s="169">
        <v>4</v>
      </c>
      <c r="R9" s="456">
        <v>0</v>
      </c>
    </row>
    <row r="10" spans="1:18" x14ac:dyDescent="0.3">
      <c r="A10" s="462" t="s">
        <v>603</v>
      </c>
      <c r="B10" s="169" t="s">
        <v>376</v>
      </c>
      <c r="C10" s="169">
        <v>18</v>
      </c>
      <c r="D10" s="456">
        <v>142.54671777199999</v>
      </c>
      <c r="J10" s="459" t="s">
        <v>819</v>
      </c>
      <c r="K10" s="174" t="s">
        <v>376</v>
      </c>
      <c r="L10" s="174" t="s">
        <v>512</v>
      </c>
      <c r="M10" s="169">
        <v>4</v>
      </c>
      <c r="P10" s="174" t="s">
        <v>371</v>
      </c>
      <c r="Q10" s="169">
        <v>2</v>
      </c>
      <c r="R10" s="456">
        <v>0</v>
      </c>
    </row>
    <row r="11" spans="1:18" x14ac:dyDescent="0.3">
      <c r="A11" s="169"/>
      <c r="B11" s="169" t="s">
        <v>391</v>
      </c>
      <c r="C11" s="169">
        <v>20</v>
      </c>
      <c r="D11" s="456">
        <v>145.84802138700005</v>
      </c>
      <c r="K11" s="174" t="s">
        <v>392</v>
      </c>
      <c r="L11" s="174" t="s">
        <v>512</v>
      </c>
      <c r="M11" s="169">
        <v>7</v>
      </c>
      <c r="P11" s="174" t="s">
        <v>374</v>
      </c>
      <c r="Q11" s="169">
        <v>3</v>
      </c>
      <c r="R11" s="456">
        <v>0</v>
      </c>
    </row>
    <row r="12" spans="1:18" x14ac:dyDescent="0.3">
      <c r="A12" s="169"/>
      <c r="B12" s="169" t="s">
        <v>392</v>
      </c>
      <c r="C12" s="169">
        <v>38</v>
      </c>
      <c r="D12" s="456">
        <v>89.39420004599998</v>
      </c>
      <c r="J12" s="459" t="s">
        <v>590</v>
      </c>
      <c r="K12" s="174" t="s">
        <v>391</v>
      </c>
      <c r="L12" s="174" t="s">
        <v>512</v>
      </c>
      <c r="M12" s="169">
        <v>6</v>
      </c>
      <c r="P12" s="174" t="s">
        <v>373</v>
      </c>
      <c r="Q12" s="169">
        <v>2</v>
      </c>
      <c r="R12" s="456">
        <v>0</v>
      </c>
    </row>
    <row r="13" spans="1:18" x14ac:dyDescent="0.3">
      <c r="A13" s="169"/>
      <c r="B13" s="169" t="s">
        <v>395</v>
      </c>
      <c r="C13" s="169">
        <v>17</v>
      </c>
      <c r="D13" s="456">
        <v>222.52915933400004</v>
      </c>
      <c r="K13" s="174" t="s">
        <v>392</v>
      </c>
      <c r="L13" s="174" t="s">
        <v>512</v>
      </c>
      <c r="M13" s="169">
        <v>10</v>
      </c>
      <c r="P13" s="174" t="s">
        <v>390</v>
      </c>
      <c r="Q13" s="169">
        <v>5</v>
      </c>
      <c r="R13" s="456">
        <v>0</v>
      </c>
    </row>
    <row r="14" spans="1:18" x14ac:dyDescent="0.3">
      <c r="B14"/>
      <c r="C14"/>
      <c r="K14" s="174" t="s">
        <v>395</v>
      </c>
      <c r="L14" s="174" t="s">
        <v>512</v>
      </c>
      <c r="M14" s="169">
        <v>4</v>
      </c>
      <c r="O14" s="459" t="s">
        <v>668</v>
      </c>
      <c r="P14" s="174" t="s">
        <v>390</v>
      </c>
      <c r="Q14" s="169">
        <v>6</v>
      </c>
      <c r="R14" s="456">
        <v>3.1249997999999998E-2</v>
      </c>
    </row>
    <row r="15" spans="1:18" x14ac:dyDescent="0.3">
      <c r="B15"/>
      <c r="C15"/>
      <c r="J15" s="459" t="s">
        <v>1327</v>
      </c>
      <c r="K15" s="174" t="s">
        <v>391</v>
      </c>
      <c r="L15" s="174" t="s">
        <v>512</v>
      </c>
      <c r="M15" s="169">
        <v>2</v>
      </c>
      <c r="P15" s="174" t="s">
        <v>376</v>
      </c>
      <c r="Q15" s="169">
        <v>12</v>
      </c>
      <c r="R15" s="456">
        <v>6.2499996000000009E-2</v>
      </c>
    </row>
    <row r="16" spans="1:18" x14ac:dyDescent="0.3">
      <c r="B16"/>
      <c r="C16"/>
      <c r="J16" s="459" t="s">
        <v>618</v>
      </c>
      <c r="K16" s="174" t="s">
        <v>546</v>
      </c>
      <c r="L16" s="174" t="s">
        <v>512</v>
      </c>
      <c r="M16" s="169">
        <v>6</v>
      </c>
      <c r="P16" s="174" t="s">
        <v>391</v>
      </c>
      <c r="Q16" s="169">
        <v>24</v>
      </c>
      <c r="R16" s="456">
        <v>0.12499999199999996</v>
      </c>
    </row>
    <row r="17" spans="2:18" x14ac:dyDescent="0.3">
      <c r="B17"/>
      <c r="C17"/>
      <c r="K17" s="174" t="s">
        <v>620</v>
      </c>
      <c r="L17" s="174" t="s">
        <v>512</v>
      </c>
      <c r="M17" s="169">
        <v>2</v>
      </c>
      <c r="P17" s="174" t="s">
        <v>392</v>
      </c>
      <c r="Q17" s="169">
        <v>46</v>
      </c>
      <c r="R17" s="456">
        <v>0.23958331800000016</v>
      </c>
    </row>
    <row r="18" spans="2:18" x14ac:dyDescent="0.3">
      <c r="B18"/>
      <c r="C18"/>
      <c r="K18" s="174" t="s">
        <v>894</v>
      </c>
      <c r="L18" s="174" t="s">
        <v>512</v>
      </c>
      <c r="M18" s="169">
        <v>2</v>
      </c>
      <c r="P18" s="174" t="s">
        <v>395</v>
      </c>
      <c r="Q18" s="169">
        <v>10</v>
      </c>
      <c r="R18" s="456">
        <v>5.2083330000000004E-2</v>
      </c>
    </row>
    <row r="19" spans="2:18" x14ac:dyDescent="0.3">
      <c r="B19"/>
      <c r="C19"/>
      <c r="K19" s="174" t="s">
        <v>724</v>
      </c>
      <c r="L19" s="174" t="s">
        <v>512</v>
      </c>
      <c r="M19" s="169">
        <v>2</v>
      </c>
      <c r="O19" s="459" t="s">
        <v>532</v>
      </c>
      <c r="P19" s="174" t="s">
        <v>374</v>
      </c>
      <c r="Q19" s="169">
        <v>2</v>
      </c>
      <c r="R19" s="456">
        <v>1.6666660000000001E-4</v>
      </c>
    </row>
    <row r="20" spans="2:18" x14ac:dyDescent="0.3">
      <c r="B20"/>
      <c r="C20"/>
      <c r="J20" s="459" t="s">
        <v>692</v>
      </c>
      <c r="K20" s="174" t="s">
        <v>391</v>
      </c>
      <c r="L20" s="174" t="s">
        <v>512</v>
      </c>
      <c r="M20" s="169">
        <v>2</v>
      </c>
      <c r="P20" s="174" t="s">
        <v>390</v>
      </c>
      <c r="Q20" s="169">
        <v>1</v>
      </c>
      <c r="R20" s="456">
        <v>8.3333300000000004E-5</v>
      </c>
    </row>
    <row r="21" spans="2:18" x14ac:dyDescent="0.3">
      <c r="B21"/>
      <c r="C21"/>
      <c r="K21" s="174" t="s">
        <v>392</v>
      </c>
      <c r="L21" s="174" t="s">
        <v>512</v>
      </c>
      <c r="M21" s="169">
        <v>2</v>
      </c>
      <c r="O21" s="174" t="s">
        <v>512</v>
      </c>
      <c r="Q21" s="169">
        <v>157</v>
      </c>
      <c r="R21" s="456">
        <v>18.840283330199988</v>
      </c>
    </row>
    <row r="22" spans="2:18" x14ac:dyDescent="0.3">
      <c r="B22"/>
      <c r="C22"/>
      <c r="J22" s="459" t="s">
        <v>540</v>
      </c>
      <c r="K22" s="174" t="s">
        <v>573</v>
      </c>
      <c r="L22" s="174" t="s">
        <v>512</v>
      </c>
      <c r="M22" s="169">
        <v>1</v>
      </c>
      <c r="O22" s="459" t="s">
        <v>1309</v>
      </c>
      <c r="P22" s="174" t="s">
        <v>391</v>
      </c>
      <c r="Q22" s="169">
        <v>4</v>
      </c>
      <c r="R22" s="456">
        <v>3.3333320000000002E-4</v>
      </c>
    </row>
    <row r="23" spans="2:18" x14ac:dyDescent="0.3">
      <c r="B23"/>
      <c r="C23"/>
      <c r="J23" s="459" t="s">
        <v>571</v>
      </c>
      <c r="K23" s="174" t="s">
        <v>374</v>
      </c>
      <c r="L23" s="174" t="s">
        <v>512</v>
      </c>
      <c r="M23" s="169">
        <v>1</v>
      </c>
      <c r="O23" s="459" t="s">
        <v>1279</v>
      </c>
      <c r="P23" s="174" t="s">
        <v>390</v>
      </c>
      <c r="Q23" s="169">
        <v>1</v>
      </c>
      <c r="R23" s="456">
        <v>3.4166666999999998E-2</v>
      </c>
    </row>
    <row r="24" spans="2:18" x14ac:dyDescent="0.3">
      <c r="B24"/>
      <c r="C24"/>
      <c r="J24" s="459" t="s">
        <v>1019</v>
      </c>
      <c r="K24" s="174" t="s">
        <v>376</v>
      </c>
      <c r="L24" s="174" t="s">
        <v>512</v>
      </c>
      <c r="M24" s="169">
        <v>6</v>
      </c>
      <c r="O24" s="459" t="s">
        <v>819</v>
      </c>
      <c r="P24" s="174" t="s">
        <v>376</v>
      </c>
      <c r="Q24" s="169">
        <v>4</v>
      </c>
      <c r="R24" s="456"/>
    </row>
    <row r="25" spans="2:18" x14ac:dyDescent="0.3">
      <c r="B25"/>
      <c r="C25"/>
      <c r="K25" s="174" t="s">
        <v>391</v>
      </c>
      <c r="L25" s="174" t="s">
        <v>512</v>
      </c>
      <c r="M25" s="169">
        <v>12</v>
      </c>
      <c r="P25" s="174" t="s">
        <v>392</v>
      </c>
      <c r="Q25" s="169">
        <v>7</v>
      </c>
      <c r="R25" s="456"/>
    </row>
    <row r="26" spans="2:18" x14ac:dyDescent="0.3">
      <c r="B26"/>
      <c r="C26"/>
      <c r="K26" s="174" t="s">
        <v>392</v>
      </c>
      <c r="L26" s="174" t="s">
        <v>512</v>
      </c>
      <c r="M26" s="169">
        <v>13</v>
      </c>
      <c r="O26" s="459" t="s">
        <v>590</v>
      </c>
      <c r="P26" s="174" t="s">
        <v>391</v>
      </c>
      <c r="Q26" s="169">
        <v>6</v>
      </c>
      <c r="R26" s="456"/>
    </row>
    <row r="27" spans="2:18" x14ac:dyDescent="0.3">
      <c r="B27"/>
      <c r="C27"/>
      <c r="K27" s="174" t="s">
        <v>395</v>
      </c>
      <c r="L27" s="174" t="s">
        <v>512</v>
      </c>
      <c r="M27" s="169">
        <v>16</v>
      </c>
      <c r="P27" s="174" t="s">
        <v>392</v>
      </c>
      <c r="Q27" s="169">
        <v>10</v>
      </c>
      <c r="R27" s="456"/>
    </row>
    <row r="28" spans="2:18" x14ac:dyDescent="0.3">
      <c r="B28"/>
      <c r="C28"/>
      <c r="J28" s="459" t="s">
        <v>1218</v>
      </c>
      <c r="K28" s="174" t="s">
        <v>390</v>
      </c>
      <c r="L28" s="174" t="s">
        <v>512</v>
      </c>
      <c r="M28" s="169">
        <v>6</v>
      </c>
      <c r="P28" s="174" t="s">
        <v>395</v>
      </c>
      <c r="Q28" s="169">
        <v>4</v>
      </c>
      <c r="R28" s="456"/>
    </row>
    <row r="29" spans="2:18" x14ac:dyDescent="0.3">
      <c r="B29"/>
      <c r="C29"/>
      <c r="J29" s="459" t="s">
        <v>638</v>
      </c>
      <c r="K29" s="174" t="s">
        <v>942</v>
      </c>
      <c r="L29" s="174" t="s">
        <v>512</v>
      </c>
      <c r="M29" s="169">
        <v>4</v>
      </c>
      <c r="O29" s="459" t="s">
        <v>1327</v>
      </c>
      <c r="P29" s="174" t="s">
        <v>391</v>
      </c>
      <c r="Q29" s="169">
        <v>2</v>
      </c>
      <c r="R29" s="456"/>
    </row>
    <row r="30" spans="2:18" x14ac:dyDescent="0.3">
      <c r="B30"/>
      <c r="C30"/>
      <c r="K30" s="174" t="s">
        <v>544</v>
      </c>
      <c r="L30" s="174" t="s">
        <v>512</v>
      </c>
      <c r="M30" s="169">
        <v>4</v>
      </c>
      <c r="O30" s="461" t="s">
        <v>1225</v>
      </c>
      <c r="P30" s="174" t="s">
        <v>390</v>
      </c>
      <c r="Q30" s="169">
        <v>2</v>
      </c>
      <c r="R30" s="456">
        <v>0.66666666600000002</v>
      </c>
    </row>
    <row r="31" spans="2:18" x14ac:dyDescent="0.3">
      <c r="B31"/>
      <c r="C31"/>
      <c r="K31" s="174" t="s">
        <v>938</v>
      </c>
      <c r="L31" s="174" t="s">
        <v>512</v>
      </c>
      <c r="M31" s="169">
        <v>4</v>
      </c>
      <c r="O31" s="459" t="s">
        <v>618</v>
      </c>
      <c r="P31" s="174" t="s">
        <v>546</v>
      </c>
      <c r="Q31" s="169">
        <v>6</v>
      </c>
      <c r="R31" s="456">
        <v>0.87499999800000006</v>
      </c>
    </row>
    <row r="32" spans="2:18" x14ac:dyDescent="0.3">
      <c r="B32"/>
      <c r="C32"/>
      <c r="K32" s="174" t="s">
        <v>642</v>
      </c>
      <c r="L32" s="174" t="s">
        <v>512</v>
      </c>
      <c r="M32" s="169">
        <v>2</v>
      </c>
      <c r="P32" s="174" t="s">
        <v>620</v>
      </c>
      <c r="Q32" s="169">
        <v>2</v>
      </c>
      <c r="R32" s="456">
        <v>0.29166666600000002</v>
      </c>
    </row>
    <row r="33" spans="2:18" x14ac:dyDescent="0.3">
      <c r="B33"/>
      <c r="C33"/>
      <c r="K33" s="174" t="s">
        <v>1250</v>
      </c>
      <c r="L33" s="174" t="s">
        <v>512</v>
      </c>
      <c r="M33" s="169">
        <v>2</v>
      </c>
      <c r="P33" s="174" t="s">
        <v>894</v>
      </c>
      <c r="Q33" s="169">
        <v>2</v>
      </c>
      <c r="R33" s="456">
        <v>0.33333333399999998</v>
      </c>
    </row>
    <row r="34" spans="2:18" x14ac:dyDescent="0.3">
      <c r="B34"/>
      <c r="C34"/>
      <c r="K34" s="174" t="s">
        <v>854</v>
      </c>
      <c r="L34" s="174" t="s">
        <v>512</v>
      </c>
      <c r="M34" s="169">
        <v>2</v>
      </c>
      <c r="P34" s="174" t="s">
        <v>724</v>
      </c>
      <c r="Q34" s="169">
        <v>2</v>
      </c>
      <c r="R34" s="456">
        <v>0.5</v>
      </c>
    </row>
    <row r="35" spans="2:18" x14ac:dyDescent="0.3">
      <c r="B35"/>
      <c r="C35"/>
      <c r="K35" s="174" t="s">
        <v>620</v>
      </c>
      <c r="L35" s="174" t="s">
        <v>512</v>
      </c>
      <c r="M35" s="169">
        <v>2</v>
      </c>
      <c r="O35" s="459" t="s">
        <v>692</v>
      </c>
      <c r="P35" s="174" t="s">
        <v>391</v>
      </c>
      <c r="Q35" s="169">
        <v>2</v>
      </c>
      <c r="R35" s="456">
        <v>1.126666666</v>
      </c>
    </row>
    <row r="36" spans="2:18" x14ac:dyDescent="0.3">
      <c r="B36"/>
      <c r="C36"/>
      <c r="K36" s="174" t="s">
        <v>685</v>
      </c>
      <c r="L36" s="174" t="s">
        <v>512</v>
      </c>
      <c r="M36" s="169">
        <v>4</v>
      </c>
      <c r="P36" s="174" t="s">
        <v>392</v>
      </c>
      <c r="Q36" s="169">
        <v>2</v>
      </c>
      <c r="R36" s="456">
        <v>1.373333334</v>
      </c>
    </row>
    <row r="37" spans="2:18" x14ac:dyDescent="0.3">
      <c r="B37"/>
      <c r="C37"/>
      <c r="K37" s="174" t="s">
        <v>677</v>
      </c>
      <c r="L37" s="174" t="s">
        <v>512</v>
      </c>
      <c r="M37" s="169">
        <v>4</v>
      </c>
      <c r="O37" s="459" t="s">
        <v>540</v>
      </c>
      <c r="P37" s="174" t="s">
        <v>573</v>
      </c>
      <c r="Q37" s="169">
        <v>1</v>
      </c>
      <c r="R37" s="456">
        <v>4.3833333000000002E-2</v>
      </c>
    </row>
    <row r="38" spans="2:18" x14ac:dyDescent="0.3">
      <c r="B38"/>
      <c r="C38"/>
      <c r="K38" s="174" t="s">
        <v>793</v>
      </c>
      <c r="L38" s="174" t="s">
        <v>512</v>
      </c>
      <c r="M38" s="169">
        <v>2</v>
      </c>
      <c r="O38" s="459" t="s">
        <v>571</v>
      </c>
      <c r="P38" s="174" t="s">
        <v>374</v>
      </c>
      <c r="Q38" s="169">
        <v>1</v>
      </c>
      <c r="R38" s="456"/>
    </row>
    <row r="39" spans="2:18" x14ac:dyDescent="0.3">
      <c r="B39"/>
      <c r="C39"/>
      <c r="K39" s="174" t="s">
        <v>701</v>
      </c>
      <c r="L39" s="174" t="s">
        <v>512</v>
      </c>
      <c r="M39" s="169">
        <v>6</v>
      </c>
      <c r="O39" s="459" t="s">
        <v>1019</v>
      </c>
      <c r="P39" s="174" t="s">
        <v>376</v>
      </c>
      <c r="Q39" s="169">
        <v>6</v>
      </c>
      <c r="R39" s="456">
        <v>1.189999998</v>
      </c>
    </row>
    <row r="40" spans="2:18" x14ac:dyDescent="0.3">
      <c r="B40"/>
      <c r="C40"/>
      <c r="J40" s="459" t="s">
        <v>710</v>
      </c>
      <c r="K40" s="174" t="s">
        <v>811</v>
      </c>
      <c r="L40" s="174" t="s">
        <v>512</v>
      </c>
      <c r="M40" s="169">
        <v>2</v>
      </c>
      <c r="P40" s="174" t="s">
        <v>391</v>
      </c>
      <c r="Q40" s="169">
        <v>12</v>
      </c>
      <c r="R40" s="456">
        <v>2.3799999959999996</v>
      </c>
    </row>
    <row r="41" spans="2:18" x14ac:dyDescent="0.3">
      <c r="B41"/>
      <c r="C41"/>
      <c r="K41" s="174" t="s">
        <v>712</v>
      </c>
      <c r="L41" s="174" t="s">
        <v>512</v>
      </c>
      <c r="M41" s="169">
        <v>2</v>
      </c>
      <c r="P41" s="174" t="s">
        <v>392</v>
      </c>
      <c r="Q41" s="169">
        <v>13</v>
      </c>
      <c r="R41" s="456">
        <v>2.5783333289999995</v>
      </c>
    </row>
    <row r="42" spans="2:18" x14ac:dyDescent="0.3">
      <c r="B42"/>
      <c r="C42"/>
      <c r="K42" s="174" t="s">
        <v>784</v>
      </c>
      <c r="L42" s="174" t="s">
        <v>512</v>
      </c>
      <c r="M42" s="169">
        <v>4</v>
      </c>
      <c r="P42" s="174" t="s">
        <v>395</v>
      </c>
      <c r="Q42" s="169">
        <v>16</v>
      </c>
      <c r="R42" s="456">
        <v>3.6666666719999985</v>
      </c>
    </row>
    <row r="43" spans="2:18" x14ac:dyDescent="0.3">
      <c r="B43"/>
      <c r="C43"/>
      <c r="J43" s="459" t="s">
        <v>1293</v>
      </c>
      <c r="K43" s="174" t="s">
        <v>391</v>
      </c>
      <c r="L43" s="174" t="s">
        <v>512</v>
      </c>
      <c r="M43" s="169">
        <v>2</v>
      </c>
      <c r="O43" s="459" t="s">
        <v>1218</v>
      </c>
      <c r="P43" s="174" t="s">
        <v>390</v>
      </c>
      <c r="Q43" s="169">
        <v>6</v>
      </c>
      <c r="R43" s="456">
        <v>0.466750002</v>
      </c>
    </row>
    <row r="44" spans="2:18" x14ac:dyDescent="0.3">
      <c r="B44"/>
      <c r="C44"/>
      <c r="K44"/>
      <c r="O44" s="459" t="s">
        <v>638</v>
      </c>
      <c r="P44" s="174" t="s">
        <v>942</v>
      </c>
      <c r="Q44" s="169">
        <v>4</v>
      </c>
      <c r="R44" s="456">
        <v>0.2099</v>
      </c>
    </row>
    <row r="45" spans="2:18" x14ac:dyDescent="0.3">
      <c r="B45"/>
      <c r="C45"/>
      <c r="P45" s="174" t="s">
        <v>544</v>
      </c>
      <c r="Q45" s="169">
        <v>4</v>
      </c>
      <c r="R45" s="456">
        <v>0.21716666800000001</v>
      </c>
    </row>
    <row r="46" spans="2:18" x14ac:dyDescent="0.3">
      <c r="B46"/>
      <c r="C46"/>
      <c r="P46" s="174" t="s">
        <v>938</v>
      </c>
      <c r="Q46" s="169">
        <v>4</v>
      </c>
      <c r="R46" s="456">
        <v>0.2019</v>
      </c>
    </row>
    <row r="47" spans="2:18" x14ac:dyDescent="0.3">
      <c r="B47"/>
      <c r="C47"/>
      <c r="P47" s="174" t="s">
        <v>642</v>
      </c>
      <c r="Q47" s="169">
        <v>2</v>
      </c>
      <c r="R47" s="456">
        <v>0.10495</v>
      </c>
    </row>
    <row r="48" spans="2:18" x14ac:dyDescent="0.3">
      <c r="B48"/>
      <c r="C48"/>
      <c r="P48" s="174" t="s">
        <v>1250</v>
      </c>
      <c r="Q48" s="169">
        <v>2</v>
      </c>
      <c r="R48" s="456">
        <v>7.7716666000000004E-2</v>
      </c>
    </row>
    <row r="49" spans="2:18" x14ac:dyDescent="0.3">
      <c r="B49"/>
      <c r="C49"/>
      <c r="P49" s="174" t="s">
        <v>854</v>
      </c>
      <c r="Q49" s="169">
        <v>2</v>
      </c>
      <c r="R49" s="456">
        <v>0.108583334</v>
      </c>
    </row>
    <row r="50" spans="2:18" x14ac:dyDescent="0.3">
      <c r="B50"/>
      <c r="C50"/>
      <c r="P50" s="174" t="s">
        <v>620</v>
      </c>
      <c r="Q50" s="169">
        <v>2</v>
      </c>
      <c r="R50" s="456">
        <v>0.12391666599999999</v>
      </c>
    </row>
    <row r="51" spans="2:18" x14ac:dyDescent="0.3">
      <c r="B51"/>
      <c r="C51"/>
      <c r="P51" s="174" t="s">
        <v>685</v>
      </c>
      <c r="Q51" s="169">
        <v>4</v>
      </c>
      <c r="R51" s="456">
        <v>0.21716666800000001</v>
      </c>
    </row>
    <row r="52" spans="2:18" x14ac:dyDescent="0.3">
      <c r="B52"/>
      <c r="C52"/>
      <c r="P52" s="174" t="s">
        <v>677</v>
      </c>
      <c r="Q52" s="169">
        <v>4</v>
      </c>
      <c r="R52" s="456">
        <v>0.2019</v>
      </c>
    </row>
    <row r="53" spans="2:18" x14ac:dyDescent="0.3">
      <c r="B53"/>
      <c r="C53"/>
      <c r="P53" s="174" t="s">
        <v>793</v>
      </c>
      <c r="Q53" s="169">
        <v>2</v>
      </c>
      <c r="R53" s="456">
        <v>0.108583334</v>
      </c>
    </row>
    <row r="54" spans="2:18" x14ac:dyDescent="0.3">
      <c r="B54"/>
      <c r="C54"/>
      <c r="P54" s="174" t="s">
        <v>701</v>
      </c>
      <c r="Q54" s="169">
        <v>6</v>
      </c>
      <c r="R54" s="456">
        <v>0.37174999799999997</v>
      </c>
    </row>
    <row r="55" spans="2:18" x14ac:dyDescent="0.3">
      <c r="B55"/>
      <c r="C55"/>
      <c r="O55" s="459" t="s">
        <v>710</v>
      </c>
      <c r="P55" s="174" t="s">
        <v>811</v>
      </c>
      <c r="Q55" s="169">
        <v>2</v>
      </c>
      <c r="R55" s="456">
        <v>0.27083333399999998</v>
      </c>
    </row>
    <row r="56" spans="2:18" x14ac:dyDescent="0.3">
      <c r="B56"/>
      <c r="C56"/>
      <c r="P56" s="174" t="s">
        <v>712</v>
      </c>
      <c r="Q56" s="169">
        <v>2</v>
      </c>
      <c r="R56" s="456">
        <v>0.27083333399999998</v>
      </c>
    </row>
    <row r="57" spans="2:18" x14ac:dyDescent="0.3">
      <c r="B57"/>
      <c r="C57"/>
      <c r="P57" s="174" t="s">
        <v>784</v>
      </c>
      <c r="Q57" s="169">
        <v>4</v>
      </c>
      <c r="R57" s="456">
        <v>0.66666666799999996</v>
      </c>
    </row>
    <row r="58" spans="2:18" x14ac:dyDescent="0.3">
      <c r="B58"/>
      <c r="C58"/>
      <c r="O58" s="459" t="s">
        <v>1293</v>
      </c>
      <c r="P58" s="174" t="s">
        <v>391</v>
      </c>
      <c r="Q58" s="169">
        <v>2</v>
      </c>
      <c r="R58" s="456">
        <v>0.16166666599999999</v>
      </c>
    </row>
    <row r="59" spans="2:18" x14ac:dyDescent="0.3">
      <c r="B59"/>
      <c r="C59"/>
    </row>
    <row r="60" spans="2:18" x14ac:dyDescent="0.3">
      <c r="B60"/>
      <c r="C60"/>
    </row>
    <row r="61" spans="2:18" x14ac:dyDescent="0.3">
      <c r="B61"/>
      <c r="C61"/>
    </row>
    <row r="62" spans="2:18" x14ac:dyDescent="0.3">
      <c r="B62"/>
      <c r="C62"/>
    </row>
    <row r="63" spans="2:18" x14ac:dyDescent="0.3">
      <c r="B63"/>
      <c r="C63"/>
    </row>
    <row r="64" spans="2:18" x14ac:dyDescent="0.3">
      <c r="B64"/>
      <c r="C64"/>
    </row>
    <row r="65" spans="2:3" x14ac:dyDescent="0.3">
      <c r="B65"/>
      <c r="C65"/>
    </row>
  </sheetData>
  <mergeCells count="3">
    <mergeCell ref="A3:D4"/>
    <mergeCell ref="F3:H4"/>
    <mergeCell ref="J3:M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40A65-C11E-4F83-9594-A39129BF327F}">
  <sheetPr codeName="Sheet10"/>
  <dimension ref="A1:K267"/>
  <sheetViews>
    <sheetView workbookViewId="0"/>
  </sheetViews>
  <sheetFormatPr defaultColWidth="10.44140625" defaultRowHeight="15.6" x14ac:dyDescent="0.3"/>
  <cols>
    <col min="1" max="1" width="5" style="410" bestFit="1" customWidth="1"/>
    <col min="2" max="2" width="37.33203125" style="410" bestFit="1" customWidth="1"/>
    <col min="3" max="3" width="12.6640625" style="410" bestFit="1" customWidth="1"/>
    <col min="4" max="4" width="19" style="410" bestFit="1" customWidth="1"/>
    <col min="5" max="5" width="11.88671875" style="410" bestFit="1" customWidth="1"/>
    <col min="6" max="6" width="20.5546875" style="410" bestFit="1" customWidth="1"/>
    <col min="7" max="7" width="14.5546875" style="410" bestFit="1" customWidth="1"/>
    <col min="8" max="8" width="11.44140625" style="410" bestFit="1" customWidth="1"/>
    <col min="9" max="9" width="11.88671875" style="410" bestFit="1" customWidth="1"/>
    <col min="10" max="10" width="54.6640625" style="169" hidden="1" customWidth="1"/>
    <col min="11" max="11" width="7.44140625" style="169" hidden="1" customWidth="1"/>
    <col min="12" max="16384" width="10.44140625" style="169"/>
  </cols>
  <sheetData>
    <row r="1" spans="1:9" ht="25.8" x14ac:dyDescent="0.3">
      <c r="A1" s="169"/>
      <c r="B1" s="280" t="s">
        <v>364</v>
      </c>
      <c r="C1" s="280" t="s">
        <v>365</v>
      </c>
      <c r="D1" s="280" t="s">
        <v>368</v>
      </c>
      <c r="E1" s="280" t="s">
        <v>361</v>
      </c>
      <c r="F1" s="409" t="s">
        <v>366</v>
      </c>
      <c r="G1" s="280" t="s">
        <v>362</v>
      </c>
      <c r="H1" s="280" t="s">
        <v>367</v>
      </c>
      <c r="I1" s="280" t="s">
        <v>369</v>
      </c>
    </row>
    <row r="2" spans="1:9" ht="14.4" x14ac:dyDescent="0.3">
      <c r="A2" s="169">
        <v>2041</v>
      </c>
      <c r="B2" s="169" t="s">
        <v>584</v>
      </c>
      <c r="C2" s="169" t="s">
        <v>597</v>
      </c>
      <c r="D2" s="169" t="s">
        <v>377</v>
      </c>
      <c r="E2" s="169" t="s">
        <v>376</v>
      </c>
      <c r="F2" s="169" t="s">
        <v>828</v>
      </c>
      <c r="G2" s="169" t="s">
        <v>775</v>
      </c>
      <c r="H2" s="169">
        <v>1</v>
      </c>
      <c r="I2" s="169" t="s">
        <v>591</v>
      </c>
    </row>
    <row r="3" spans="1:9" ht="14.4" x14ac:dyDescent="0.3">
      <c r="A3" s="169"/>
      <c r="B3" s="169" t="s">
        <v>584</v>
      </c>
      <c r="C3" s="169" t="s">
        <v>597</v>
      </c>
      <c r="D3" s="169" t="s">
        <v>377</v>
      </c>
      <c r="E3" s="169" t="s">
        <v>376</v>
      </c>
      <c r="F3" s="169" t="s">
        <v>828</v>
      </c>
      <c r="G3" s="169" t="s">
        <v>814</v>
      </c>
      <c r="H3" s="169">
        <v>1</v>
      </c>
      <c r="I3" s="169" t="s">
        <v>591</v>
      </c>
    </row>
    <row r="4" spans="1:9" ht="14.4" x14ac:dyDescent="0.3">
      <c r="A4" s="169"/>
      <c r="B4" s="169" t="s">
        <v>584</v>
      </c>
      <c r="C4" s="169" t="s">
        <v>597</v>
      </c>
      <c r="D4" s="169" t="s">
        <v>377</v>
      </c>
      <c r="E4" s="169" t="s">
        <v>376</v>
      </c>
      <c r="F4" s="169" t="s">
        <v>834</v>
      </c>
      <c r="G4" s="169" t="s">
        <v>779</v>
      </c>
      <c r="H4" s="169">
        <v>1</v>
      </c>
      <c r="I4" s="169" t="s">
        <v>591</v>
      </c>
    </row>
    <row r="5" spans="1:9" ht="14.4" x14ac:dyDescent="0.3">
      <c r="A5" s="169"/>
      <c r="B5" s="169" t="s">
        <v>584</v>
      </c>
      <c r="C5" s="169" t="s">
        <v>597</v>
      </c>
      <c r="D5" s="169" t="s">
        <v>377</v>
      </c>
      <c r="E5" s="169" t="s">
        <v>376</v>
      </c>
      <c r="F5" s="169" t="s">
        <v>1156</v>
      </c>
      <c r="G5" s="169" t="s">
        <v>1050</v>
      </c>
      <c r="H5" s="169">
        <v>1</v>
      </c>
      <c r="I5" s="169" t="s">
        <v>591</v>
      </c>
    </row>
    <row r="6" spans="1:9" ht="14.4" x14ac:dyDescent="0.3">
      <c r="A6" s="169"/>
      <c r="B6" s="169" t="s">
        <v>584</v>
      </c>
      <c r="C6" s="169" t="s">
        <v>597</v>
      </c>
      <c r="D6" s="169" t="s">
        <v>377</v>
      </c>
      <c r="E6" s="169" t="s">
        <v>376</v>
      </c>
      <c r="F6" s="169" t="s">
        <v>744</v>
      </c>
      <c r="G6" s="169" t="s">
        <v>717</v>
      </c>
      <c r="H6" s="169">
        <v>1</v>
      </c>
      <c r="I6" s="169" t="s">
        <v>591</v>
      </c>
    </row>
    <row r="7" spans="1:9" ht="14.4" x14ac:dyDescent="0.3">
      <c r="A7" s="169"/>
      <c r="B7" s="169" t="s">
        <v>584</v>
      </c>
      <c r="C7" s="169" t="s">
        <v>597</v>
      </c>
      <c r="D7" s="169" t="s">
        <v>377</v>
      </c>
      <c r="E7" s="169" t="s">
        <v>376</v>
      </c>
      <c r="F7" s="169" t="s">
        <v>744</v>
      </c>
      <c r="G7" s="169" t="s">
        <v>797</v>
      </c>
      <c r="H7" s="169">
        <v>1</v>
      </c>
      <c r="I7" s="169" t="s">
        <v>591</v>
      </c>
    </row>
    <row r="8" spans="1:9" ht="14.4" x14ac:dyDescent="0.3">
      <c r="A8" s="169"/>
      <c r="B8" s="169" t="s">
        <v>584</v>
      </c>
      <c r="C8" s="169" t="s">
        <v>597</v>
      </c>
      <c r="D8" s="169" t="s">
        <v>377</v>
      </c>
      <c r="E8" s="169" t="s">
        <v>376</v>
      </c>
      <c r="F8" s="169" t="s">
        <v>744</v>
      </c>
      <c r="G8" s="169" t="s">
        <v>889</v>
      </c>
      <c r="H8" s="169">
        <v>1</v>
      </c>
      <c r="I8" s="169" t="s">
        <v>591</v>
      </c>
    </row>
    <row r="9" spans="1:9" ht="14.4" x14ac:dyDescent="0.3">
      <c r="A9" s="169"/>
      <c r="B9" s="169" t="s">
        <v>584</v>
      </c>
      <c r="C9" s="169" t="s">
        <v>597</v>
      </c>
      <c r="D9" s="169" t="s">
        <v>377</v>
      </c>
      <c r="E9" s="169" t="s">
        <v>376</v>
      </c>
      <c r="F9" s="169" t="s">
        <v>744</v>
      </c>
      <c r="G9" s="169" t="s">
        <v>892</v>
      </c>
      <c r="H9" s="169">
        <v>1</v>
      </c>
      <c r="I9" s="169" t="s">
        <v>591</v>
      </c>
    </row>
    <row r="10" spans="1:9" ht="14.4" x14ac:dyDescent="0.3">
      <c r="A10" s="169"/>
      <c r="B10" s="169" t="s">
        <v>584</v>
      </c>
      <c r="C10" s="169" t="s">
        <v>597</v>
      </c>
      <c r="D10" s="169" t="s">
        <v>377</v>
      </c>
      <c r="E10" s="169" t="s">
        <v>376</v>
      </c>
      <c r="F10" s="169" t="s">
        <v>732</v>
      </c>
      <c r="G10" s="169" t="s">
        <v>734</v>
      </c>
      <c r="H10" s="169">
        <v>1</v>
      </c>
      <c r="I10" s="169" t="s">
        <v>591</v>
      </c>
    </row>
    <row r="11" spans="1:9" ht="14.4" x14ac:dyDescent="0.3">
      <c r="A11" s="169"/>
      <c r="B11" s="169" t="s">
        <v>584</v>
      </c>
      <c r="C11" s="169" t="s">
        <v>597</v>
      </c>
      <c r="D11" s="169" t="s">
        <v>377</v>
      </c>
      <c r="E11" s="169" t="s">
        <v>376</v>
      </c>
      <c r="F11" s="169" t="s">
        <v>741</v>
      </c>
      <c r="G11" s="169" t="s">
        <v>931</v>
      </c>
      <c r="H11" s="169">
        <v>1</v>
      </c>
      <c r="I11" s="169" t="s">
        <v>591</v>
      </c>
    </row>
    <row r="12" spans="1:9" ht="14.4" x14ac:dyDescent="0.3">
      <c r="A12" s="169"/>
      <c r="B12" s="169" t="s">
        <v>584</v>
      </c>
      <c r="C12" s="169" t="s">
        <v>597</v>
      </c>
      <c r="D12" s="169" t="s">
        <v>377</v>
      </c>
      <c r="E12" s="169" t="s">
        <v>376</v>
      </c>
      <c r="F12" s="169" t="s">
        <v>741</v>
      </c>
      <c r="G12" s="169" t="s">
        <v>934</v>
      </c>
      <c r="H12" s="169">
        <v>1</v>
      </c>
      <c r="I12" s="169" t="s">
        <v>591</v>
      </c>
    </row>
    <row r="13" spans="1:9" ht="14.4" x14ac:dyDescent="0.3">
      <c r="A13" s="169"/>
      <c r="B13" s="169" t="s">
        <v>584</v>
      </c>
      <c r="C13" s="169" t="s">
        <v>597</v>
      </c>
      <c r="D13" s="169" t="s">
        <v>377</v>
      </c>
      <c r="E13" s="169" t="s">
        <v>376</v>
      </c>
      <c r="F13" s="169" t="s">
        <v>741</v>
      </c>
      <c r="G13" s="169" t="s">
        <v>936</v>
      </c>
      <c r="H13" s="169">
        <v>1</v>
      </c>
      <c r="I13" s="169" t="s">
        <v>591</v>
      </c>
    </row>
    <row r="14" spans="1:9" ht="14.4" x14ac:dyDescent="0.3">
      <c r="A14" s="169"/>
      <c r="B14" s="169" t="s">
        <v>584</v>
      </c>
      <c r="C14" s="169" t="s">
        <v>597</v>
      </c>
      <c r="D14" s="169" t="s">
        <v>377</v>
      </c>
      <c r="E14" s="169" t="s">
        <v>376</v>
      </c>
      <c r="F14" s="169" t="s">
        <v>741</v>
      </c>
      <c r="G14" s="169" t="s">
        <v>946</v>
      </c>
      <c r="H14" s="169">
        <v>1</v>
      </c>
      <c r="I14" s="169" t="s">
        <v>591</v>
      </c>
    </row>
    <row r="15" spans="1:9" ht="14.4" x14ac:dyDescent="0.3">
      <c r="A15" s="169"/>
      <c r="B15" s="169" t="s">
        <v>584</v>
      </c>
      <c r="C15" s="169" t="s">
        <v>597</v>
      </c>
      <c r="D15" s="169" t="s">
        <v>377</v>
      </c>
      <c r="E15" s="169" t="s">
        <v>376</v>
      </c>
      <c r="F15" s="169" t="s">
        <v>774</v>
      </c>
      <c r="G15" s="169" t="s">
        <v>775</v>
      </c>
      <c r="H15" s="169">
        <v>1</v>
      </c>
      <c r="I15" s="169" t="s">
        <v>591</v>
      </c>
    </row>
    <row r="16" spans="1:9" ht="14.4" x14ac:dyDescent="0.3">
      <c r="A16" s="169"/>
      <c r="B16" s="169" t="s">
        <v>584</v>
      </c>
      <c r="C16" s="169" t="s">
        <v>597</v>
      </c>
      <c r="D16" s="169" t="s">
        <v>377</v>
      </c>
      <c r="E16" s="169" t="s">
        <v>376</v>
      </c>
      <c r="F16" s="169" t="s">
        <v>778</v>
      </c>
      <c r="G16" s="169" t="s">
        <v>779</v>
      </c>
      <c r="H16" s="169">
        <v>1</v>
      </c>
      <c r="I16" s="169" t="s">
        <v>591</v>
      </c>
    </row>
    <row r="17" spans="1:9" ht="14.4" x14ac:dyDescent="0.3">
      <c r="A17" s="169"/>
      <c r="B17" s="169" t="s">
        <v>584</v>
      </c>
      <c r="C17" s="169" t="s">
        <v>597</v>
      </c>
      <c r="D17" s="169" t="s">
        <v>377</v>
      </c>
      <c r="E17" s="169" t="s">
        <v>376</v>
      </c>
      <c r="F17" s="169" t="s">
        <v>737</v>
      </c>
      <c r="G17" s="169" t="s">
        <v>738</v>
      </c>
      <c r="H17" s="169">
        <v>1</v>
      </c>
      <c r="I17" s="169" t="s">
        <v>591</v>
      </c>
    </row>
    <row r="18" spans="1:9" ht="14.4" x14ac:dyDescent="0.3">
      <c r="A18" s="169"/>
      <c r="B18" s="169" t="s">
        <v>584</v>
      </c>
      <c r="C18" s="169" t="s">
        <v>597</v>
      </c>
      <c r="D18" s="169" t="s">
        <v>377</v>
      </c>
      <c r="E18" s="169" t="s">
        <v>376</v>
      </c>
      <c r="F18" s="169" t="s">
        <v>978</v>
      </c>
      <c r="G18" s="169" t="s">
        <v>950</v>
      </c>
      <c r="H18" s="169">
        <v>1</v>
      </c>
      <c r="I18" s="169" t="s">
        <v>591</v>
      </c>
    </row>
    <row r="19" spans="1:9" ht="14.4" x14ac:dyDescent="0.3">
      <c r="A19" s="169"/>
      <c r="B19" s="169" t="s">
        <v>584</v>
      </c>
      <c r="C19" s="169" t="s">
        <v>597</v>
      </c>
      <c r="D19" s="169" t="s">
        <v>377</v>
      </c>
      <c r="E19" s="169" t="s">
        <v>376</v>
      </c>
      <c r="F19" s="169" t="s">
        <v>981</v>
      </c>
      <c r="G19" s="169" t="s">
        <v>953</v>
      </c>
      <c r="H19" s="169">
        <v>1</v>
      </c>
      <c r="I19" s="169" t="s">
        <v>591</v>
      </c>
    </row>
    <row r="20" spans="1:9" ht="14.4" x14ac:dyDescent="0.3">
      <c r="A20" s="169"/>
      <c r="B20" s="169" t="s">
        <v>584</v>
      </c>
      <c r="C20" s="169" t="s">
        <v>597</v>
      </c>
      <c r="D20" s="169" t="s">
        <v>377</v>
      </c>
      <c r="E20" s="169" t="s">
        <v>391</v>
      </c>
      <c r="F20" s="169" t="s">
        <v>658</v>
      </c>
      <c r="G20" s="169" t="s">
        <v>607</v>
      </c>
      <c r="H20" s="169">
        <v>1</v>
      </c>
      <c r="I20" s="169" t="s">
        <v>591</v>
      </c>
    </row>
    <row r="21" spans="1:9" ht="14.4" x14ac:dyDescent="0.3">
      <c r="A21" s="169"/>
      <c r="B21" s="169" t="s">
        <v>584</v>
      </c>
      <c r="C21" s="169" t="s">
        <v>597</v>
      </c>
      <c r="D21" s="169" t="s">
        <v>377</v>
      </c>
      <c r="E21" s="169" t="s">
        <v>391</v>
      </c>
      <c r="F21" s="169" t="s">
        <v>658</v>
      </c>
      <c r="G21" s="169" t="s">
        <v>614</v>
      </c>
      <c r="H21" s="169">
        <v>1</v>
      </c>
      <c r="I21" s="169" t="s">
        <v>591</v>
      </c>
    </row>
    <row r="22" spans="1:9" ht="14.4" x14ac:dyDescent="0.3">
      <c r="A22" s="169"/>
      <c r="B22" s="169" t="s">
        <v>584</v>
      </c>
      <c r="C22" s="169" t="s">
        <v>597</v>
      </c>
      <c r="D22" s="169" t="s">
        <v>377</v>
      </c>
      <c r="E22" s="169" t="s">
        <v>391</v>
      </c>
      <c r="F22" s="169" t="s">
        <v>1058</v>
      </c>
      <c r="G22" s="169" t="s">
        <v>727</v>
      </c>
      <c r="H22" s="169">
        <v>1</v>
      </c>
      <c r="I22" s="169" t="s">
        <v>591</v>
      </c>
    </row>
    <row r="23" spans="1:9" ht="14.4" x14ac:dyDescent="0.3">
      <c r="A23" s="169"/>
      <c r="B23" s="169" t="s">
        <v>584</v>
      </c>
      <c r="C23" s="169" t="s">
        <v>597</v>
      </c>
      <c r="D23" s="169" t="s">
        <v>377</v>
      </c>
      <c r="E23" s="169" t="s">
        <v>391</v>
      </c>
      <c r="F23" s="169" t="s">
        <v>744</v>
      </c>
      <c r="G23" s="169" t="s">
        <v>596</v>
      </c>
      <c r="H23" s="169">
        <v>1</v>
      </c>
      <c r="I23" s="169" t="s">
        <v>591</v>
      </c>
    </row>
    <row r="24" spans="1:9" ht="14.4" x14ac:dyDescent="0.3">
      <c r="A24" s="169"/>
      <c r="B24" s="169" t="s">
        <v>584</v>
      </c>
      <c r="C24" s="169" t="s">
        <v>597</v>
      </c>
      <c r="D24" s="169" t="s">
        <v>377</v>
      </c>
      <c r="E24" s="169" t="s">
        <v>391</v>
      </c>
      <c r="F24" s="169" t="s">
        <v>744</v>
      </c>
      <c r="G24" s="169" t="s">
        <v>607</v>
      </c>
      <c r="H24" s="169">
        <v>1</v>
      </c>
      <c r="I24" s="169" t="s">
        <v>591</v>
      </c>
    </row>
    <row r="25" spans="1:9" ht="14.4" x14ac:dyDescent="0.3">
      <c r="A25" s="169"/>
      <c r="B25" s="169" t="s">
        <v>584</v>
      </c>
      <c r="C25" s="169" t="s">
        <v>597</v>
      </c>
      <c r="D25" s="169" t="s">
        <v>377</v>
      </c>
      <c r="E25" s="169" t="s">
        <v>391</v>
      </c>
      <c r="F25" s="169" t="s">
        <v>744</v>
      </c>
      <c r="G25" s="169" t="s">
        <v>612</v>
      </c>
      <c r="H25" s="169">
        <v>1</v>
      </c>
      <c r="I25" s="169" t="s">
        <v>591</v>
      </c>
    </row>
    <row r="26" spans="1:9" ht="14.4" x14ac:dyDescent="0.3">
      <c r="A26" s="169"/>
      <c r="B26" s="169" t="s">
        <v>584</v>
      </c>
      <c r="C26" s="169" t="s">
        <v>597</v>
      </c>
      <c r="D26" s="169" t="s">
        <v>377</v>
      </c>
      <c r="E26" s="169" t="s">
        <v>391</v>
      </c>
      <c r="F26" s="169" t="s">
        <v>744</v>
      </c>
      <c r="G26" s="169" t="s">
        <v>614</v>
      </c>
      <c r="H26" s="169">
        <v>1</v>
      </c>
      <c r="I26" s="169" t="s">
        <v>591</v>
      </c>
    </row>
    <row r="27" spans="1:9" ht="14.4" x14ac:dyDescent="0.3">
      <c r="A27" s="169"/>
      <c r="B27" s="169" t="s">
        <v>584</v>
      </c>
      <c r="C27" s="169" t="s">
        <v>597</v>
      </c>
      <c r="D27" s="169" t="s">
        <v>377</v>
      </c>
      <c r="E27" s="169" t="s">
        <v>391</v>
      </c>
      <c r="F27" s="169" t="s">
        <v>744</v>
      </c>
      <c r="G27" s="169" t="s">
        <v>730</v>
      </c>
      <c r="H27" s="169">
        <v>1</v>
      </c>
      <c r="I27" s="169" t="s">
        <v>591</v>
      </c>
    </row>
    <row r="28" spans="1:9" ht="14.4" x14ac:dyDescent="0.3">
      <c r="A28" s="169"/>
      <c r="B28" s="169" t="s">
        <v>584</v>
      </c>
      <c r="C28" s="169" t="s">
        <v>597</v>
      </c>
      <c r="D28" s="169" t="s">
        <v>377</v>
      </c>
      <c r="E28" s="169" t="s">
        <v>391</v>
      </c>
      <c r="F28" s="169" t="s">
        <v>605</v>
      </c>
      <c r="G28" s="169" t="s">
        <v>607</v>
      </c>
      <c r="H28" s="169">
        <v>1</v>
      </c>
      <c r="I28" s="169" t="s">
        <v>591</v>
      </c>
    </row>
    <row r="29" spans="1:9" ht="14.4" x14ac:dyDescent="0.3">
      <c r="A29" s="169"/>
      <c r="B29" s="169" t="s">
        <v>584</v>
      </c>
      <c r="C29" s="169" t="s">
        <v>597</v>
      </c>
      <c r="D29" s="169" t="s">
        <v>377</v>
      </c>
      <c r="E29" s="169" t="s">
        <v>391</v>
      </c>
      <c r="F29" s="169" t="s">
        <v>605</v>
      </c>
      <c r="G29" s="169" t="s">
        <v>614</v>
      </c>
      <c r="H29" s="169">
        <v>1</v>
      </c>
      <c r="I29" s="169" t="s">
        <v>591</v>
      </c>
    </row>
    <row r="30" spans="1:9" ht="14.4" x14ac:dyDescent="0.3">
      <c r="A30" s="169"/>
      <c r="B30" s="169" t="s">
        <v>584</v>
      </c>
      <c r="C30" s="169" t="s">
        <v>597</v>
      </c>
      <c r="D30" s="169" t="s">
        <v>377</v>
      </c>
      <c r="E30" s="169" t="s">
        <v>391</v>
      </c>
      <c r="F30" s="169" t="s">
        <v>741</v>
      </c>
      <c r="G30" s="169" t="s">
        <v>790</v>
      </c>
      <c r="H30" s="169">
        <v>1</v>
      </c>
      <c r="I30" s="169" t="s">
        <v>591</v>
      </c>
    </row>
    <row r="31" spans="1:9" ht="14.4" x14ac:dyDescent="0.3">
      <c r="A31" s="169"/>
      <c r="B31" s="169" t="s">
        <v>584</v>
      </c>
      <c r="C31" s="169" t="s">
        <v>597</v>
      </c>
      <c r="D31" s="169" t="s">
        <v>377</v>
      </c>
      <c r="E31" s="169" t="s">
        <v>391</v>
      </c>
      <c r="F31" s="169" t="s">
        <v>741</v>
      </c>
      <c r="G31" s="169" t="s">
        <v>808</v>
      </c>
      <c r="H31" s="169">
        <v>1</v>
      </c>
      <c r="I31" s="169" t="s">
        <v>591</v>
      </c>
    </row>
    <row r="32" spans="1:9" ht="14.4" x14ac:dyDescent="0.3">
      <c r="A32" s="169"/>
      <c r="B32" s="169" t="s">
        <v>584</v>
      </c>
      <c r="C32" s="169" t="s">
        <v>597</v>
      </c>
      <c r="D32" s="169" t="s">
        <v>377</v>
      </c>
      <c r="E32" s="169" t="s">
        <v>391</v>
      </c>
      <c r="F32" s="169" t="s">
        <v>741</v>
      </c>
      <c r="G32" s="169" t="s">
        <v>814</v>
      </c>
      <c r="H32" s="169">
        <v>1</v>
      </c>
      <c r="I32" s="169" t="s">
        <v>591</v>
      </c>
    </row>
    <row r="33" spans="1:9" ht="14.4" x14ac:dyDescent="0.3">
      <c r="A33" s="169"/>
      <c r="B33" s="169" t="s">
        <v>584</v>
      </c>
      <c r="C33" s="169" t="s">
        <v>597</v>
      </c>
      <c r="D33" s="169" t="s">
        <v>377</v>
      </c>
      <c r="E33" s="169" t="s">
        <v>391</v>
      </c>
      <c r="F33" s="169" t="s">
        <v>741</v>
      </c>
      <c r="G33" s="169" t="s">
        <v>847</v>
      </c>
      <c r="H33" s="169">
        <v>1</v>
      </c>
      <c r="I33" s="169" t="s">
        <v>591</v>
      </c>
    </row>
    <row r="34" spans="1:9" ht="14.4" x14ac:dyDescent="0.3">
      <c r="A34" s="169"/>
      <c r="B34" s="169" t="s">
        <v>584</v>
      </c>
      <c r="C34" s="169" t="s">
        <v>597</v>
      </c>
      <c r="D34" s="169" t="s">
        <v>377</v>
      </c>
      <c r="E34" s="169" t="s">
        <v>391</v>
      </c>
      <c r="F34" s="169" t="s">
        <v>741</v>
      </c>
      <c r="G34" s="169" t="s">
        <v>1050</v>
      </c>
      <c r="H34" s="169">
        <v>1</v>
      </c>
      <c r="I34" s="169" t="s">
        <v>591</v>
      </c>
    </row>
    <row r="35" spans="1:9" ht="14.4" x14ac:dyDescent="0.3">
      <c r="A35" s="169"/>
      <c r="B35" s="169" t="s">
        <v>584</v>
      </c>
      <c r="C35" s="169" t="s">
        <v>597</v>
      </c>
      <c r="D35" s="169" t="s">
        <v>377</v>
      </c>
      <c r="E35" s="169" t="s">
        <v>391</v>
      </c>
      <c r="F35" s="169" t="s">
        <v>741</v>
      </c>
      <c r="G35" s="169" t="s">
        <v>1053</v>
      </c>
      <c r="H35" s="169">
        <v>1</v>
      </c>
      <c r="I35" s="169" t="s">
        <v>591</v>
      </c>
    </row>
    <row r="36" spans="1:9" ht="14.4" x14ac:dyDescent="0.3">
      <c r="A36" s="169"/>
      <c r="B36" s="169" t="s">
        <v>584</v>
      </c>
      <c r="C36" s="169" t="s">
        <v>597</v>
      </c>
      <c r="D36" s="169" t="s">
        <v>377</v>
      </c>
      <c r="E36" s="169" t="s">
        <v>391</v>
      </c>
      <c r="F36" s="169" t="s">
        <v>965</v>
      </c>
      <c r="G36" s="169" t="s">
        <v>612</v>
      </c>
      <c r="H36" s="169">
        <v>1</v>
      </c>
      <c r="I36" s="169" t="s">
        <v>591</v>
      </c>
    </row>
    <row r="37" spans="1:9" ht="14.4" x14ac:dyDescent="0.3">
      <c r="A37" s="169"/>
      <c r="B37" s="169" t="s">
        <v>584</v>
      </c>
      <c r="C37" s="169" t="s">
        <v>597</v>
      </c>
      <c r="D37" s="169" t="s">
        <v>377</v>
      </c>
      <c r="E37" s="169" t="s">
        <v>391</v>
      </c>
      <c r="F37" s="169" t="s">
        <v>968</v>
      </c>
      <c r="G37" s="169" t="s">
        <v>596</v>
      </c>
      <c r="H37" s="169">
        <v>1</v>
      </c>
      <c r="I37" s="169" t="s">
        <v>591</v>
      </c>
    </row>
    <row r="38" spans="1:9" ht="14.4" x14ac:dyDescent="0.3">
      <c r="A38" s="169"/>
      <c r="B38" s="169" t="s">
        <v>584</v>
      </c>
      <c r="C38" s="169" t="s">
        <v>597</v>
      </c>
      <c r="D38" s="169" t="s">
        <v>377</v>
      </c>
      <c r="E38" s="169" t="s">
        <v>391</v>
      </c>
      <c r="F38" s="169" t="s">
        <v>1003</v>
      </c>
      <c r="G38" s="169" t="s">
        <v>607</v>
      </c>
      <c r="H38" s="169">
        <v>1</v>
      </c>
      <c r="I38" s="169" t="s">
        <v>591</v>
      </c>
    </row>
    <row r="39" spans="1:9" ht="14.4" x14ac:dyDescent="0.3">
      <c r="A39" s="169"/>
      <c r="B39" s="169" t="s">
        <v>584</v>
      </c>
      <c r="C39" s="169" t="s">
        <v>597</v>
      </c>
      <c r="D39" s="169" t="s">
        <v>377</v>
      </c>
      <c r="E39" s="169" t="s">
        <v>391</v>
      </c>
      <c r="F39" s="169" t="s">
        <v>1003</v>
      </c>
      <c r="G39" s="169" t="s">
        <v>614</v>
      </c>
      <c r="H39" s="169">
        <v>1</v>
      </c>
      <c r="I39" s="169" t="s">
        <v>591</v>
      </c>
    </row>
    <row r="40" spans="1:9" ht="14.4" x14ac:dyDescent="0.3">
      <c r="A40" s="169"/>
      <c r="B40" s="169" t="s">
        <v>584</v>
      </c>
      <c r="C40" s="169" t="s">
        <v>597</v>
      </c>
      <c r="D40" s="169" t="s">
        <v>377</v>
      </c>
      <c r="E40" s="169" t="s">
        <v>391</v>
      </c>
      <c r="F40" s="169" t="s">
        <v>1035</v>
      </c>
      <c r="G40" s="169" t="s">
        <v>857</v>
      </c>
      <c r="H40" s="169">
        <v>1</v>
      </c>
      <c r="I40" s="169" t="s">
        <v>591</v>
      </c>
    </row>
    <row r="41" spans="1:9" ht="14.4" x14ac:dyDescent="0.3">
      <c r="A41" s="169"/>
      <c r="B41" s="169" t="s">
        <v>584</v>
      </c>
      <c r="C41" s="169" t="s">
        <v>597</v>
      </c>
      <c r="D41" s="169" t="s">
        <v>377</v>
      </c>
      <c r="E41" s="169" t="s">
        <v>391</v>
      </c>
      <c r="F41" s="169" t="s">
        <v>1041</v>
      </c>
      <c r="G41" s="169" t="s">
        <v>1042</v>
      </c>
      <c r="H41" s="169">
        <v>1</v>
      </c>
      <c r="I41" s="169" t="s">
        <v>591</v>
      </c>
    </row>
    <row r="42" spans="1:9" ht="14.4" x14ac:dyDescent="0.3">
      <c r="A42" s="169"/>
      <c r="B42" s="169" t="s">
        <v>584</v>
      </c>
      <c r="C42" s="169" t="s">
        <v>597</v>
      </c>
      <c r="D42" s="169" t="s">
        <v>377</v>
      </c>
      <c r="E42" s="169" t="s">
        <v>392</v>
      </c>
      <c r="F42" s="169" t="s">
        <v>840</v>
      </c>
      <c r="G42" s="169" t="s">
        <v>865</v>
      </c>
      <c r="H42" s="169">
        <v>1</v>
      </c>
      <c r="I42" s="169" t="s">
        <v>591</v>
      </c>
    </row>
    <row r="43" spans="1:9" ht="14.4" x14ac:dyDescent="0.3">
      <c r="A43" s="169"/>
      <c r="B43" s="169" t="s">
        <v>584</v>
      </c>
      <c r="C43" s="169" t="s">
        <v>597</v>
      </c>
      <c r="D43" s="169" t="s">
        <v>377</v>
      </c>
      <c r="E43" s="169" t="s">
        <v>392</v>
      </c>
      <c r="F43" s="169" t="s">
        <v>840</v>
      </c>
      <c r="G43" s="169" t="s">
        <v>869</v>
      </c>
      <c r="H43" s="169">
        <v>1</v>
      </c>
      <c r="I43" s="169" t="s">
        <v>591</v>
      </c>
    </row>
    <row r="44" spans="1:9" ht="14.4" x14ac:dyDescent="0.3">
      <c r="A44" s="169"/>
      <c r="B44" s="169" t="s">
        <v>584</v>
      </c>
      <c r="C44" s="169" t="s">
        <v>597</v>
      </c>
      <c r="D44" s="169" t="s">
        <v>377</v>
      </c>
      <c r="E44" s="169" t="s">
        <v>392</v>
      </c>
      <c r="F44" s="169" t="s">
        <v>658</v>
      </c>
      <c r="G44" s="169" t="s">
        <v>727</v>
      </c>
      <c r="H44" s="169">
        <v>1</v>
      </c>
      <c r="I44" s="169" t="s">
        <v>591</v>
      </c>
    </row>
    <row r="45" spans="1:9" ht="14.4" x14ac:dyDescent="0.3">
      <c r="A45" s="169"/>
      <c r="B45" s="169" t="s">
        <v>584</v>
      </c>
      <c r="C45" s="169" t="s">
        <v>597</v>
      </c>
      <c r="D45" s="169" t="s">
        <v>377</v>
      </c>
      <c r="E45" s="169" t="s">
        <v>392</v>
      </c>
      <c r="F45" s="169" t="s">
        <v>658</v>
      </c>
      <c r="G45" s="169" t="s">
        <v>730</v>
      </c>
      <c r="H45" s="169">
        <v>1</v>
      </c>
      <c r="I45" s="169" t="s">
        <v>591</v>
      </c>
    </row>
    <row r="46" spans="1:9" ht="14.4" x14ac:dyDescent="0.3">
      <c r="A46" s="169"/>
      <c r="B46" s="169" t="s">
        <v>584</v>
      </c>
      <c r="C46" s="169" t="s">
        <v>597</v>
      </c>
      <c r="D46" s="169" t="s">
        <v>377</v>
      </c>
      <c r="E46" s="169" t="s">
        <v>392</v>
      </c>
      <c r="F46" s="169" t="s">
        <v>658</v>
      </c>
      <c r="G46" s="169" t="s">
        <v>906</v>
      </c>
      <c r="H46" s="169">
        <v>1</v>
      </c>
      <c r="I46" s="169" t="s">
        <v>591</v>
      </c>
    </row>
    <row r="47" spans="1:9" ht="14.4" x14ac:dyDescent="0.3">
      <c r="A47" s="169"/>
      <c r="B47" s="169" t="s">
        <v>584</v>
      </c>
      <c r="C47" s="169" t="s">
        <v>597</v>
      </c>
      <c r="D47" s="169" t="s">
        <v>377</v>
      </c>
      <c r="E47" s="169" t="s">
        <v>392</v>
      </c>
      <c r="F47" s="169" t="s">
        <v>926</v>
      </c>
      <c r="G47" s="169" t="s">
        <v>921</v>
      </c>
      <c r="H47" s="169">
        <v>1</v>
      </c>
      <c r="I47" s="169" t="s">
        <v>591</v>
      </c>
    </row>
    <row r="48" spans="1:9" ht="14.4" x14ac:dyDescent="0.3">
      <c r="A48" s="169"/>
      <c r="B48" s="169" t="s">
        <v>584</v>
      </c>
      <c r="C48" s="169" t="s">
        <v>597</v>
      </c>
      <c r="D48" s="169" t="s">
        <v>377</v>
      </c>
      <c r="E48" s="169" t="s">
        <v>392</v>
      </c>
      <c r="F48" s="169" t="s">
        <v>744</v>
      </c>
      <c r="G48" s="169" t="s">
        <v>628</v>
      </c>
      <c r="H48" s="169">
        <v>1</v>
      </c>
      <c r="I48" s="169" t="s">
        <v>591</v>
      </c>
    </row>
    <row r="49" spans="1:9" ht="14.4" x14ac:dyDescent="0.3">
      <c r="A49" s="169"/>
      <c r="B49" s="169" t="s">
        <v>584</v>
      </c>
      <c r="C49" s="169" t="s">
        <v>597</v>
      </c>
      <c r="D49" s="169" t="s">
        <v>377</v>
      </c>
      <c r="E49" s="169" t="s">
        <v>392</v>
      </c>
      <c r="F49" s="169" t="s">
        <v>744</v>
      </c>
      <c r="G49" s="169" t="s">
        <v>634</v>
      </c>
      <c r="H49" s="169">
        <v>1</v>
      </c>
      <c r="I49" s="169" t="s">
        <v>591</v>
      </c>
    </row>
    <row r="50" spans="1:9" ht="14.4" x14ac:dyDescent="0.3">
      <c r="A50" s="169"/>
      <c r="B50" s="169" t="s">
        <v>584</v>
      </c>
      <c r="C50" s="169" t="s">
        <v>597</v>
      </c>
      <c r="D50" s="169" t="s">
        <v>377</v>
      </c>
      <c r="E50" s="169" t="s">
        <v>392</v>
      </c>
      <c r="F50" s="169" t="s">
        <v>744</v>
      </c>
      <c r="G50" s="169" t="s">
        <v>656</v>
      </c>
      <c r="H50" s="169">
        <v>1</v>
      </c>
      <c r="I50" s="169" t="s">
        <v>591</v>
      </c>
    </row>
    <row r="51" spans="1:9" ht="14.4" x14ac:dyDescent="0.3">
      <c r="A51" s="169"/>
      <c r="B51" s="169" t="s">
        <v>584</v>
      </c>
      <c r="C51" s="169" t="s">
        <v>597</v>
      </c>
      <c r="D51" s="169" t="s">
        <v>377</v>
      </c>
      <c r="E51" s="169" t="s">
        <v>392</v>
      </c>
      <c r="F51" s="169" t="s">
        <v>744</v>
      </c>
      <c r="G51" s="169" t="s">
        <v>661</v>
      </c>
      <c r="H51" s="169">
        <v>1</v>
      </c>
      <c r="I51" s="169" t="s">
        <v>591</v>
      </c>
    </row>
    <row r="52" spans="1:9" ht="14.4" x14ac:dyDescent="0.3">
      <c r="A52" s="169"/>
      <c r="B52" s="169" t="s">
        <v>584</v>
      </c>
      <c r="C52" s="169" t="s">
        <v>597</v>
      </c>
      <c r="D52" s="169" t="s">
        <v>377</v>
      </c>
      <c r="E52" s="169" t="s">
        <v>392</v>
      </c>
      <c r="F52" s="169" t="s">
        <v>744</v>
      </c>
      <c r="G52" s="169" t="s">
        <v>681</v>
      </c>
      <c r="H52" s="169">
        <v>1</v>
      </c>
      <c r="I52" s="169" t="s">
        <v>591</v>
      </c>
    </row>
    <row r="53" spans="1:9" ht="14.4" x14ac:dyDescent="0.3">
      <c r="A53" s="169"/>
      <c r="B53" s="169" t="s">
        <v>584</v>
      </c>
      <c r="C53" s="169" t="s">
        <v>597</v>
      </c>
      <c r="D53" s="169" t="s">
        <v>377</v>
      </c>
      <c r="E53" s="169" t="s">
        <v>392</v>
      </c>
      <c r="F53" s="169" t="s">
        <v>744</v>
      </c>
      <c r="G53" s="169" t="s">
        <v>683</v>
      </c>
      <c r="H53" s="169">
        <v>1</v>
      </c>
      <c r="I53" s="169" t="s">
        <v>591</v>
      </c>
    </row>
    <row r="54" spans="1:9" ht="14.4" x14ac:dyDescent="0.3">
      <c r="A54" s="169"/>
      <c r="B54" s="169" t="s">
        <v>584</v>
      </c>
      <c r="C54" s="169" t="s">
        <v>597</v>
      </c>
      <c r="D54" s="169" t="s">
        <v>377</v>
      </c>
      <c r="E54" s="169" t="s">
        <v>392</v>
      </c>
      <c r="F54" s="169" t="s">
        <v>744</v>
      </c>
      <c r="G54" s="169" t="s">
        <v>727</v>
      </c>
      <c r="H54" s="169">
        <v>1</v>
      </c>
      <c r="I54" s="169" t="s">
        <v>591</v>
      </c>
    </row>
    <row r="55" spans="1:9" ht="14.4" x14ac:dyDescent="0.3">
      <c r="A55" s="169"/>
      <c r="B55" s="169" t="s">
        <v>584</v>
      </c>
      <c r="C55" s="169" t="s">
        <v>597</v>
      </c>
      <c r="D55" s="169" t="s">
        <v>377</v>
      </c>
      <c r="E55" s="169" t="s">
        <v>392</v>
      </c>
      <c r="F55" s="169" t="s">
        <v>744</v>
      </c>
      <c r="G55" s="169" t="s">
        <v>730</v>
      </c>
      <c r="H55" s="169">
        <v>1</v>
      </c>
      <c r="I55" s="169" t="s">
        <v>591</v>
      </c>
    </row>
    <row r="56" spans="1:9" ht="14.4" x14ac:dyDescent="0.3">
      <c r="A56" s="169"/>
      <c r="B56" s="169" t="s">
        <v>584</v>
      </c>
      <c r="C56" s="169" t="s">
        <v>597</v>
      </c>
      <c r="D56" s="169" t="s">
        <v>377</v>
      </c>
      <c r="E56" s="169" t="s">
        <v>392</v>
      </c>
      <c r="F56" s="169" t="s">
        <v>744</v>
      </c>
      <c r="G56" s="169" t="s">
        <v>906</v>
      </c>
      <c r="H56" s="169">
        <v>1</v>
      </c>
      <c r="I56" s="169" t="s">
        <v>591</v>
      </c>
    </row>
    <row r="57" spans="1:9" ht="14.4" x14ac:dyDescent="0.3">
      <c r="A57" s="169"/>
      <c r="B57" s="169" t="s">
        <v>584</v>
      </c>
      <c r="C57" s="169" t="s">
        <v>597</v>
      </c>
      <c r="D57" s="169" t="s">
        <v>377</v>
      </c>
      <c r="E57" s="169" t="s">
        <v>392</v>
      </c>
      <c r="F57" s="169" t="s">
        <v>920</v>
      </c>
      <c r="G57" s="169" t="s">
        <v>921</v>
      </c>
      <c r="H57" s="169">
        <v>1</v>
      </c>
      <c r="I57" s="169" t="s">
        <v>591</v>
      </c>
    </row>
    <row r="58" spans="1:9" ht="14.4" x14ac:dyDescent="0.3">
      <c r="A58" s="169"/>
      <c r="B58" s="169" t="s">
        <v>584</v>
      </c>
      <c r="C58" s="169" t="s">
        <v>597</v>
      </c>
      <c r="D58" s="169" t="s">
        <v>377</v>
      </c>
      <c r="E58" s="169" t="s">
        <v>392</v>
      </c>
      <c r="F58" s="169" t="s">
        <v>1176</v>
      </c>
      <c r="G58" s="169" t="s">
        <v>910</v>
      </c>
      <c r="H58" s="169">
        <v>1</v>
      </c>
      <c r="I58" s="169" t="s">
        <v>591</v>
      </c>
    </row>
    <row r="59" spans="1:9" ht="14.4" x14ac:dyDescent="0.3">
      <c r="A59" s="169"/>
      <c r="B59" s="169" t="s">
        <v>584</v>
      </c>
      <c r="C59" s="169" t="s">
        <v>597</v>
      </c>
      <c r="D59" s="169" t="s">
        <v>377</v>
      </c>
      <c r="E59" s="169" t="s">
        <v>392</v>
      </c>
      <c r="F59" s="169" t="s">
        <v>1176</v>
      </c>
      <c r="G59" s="169" t="s">
        <v>921</v>
      </c>
      <c r="H59" s="169">
        <v>1</v>
      </c>
      <c r="I59" s="169" t="s">
        <v>591</v>
      </c>
    </row>
    <row r="60" spans="1:9" ht="14.4" x14ac:dyDescent="0.3">
      <c r="A60" s="169"/>
      <c r="B60" s="169" t="s">
        <v>584</v>
      </c>
      <c r="C60" s="169" t="s">
        <v>597</v>
      </c>
      <c r="D60" s="169" t="s">
        <v>377</v>
      </c>
      <c r="E60" s="169" t="s">
        <v>392</v>
      </c>
      <c r="F60" s="169" t="s">
        <v>909</v>
      </c>
      <c r="G60" s="169" t="s">
        <v>910</v>
      </c>
      <c r="H60" s="169">
        <v>1</v>
      </c>
      <c r="I60" s="169" t="s">
        <v>591</v>
      </c>
    </row>
    <row r="61" spans="1:9" ht="14.4" x14ac:dyDescent="0.3">
      <c r="A61" s="169"/>
      <c r="B61" s="169" t="s">
        <v>584</v>
      </c>
      <c r="C61" s="169" t="s">
        <v>597</v>
      </c>
      <c r="D61" s="169" t="s">
        <v>377</v>
      </c>
      <c r="E61" s="169" t="s">
        <v>392</v>
      </c>
      <c r="F61" s="169" t="s">
        <v>751</v>
      </c>
      <c r="G61" s="169" t="s">
        <v>656</v>
      </c>
      <c r="H61" s="169">
        <v>1</v>
      </c>
      <c r="I61" s="169" t="s">
        <v>591</v>
      </c>
    </row>
    <row r="62" spans="1:9" ht="14.4" x14ac:dyDescent="0.3">
      <c r="A62" s="169"/>
      <c r="B62" s="169" t="s">
        <v>584</v>
      </c>
      <c r="C62" s="169" t="s">
        <v>597</v>
      </c>
      <c r="D62" s="169" t="s">
        <v>377</v>
      </c>
      <c r="E62" s="169" t="s">
        <v>392</v>
      </c>
      <c r="F62" s="169" t="s">
        <v>751</v>
      </c>
      <c r="G62" s="169" t="s">
        <v>661</v>
      </c>
      <c r="H62" s="169">
        <v>1</v>
      </c>
      <c r="I62" s="169" t="s">
        <v>591</v>
      </c>
    </row>
    <row r="63" spans="1:9" ht="14.4" x14ac:dyDescent="0.3">
      <c r="A63" s="169"/>
      <c r="B63" s="169" t="s">
        <v>584</v>
      </c>
      <c r="C63" s="169" t="s">
        <v>597</v>
      </c>
      <c r="D63" s="169" t="s">
        <v>377</v>
      </c>
      <c r="E63" s="169" t="s">
        <v>392</v>
      </c>
      <c r="F63" s="169" t="s">
        <v>905</v>
      </c>
      <c r="G63" s="169" t="s">
        <v>906</v>
      </c>
      <c r="H63" s="169">
        <v>1</v>
      </c>
      <c r="I63" s="169" t="s">
        <v>591</v>
      </c>
    </row>
    <row r="64" spans="1:9" ht="14.4" x14ac:dyDescent="0.3">
      <c r="A64" s="169"/>
      <c r="B64" s="169" t="s">
        <v>584</v>
      </c>
      <c r="C64" s="169" t="s">
        <v>597</v>
      </c>
      <c r="D64" s="169" t="s">
        <v>377</v>
      </c>
      <c r="E64" s="169" t="s">
        <v>392</v>
      </c>
      <c r="F64" s="169" t="s">
        <v>1084</v>
      </c>
      <c r="G64" s="169" t="s">
        <v>681</v>
      </c>
      <c r="H64" s="169">
        <v>1</v>
      </c>
      <c r="I64" s="169" t="s">
        <v>591</v>
      </c>
    </row>
    <row r="65" spans="1:9" ht="14.4" x14ac:dyDescent="0.3">
      <c r="A65" s="169"/>
      <c r="B65" s="169" t="s">
        <v>584</v>
      </c>
      <c r="C65" s="169" t="s">
        <v>597</v>
      </c>
      <c r="D65" s="169" t="s">
        <v>377</v>
      </c>
      <c r="E65" s="169" t="s">
        <v>392</v>
      </c>
      <c r="F65" s="169" t="s">
        <v>881</v>
      </c>
      <c r="G65" s="169" t="s">
        <v>865</v>
      </c>
      <c r="H65" s="169">
        <v>1</v>
      </c>
      <c r="I65" s="169" t="s">
        <v>591</v>
      </c>
    </row>
    <row r="66" spans="1:9" ht="14.4" x14ac:dyDescent="0.3">
      <c r="A66" s="169"/>
      <c r="B66" s="169" t="s">
        <v>584</v>
      </c>
      <c r="C66" s="169" t="s">
        <v>597</v>
      </c>
      <c r="D66" s="169" t="s">
        <v>377</v>
      </c>
      <c r="E66" s="169" t="s">
        <v>392</v>
      </c>
      <c r="F66" s="169" t="s">
        <v>660</v>
      </c>
      <c r="G66" s="169" t="s">
        <v>661</v>
      </c>
      <c r="H66" s="169">
        <v>1</v>
      </c>
      <c r="I66" s="169" t="s">
        <v>591</v>
      </c>
    </row>
    <row r="67" spans="1:9" ht="14.4" x14ac:dyDescent="0.3">
      <c r="A67" s="169"/>
      <c r="B67" s="169" t="s">
        <v>584</v>
      </c>
      <c r="C67" s="169" t="s">
        <v>597</v>
      </c>
      <c r="D67" s="169" t="s">
        <v>377</v>
      </c>
      <c r="E67" s="169" t="s">
        <v>392</v>
      </c>
      <c r="F67" s="169" t="s">
        <v>654</v>
      </c>
      <c r="G67" s="169" t="s">
        <v>656</v>
      </c>
      <c r="H67" s="169">
        <v>1</v>
      </c>
      <c r="I67" s="169" t="s">
        <v>591</v>
      </c>
    </row>
    <row r="68" spans="1:9" ht="14.4" x14ac:dyDescent="0.3">
      <c r="A68" s="169"/>
      <c r="B68" s="169" t="s">
        <v>584</v>
      </c>
      <c r="C68" s="169" t="s">
        <v>597</v>
      </c>
      <c r="D68" s="169" t="s">
        <v>377</v>
      </c>
      <c r="E68" s="169" t="s">
        <v>392</v>
      </c>
      <c r="F68" s="169" t="s">
        <v>765</v>
      </c>
      <c r="G68" s="169" t="s">
        <v>681</v>
      </c>
      <c r="H68" s="169">
        <v>1</v>
      </c>
      <c r="I68" s="169" t="s">
        <v>591</v>
      </c>
    </row>
    <row r="69" spans="1:9" ht="14.4" x14ac:dyDescent="0.3">
      <c r="A69" s="169"/>
      <c r="B69" s="169" t="s">
        <v>584</v>
      </c>
      <c r="C69" s="169" t="s">
        <v>597</v>
      </c>
      <c r="D69" s="169" t="s">
        <v>377</v>
      </c>
      <c r="E69" s="169" t="s">
        <v>392</v>
      </c>
      <c r="F69" s="169" t="s">
        <v>765</v>
      </c>
      <c r="G69" s="169" t="s">
        <v>683</v>
      </c>
      <c r="H69" s="169">
        <v>1</v>
      </c>
      <c r="I69" s="169" t="s">
        <v>591</v>
      </c>
    </row>
    <row r="70" spans="1:9" ht="14.4" x14ac:dyDescent="0.3">
      <c r="A70" s="169"/>
      <c r="B70" s="169" t="s">
        <v>584</v>
      </c>
      <c r="C70" s="169" t="s">
        <v>597</v>
      </c>
      <c r="D70" s="169" t="s">
        <v>377</v>
      </c>
      <c r="E70" s="169" t="s">
        <v>392</v>
      </c>
      <c r="F70" s="169" t="s">
        <v>1087</v>
      </c>
      <c r="G70" s="169" t="s">
        <v>683</v>
      </c>
      <c r="H70" s="169">
        <v>1</v>
      </c>
      <c r="I70" s="169" t="s">
        <v>591</v>
      </c>
    </row>
    <row r="71" spans="1:9" ht="14.4" x14ac:dyDescent="0.3">
      <c r="A71" s="169"/>
      <c r="B71" s="169" t="s">
        <v>584</v>
      </c>
      <c r="C71" s="169" t="s">
        <v>597</v>
      </c>
      <c r="D71" s="169" t="s">
        <v>377</v>
      </c>
      <c r="E71" s="169" t="s">
        <v>392</v>
      </c>
      <c r="F71" s="169" t="s">
        <v>698</v>
      </c>
      <c r="G71" s="169" t="s">
        <v>683</v>
      </c>
      <c r="H71" s="169">
        <v>1</v>
      </c>
      <c r="I71" s="169" t="s">
        <v>591</v>
      </c>
    </row>
    <row r="72" spans="1:9" ht="14.4" x14ac:dyDescent="0.3">
      <c r="A72" s="169"/>
      <c r="B72" s="169" t="s">
        <v>584</v>
      </c>
      <c r="C72" s="169" t="s">
        <v>597</v>
      </c>
      <c r="D72" s="169" t="s">
        <v>377</v>
      </c>
      <c r="E72" s="169" t="s">
        <v>392</v>
      </c>
      <c r="F72" s="169" t="s">
        <v>864</v>
      </c>
      <c r="G72" s="169" t="s">
        <v>865</v>
      </c>
      <c r="H72" s="169">
        <v>1</v>
      </c>
      <c r="I72" s="169" t="s">
        <v>591</v>
      </c>
    </row>
    <row r="73" spans="1:9" ht="14.4" x14ac:dyDescent="0.3">
      <c r="A73" s="169"/>
      <c r="B73" s="169" t="s">
        <v>584</v>
      </c>
      <c r="C73" s="169" t="s">
        <v>597</v>
      </c>
      <c r="D73" s="169" t="s">
        <v>377</v>
      </c>
      <c r="E73" s="169" t="s">
        <v>392</v>
      </c>
      <c r="F73" s="169" t="s">
        <v>874</v>
      </c>
      <c r="G73" s="169" t="s">
        <v>869</v>
      </c>
      <c r="H73" s="169">
        <v>1</v>
      </c>
      <c r="I73" s="169" t="s">
        <v>591</v>
      </c>
    </row>
    <row r="74" spans="1:9" ht="14.4" x14ac:dyDescent="0.3">
      <c r="A74" s="169"/>
      <c r="B74" s="169" t="s">
        <v>584</v>
      </c>
      <c r="C74" s="169" t="s">
        <v>597</v>
      </c>
      <c r="D74" s="169" t="s">
        <v>377</v>
      </c>
      <c r="E74" s="169" t="s">
        <v>392</v>
      </c>
      <c r="F74" s="169" t="s">
        <v>885</v>
      </c>
      <c r="G74" s="169" t="s">
        <v>869</v>
      </c>
      <c r="H74" s="169">
        <v>1</v>
      </c>
      <c r="I74" s="169" t="s">
        <v>591</v>
      </c>
    </row>
    <row r="75" spans="1:9" ht="14.4" x14ac:dyDescent="0.3">
      <c r="A75" s="169"/>
      <c r="B75" s="169" t="s">
        <v>584</v>
      </c>
      <c r="C75" s="169" t="s">
        <v>597</v>
      </c>
      <c r="D75" s="169" t="s">
        <v>377</v>
      </c>
      <c r="E75" s="169" t="s">
        <v>392</v>
      </c>
      <c r="F75" s="169" t="s">
        <v>888</v>
      </c>
      <c r="G75" s="169" t="s">
        <v>889</v>
      </c>
      <c r="H75" s="169">
        <v>1</v>
      </c>
      <c r="I75" s="169" t="s">
        <v>591</v>
      </c>
    </row>
    <row r="76" spans="1:9" ht="14.4" x14ac:dyDescent="0.3">
      <c r="A76" s="169"/>
      <c r="B76" s="169" t="s">
        <v>584</v>
      </c>
      <c r="C76" s="169" t="s">
        <v>597</v>
      </c>
      <c r="D76" s="169" t="s">
        <v>377</v>
      </c>
      <c r="E76" s="169" t="s">
        <v>392</v>
      </c>
      <c r="F76" s="169" t="s">
        <v>888</v>
      </c>
      <c r="G76" s="169" t="s">
        <v>892</v>
      </c>
      <c r="H76" s="169">
        <v>1</v>
      </c>
      <c r="I76" s="169" t="s">
        <v>591</v>
      </c>
    </row>
    <row r="77" spans="1:9" ht="14.4" x14ac:dyDescent="0.3">
      <c r="A77" s="169"/>
      <c r="B77" s="169" t="s">
        <v>584</v>
      </c>
      <c r="C77" s="169" t="s">
        <v>597</v>
      </c>
      <c r="D77" s="169" t="s">
        <v>377</v>
      </c>
      <c r="E77" s="169" t="s">
        <v>392</v>
      </c>
      <c r="F77" s="169" t="s">
        <v>1076</v>
      </c>
      <c r="G77" s="169" t="s">
        <v>681</v>
      </c>
      <c r="H77" s="169">
        <v>1</v>
      </c>
      <c r="I77" s="169" t="s">
        <v>591</v>
      </c>
    </row>
    <row r="78" spans="1:9" ht="14.4" x14ac:dyDescent="0.3">
      <c r="A78" s="169"/>
      <c r="B78" s="169" t="s">
        <v>584</v>
      </c>
      <c r="C78" s="169" t="s">
        <v>597</v>
      </c>
      <c r="D78" s="169" t="s">
        <v>377</v>
      </c>
      <c r="E78" s="169" t="s">
        <v>395</v>
      </c>
      <c r="F78" s="169" t="s">
        <v>840</v>
      </c>
      <c r="G78" s="169" t="s">
        <v>628</v>
      </c>
      <c r="H78" s="169">
        <v>1</v>
      </c>
      <c r="I78" s="169" t="s">
        <v>591</v>
      </c>
    </row>
    <row r="79" spans="1:9" ht="14.4" x14ac:dyDescent="0.3">
      <c r="A79" s="169"/>
      <c r="B79" s="169" t="s">
        <v>584</v>
      </c>
      <c r="C79" s="169" t="s">
        <v>597</v>
      </c>
      <c r="D79" s="169" t="s">
        <v>377</v>
      </c>
      <c r="E79" s="169" t="s">
        <v>395</v>
      </c>
      <c r="F79" s="169" t="s">
        <v>840</v>
      </c>
      <c r="G79" s="169" t="s">
        <v>720</v>
      </c>
      <c r="H79" s="169">
        <v>1</v>
      </c>
      <c r="I79" s="169" t="s">
        <v>591</v>
      </c>
    </row>
    <row r="80" spans="1:9" ht="14.4" x14ac:dyDescent="0.3">
      <c r="A80" s="169"/>
      <c r="B80" s="169" t="s">
        <v>584</v>
      </c>
      <c r="C80" s="169" t="s">
        <v>597</v>
      </c>
      <c r="D80" s="169" t="s">
        <v>377</v>
      </c>
      <c r="E80" s="169" t="s">
        <v>395</v>
      </c>
      <c r="F80" s="169" t="s">
        <v>744</v>
      </c>
      <c r="G80" s="169" t="s">
        <v>634</v>
      </c>
      <c r="H80" s="169">
        <v>1</v>
      </c>
      <c r="I80" s="169" t="s">
        <v>591</v>
      </c>
    </row>
    <row r="81" spans="1:9" ht="14.4" x14ac:dyDescent="0.3">
      <c r="A81" s="169"/>
      <c r="B81" s="169" t="s">
        <v>584</v>
      </c>
      <c r="C81" s="169" t="s">
        <v>597</v>
      </c>
      <c r="D81" s="169" t="s">
        <v>377</v>
      </c>
      <c r="E81" s="169" t="s">
        <v>395</v>
      </c>
      <c r="F81" s="169" t="s">
        <v>744</v>
      </c>
      <c r="G81" s="169" t="s">
        <v>722</v>
      </c>
      <c r="H81" s="169">
        <v>1</v>
      </c>
      <c r="I81" s="169" t="s">
        <v>591</v>
      </c>
    </row>
    <row r="82" spans="1:9" ht="14.4" x14ac:dyDescent="0.3">
      <c r="A82" s="169"/>
      <c r="B82" s="169" t="s">
        <v>584</v>
      </c>
      <c r="C82" s="169" t="s">
        <v>597</v>
      </c>
      <c r="D82" s="169" t="s">
        <v>377</v>
      </c>
      <c r="E82" s="169" t="s">
        <v>395</v>
      </c>
      <c r="F82" s="169" t="s">
        <v>741</v>
      </c>
      <c r="G82" s="169" t="s">
        <v>706</v>
      </c>
      <c r="H82" s="169">
        <v>1</v>
      </c>
      <c r="I82" s="169" t="s">
        <v>591</v>
      </c>
    </row>
    <row r="83" spans="1:9" ht="14.4" x14ac:dyDescent="0.3">
      <c r="A83" s="169"/>
      <c r="B83" s="169" t="s">
        <v>584</v>
      </c>
      <c r="C83" s="169" t="s">
        <v>597</v>
      </c>
      <c r="D83" s="169" t="s">
        <v>377</v>
      </c>
      <c r="E83" s="169" t="s">
        <v>395</v>
      </c>
      <c r="F83" s="169" t="s">
        <v>741</v>
      </c>
      <c r="G83" s="169" t="s">
        <v>845</v>
      </c>
      <c r="H83" s="169">
        <v>1</v>
      </c>
      <c r="I83" s="169" t="s">
        <v>591</v>
      </c>
    </row>
    <row r="84" spans="1:9" ht="14.4" x14ac:dyDescent="0.3">
      <c r="A84" s="169"/>
      <c r="B84" s="169" t="s">
        <v>584</v>
      </c>
      <c r="C84" s="169" t="s">
        <v>597</v>
      </c>
      <c r="D84" s="169" t="s">
        <v>377</v>
      </c>
      <c r="E84" s="169" t="s">
        <v>395</v>
      </c>
      <c r="F84" s="169" t="s">
        <v>741</v>
      </c>
      <c r="G84" s="169" t="s">
        <v>962</v>
      </c>
      <c r="H84" s="169">
        <v>1</v>
      </c>
      <c r="I84" s="169" t="s">
        <v>591</v>
      </c>
    </row>
    <row r="85" spans="1:9" ht="14.4" x14ac:dyDescent="0.3">
      <c r="A85" s="169"/>
      <c r="B85" s="169" t="s">
        <v>584</v>
      </c>
      <c r="C85" s="169" t="s">
        <v>597</v>
      </c>
      <c r="D85" s="169" t="s">
        <v>377</v>
      </c>
      <c r="E85" s="169" t="s">
        <v>395</v>
      </c>
      <c r="F85" s="169" t="s">
        <v>741</v>
      </c>
      <c r="G85" s="169" t="s">
        <v>1070</v>
      </c>
      <c r="H85" s="169">
        <v>1</v>
      </c>
      <c r="I85" s="169" t="s">
        <v>591</v>
      </c>
    </row>
    <row r="86" spans="1:9" ht="14.4" x14ac:dyDescent="0.3">
      <c r="A86" s="169"/>
      <c r="B86" s="169" t="s">
        <v>584</v>
      </c>
      <c r="C86" s="169" t="s">
        <v>597</v>
      </c>
      <c r="D86" s="169" t="s">
        <v>377</v>
      </c>
      <c r="E86" s="169" t="s">
        <v>395</v>
      </c>
      <c r="F86" s="169" t="s">
        <v>741</v>
      </c>
      <c r="G86" s="169" t="s">
        <v>720</v>
      </c>
      <c r="H86" s="169">
        <v>1</v>
      </c>
      <c r="I86" s="169" t="s">
        <v>591</v>
      </c>
    </row>
    <row r="87" spans="1:9" ht="14.4" x14ac:dyDescent="0.3">
      <c r="A87" s="169"/>
      <c r="B87" s="169" t="s">
        <v>584</v>
      </c>
      <c r="C87" s="169" t="s">
        <v>597</v>
      </c>
      <c r="D87" s="169" t="s">
        <v>377</v>
      </c>
      <c r="E87" s="169" t="s">
        <v>395</v>
      </c>
      <c r="F87" s="169" t="s">
        <v>741</v>
      </c>
      <c r="G87" s="169" t="s">
        <v>722</v>
      </c>
      <c r="H87" s="169">
        <v>1</v>
      </c>
      <c r="I87" s="169" t="s">
        <v>591</v>
      </c>
    </row>
    <row r="88" spans="1:9" ht="14.4" x14ac:dyDescent="0.3">
      <c r="A88" s="169"/>
      <c r="B88" s="169" t="s">
        <v>584</v>
      </c>
      <c r="C88" s="169" t="s">
        <v>597</v>
      </c>
      <c r="D88" s="169" t="s">
        <v>377</v>
      </c>
      <c r="E88" s="169" t="s">
        <v>395</v>
      </c>
      <c r="F88" s="169" t="s">
        <v>741</v>
      </c>
      <c r="G88" s="169" t="s">
        <v>797</v>
      </c>
      <c r="H88" s="169">
        <v>1</v>
      </c>
      <c r="I88" s="169" t="s">
        <v>591</v>
      </c>
    </row>
    <row r="89" spans="1:9" ht="14.4" x14ac:dyDescent="0.3">
      <c r="A89" s="169"/>
      <c r="B89" s="169" t="s">
        <v>584</v>
      </c>
      <c r="C89" s="169" t="s">
        <v>597</v>
      </c>
      <c r="D89" s="169" t="s">
        <v>377</v>
      </c>
      <c r="E89" s="169" t="s">
        <v>395</v>
      </c>
      <c r="F89" s="169" t="s">
        <v>741</v>
      </c>
      <c r="G89" s="169" t="s">
        <v>1136</v>
      </c>
      <c r="H89" s="169">
        <v>1</v>
      </c>
      <c r="I89" s="169" t="s">
        <v>591</v>
      </c>
    </row>
    <row r="90" spans="1:9" ht="14.4" x14ac:dyDescent="0.3">
      <c r="A90" s="169"/>
      <c r="B90" s="169" t="s">
        <v>584</v>
      </c>
      <c r="C90" s="169" t="s">
        <v>597</v>
      </c>
      <c r="D90" s="169" t="s">
        <v>377</v>
      </c>
      <c r="E90" s="169" t="s">
        <v>395</v>
      </c>
      <c r="F90" s="169" t="s">
        <v>741</v>
      </c>
      <c r="G90" s="169" t="s">
        <v>1138</v>
      </c>
      <c r="H90" s="169">
        <v>1</v>
      </c>
      <c r="I90" s="169" t="s">
        <v>591</v>
      </c>
    </row>
    <row r="91" spans="1:9" ht="14.4" x14ac:dyDescent="0.3">
      <c r="A91" s="169"/>
      <c r="B91" s="169" t="s">
        <v>584</v>
      </c>
      <c r="C91" s="169" t="s">
        <v>597</v>
      </c>
      <c r="D91" s="169" t="s">
        <v>377</v>
      </c>
      <c r="E91" s="169" t="s">
        <v>395</v>
      </c>
      <c r="F91" s="169" t="s">
        <v>741</v>
      </c>
      <c r="G91" s="169" t="s">
        <v>1144</v>
      </c>
      <c r="H91" s="169">
        <v>1</v>
      </c>
      <c r="I91" s="169" t="s">
        <v>591</v>
      </c>
    </row>
    <row r="92" spans="1:9" ht="14.4" x14ac:dyDescent="0.3">
      <c r="A92" s="169"/>
      <c r="B92" s="169" t="s">
        <v>584</v>
      </c>
      <c r="C92" s="169" t="s">
        <v>597</v>
      </c>
      <c r="D92" s="169" t="s">
        <v>377</v>
      </c>
      <c r="E92" s="169" t="s">
        <v>395</v>
      </c>
      <c r="F92" s="169" t="s">
        <v>741</v>
      </c>
      <c r="G92" s="169" t="s">
        <v>1147</v>
      </c>
      <c r="H92" s="169">
        <v>1</v>
      </c>
      <c r="I92" s="169" t="s">
        <v>591</v>
      </c>
    </row>
    <row r="93" spans="1:9" ht="14.4" x14ac:dyDescent="0.3">
      <c r="A93" s="169"/>
      <c r="B93" s="169" t="s">
        <v>584</v>
      </c>
      <c r="C93" s="169" t="s">
        <v>597</v>
      </c>
      <c r="D93" s="169" t="s">
        <v>377</v>
      </c>
      <c r="E93" s="169" t="s">
        <v>395</v>
      </c>
      <c r="F93" s="169" t="s">
        <v>741</v>
      </c>
      <c r="G93" s="169" t="s">
        <v>1150</v>
      </c>
      <c r="H93" s="169">
        <v>1</v>
      </c>
      <c r="I93" s="169" t="s">
        <v>591</v>
      </c>
    </row>
    <row r="94" spans="1:9" ht="14.4" x14ac:dyDescent="0.3">
      <c r="A94" s="169"/>
      <c r="B94" s="169" t="s">
        <v>584</v>
      </c>
      <c r="C94" s="169" t="s">
        <v>597</v>
      </c>
      <c r="D94" s="169" t="s">
        <v>377</v>
      </c>
      <c r="E94" s="169" t="s">
        <v>395</v>
      </c>
      <c r="F94" s="169" t="s">
        <v>741</v>
      </c>
      <c r="G94" s="169" t="s">
        <v>1153</v>
      </c>
      <c r="H94" s="169">
        <v>1</v>
      </c>
      <c r="I94" s="169" t="s">
        <v>591</v>
      </c>
    </row>
    <row r="95" spans="1:9" ht="14.4" x14ac:dyDescent="0.3">
      <c r="A95" s="169"/>
      <c r="B95" s="169" t="s">
        <v>584</v>
      </c>
      <c r="C95" s="169" t="s">
        <v>597</v>
      </c>
      <c r="D95" s="169" t="s">
        <v>377</v>
      </c>
      <c r="E95" s="169" t="s">
        <v>395</v>
      </c>
      <c r="F95" s="169" t="s">
        <v>802</v>
      </c>
      <c r="G95" s="169" t="s">
        <v>730</v>
      </c>
      <c r="H95" s="169">
        <v>1</v>
      </c>
      <c r="I95" s="169" t="s">
        <v>591</v>
      </c>
    </row>
    <row r="96" spans="1:9" ht="14.4" x14ac:dyDescent="0.3">
      <c r="A96" s="169"/>
      <c r="B96" s="169" t="s">
        <v>584</v>
      </c>
      <c r="C96" s="169" t="s">
        <v>597</v>
      </c>
      <c r="D96" s="169" t="s">
        <v>377</v>
      </c>
      <c r="E96" s="169" t="s">
        <v>395</v>
      </c>
      <c r="F96" s="169" t="s">
        <v>805</v>
      </c>
      <c r="G96" s="169" t="s">
        <v>727</v>
      </c>
      <c r="H96" s="169">
        <v>1</v>
      </c>
      <c r="I96" s="169" t="s">
        <v>591</v>
      </c>
    </row>
    <row r="97" spans="1:9" ht="14.4" x14ac:dyDescent="0.3">
      <c r="A97" s="169"/>
      <c r="B97" s="169" t="s">
        <v>584</v>
      </c>
      <c r="C97" s="169" t="s">
        <v>597</v>
      </c>
      <c r="D97" s="169" t="s">
        <v>377</v>
      </c>
      <c r="E97" s="169" t="s">
        <v>395</v>
      </c>
      <c r="F97" s="169" t="s">
        <v>626</v>
      </c>
      <c r="G97" s="169" t="s">
        <v>628</v>
      </c>
      <c r="H97" s="169">
        <v>1</v>
      </c>
      <c r="I97" s="169" t="s">
        <v>591</v>
      </c>
    </row>
    <row r="98" spans="1:9" ht="14.4" x14ac:dyDescent="0.3">
      <c r="A98" s="169"/>
      <c r="B98" s="169" t="s">
        <v>584</v>
      </c>
      <c r="C98" s="169" t="s">
        <v>597</v>
      </c>
      <c r="D98" s="169" t="s">
        <v>377</v>
      </c>
      <c r="E98" s="169" t="s">
        <v>395</v>
      </c>
      <c r="F98" s="169" t="s">
        <v>633</v>
      </c>
      <c r="G98" s="169" t="s">
        <v>634</v>
      </c>
      <c r="H98" s="169">
        <v>1</v>
      </c>
      <c r="I98" s="169" t="s">
        <v>591</v>
      </c>
    </row>
    <row r="99" spans="1:9" ht="14.4" x14ac:dyDescent="0.3">
      <c r="A99" s="169"/>
      <c r="B99" s="169" t="s">
        <v>584</v>
      </c>
      <c r="C99" s="169" t="s">
        <v>597</v>
      </c>
      <c r="D99" s="169" t="s">
        <v>377</v>
      </c>
      <c r="E99" s="169" t="s">
        <v>395</v>
      </c>
      <c r="F99" s="169" t="s">
        <v>799</v>
      </c>
      <c r="G99" s="169" t="s">
        <v>717</v>
      </c>
      <c r="H99" s="169">
        <v>1</v>
      </c>
      <c r="I99" s="169" t="s">
        <v>591</v>
      </c>
    </row>
    <row r="100" spans="1:9" ht="14.4" x14ac:dyDescent="0.3">
      <c r="A100"/>
      <c r="B100"/>
      <c r="C100"/>
      <c r="D100"/>
      <c r="E100"/>
      <c r="F100"/>
      <c r="G100"/>
      <c r="H100"/>
      <c r="I100"/>
    </row>
    <row r="101" spans="1:9" ht="14.4" x14ac:dyDescent="0.3">
      <c r="A101"/>
      <c r="B101"/>
      <c r="C101"/>
      <c r="D101"/>
      <c r="E101"/>
      <c r="F101"/>
      <c r="G101"/>
      <c r="H101"/>
      <c r="I101"/>
    </row>
    <row r="102" spans="1:9" ht="14.4" x14ac:dyDescent="0.3">
      <c r="A102"/>
      <c r="B102"/>
      <c r="C102"/>
      <c r="D102"/>
      <c r="E102"/>
      <c r="F102"/>
      <c r="G102"/>
      <c r="H102"/>
      <c r="I102"/>
    </row>
    <row r="103" spans="1:9" ht="14.4" x14ac:dyDescent="0.3">
      <c r="A103"/>
      <c r="B103"/>
      <c r="C103"/>
      <c r="D103"/>
      <c r="E103"/>
      <c r="F103"/>
      <c r="G103"/>
      <c r="H103"/>
      <c r="I103"/>
    </row>
    <row r="104" spans="1:9" ht="14.4" x14ac:dyDescent="0.3">
      <c r="A104"/>
      <c r="B104"/>
      <c r="C104"/>
      <c r="D104"/>
      <c r="E104"/>
      <c r="F104"/>
      <c r="G104"/>
      <c r="H104"/>
      <c r="I104"/>
    </row>
    <row r="105" spans="1:9" ht="14.4" x14ac:dyDescent="0.3">
      <c r="A105"/>
      <c r="B105"/>
      <c r="C105"/>
      <c r="D105"/>
      <c r="E105"/>
      <c r="F105"/>
      <c r="G105"/>
      <c r="H105"/>
      <c r="I105"/>
    </row>
    <row r="106" spans="1:9" ht="14.4" x14ac:dyDescent="0.3">
      <c r="A106"/>
      <c r="B106"/>
      <c r="C106"/>
      <c r="D106"/>
      <c r="E106"/>
      <c r="F106"/>
      <c r="G106"/>
      <c r="H106"/>
      <c r="I106"/>
    </row>
    <row r="107" spans="1:9" ht="14.4" x14ac:dyDescent="0.3">
      <c r="A107"/>
      <c r="B107"/>
      <c r="C107"/>
      <c r="D107"/>
      <c r="E107"/>
      <c r="F107"/>
      <c r="G107"/>
      <c r="H107"/>
      <c r="I107"/>
    </row>
    <row r="108" spans="1:9" ht="14.4" x14ac:dyDescent="0.3">
      <c r="A108"/>
      <c r="B108"/>
      <c r="C108"/>
      <c r="D108"/>
      <c r="E108"/>
      <c r="F108"/>
      <c r="G108"/>
      <c r="H108"/>
      <c r="I108"/>
    </row>
    <row r="109" spans="1:9" ht="14.4" x14ac:dyDescent="0.3">
      <c r="A109"/>
      <c r="B109"/>
      <c r="C109"/>
      <c r="D109"/>
      <c r="E109"/>
      <c r="F109"/>
      <c r="G109"/>
      <c r="H109"/>
      <c r="I109"/>
    </row>
    <row r="110" spans="1:9" ht="14.4" x14ac:dyDescent="0.3">
      <c r="A110"/>
      <c r="B110"/>
      <c r="C110"/>
      <c r="D110"/>
      <c r="E110"/>
      <c r="F110"/>
      <c r="G110"/>
      <c r="H110"/>
      <c r="I110"/>
    </row>
    <row r="111" spans="1:9" ht="14.4" x14ac:dyDescent="0.3">
      <c r="A111"/>
      <c r="B111"/>
      <c r="C111"/>
      <c r="D111"/>
      <c r="E111"/>
      <c r="F111"/>
      <c r="G111"/>
      <c r="H111"/>
      <c r="I111"/>
    </row>
    <row r="112" spans="1:9" ht="14.4" x14ac:dyDescent="0.3">
      <c r="A112"/>
      <c r="B112"/>
      <c r="C112"/>
      <c r="D112"/>
      <c r="E112"/>
      <c r="F112"/>
      <c r="G112"/>
      <c r="H112"/>
      <c r="I112"/>
    </row>
    <row r="113" spans="1:9" ht="14.4" x14ac:dyDescent="0.3">
      <c r="A113"/>
      <c r="B113"/>
      <c r="C113"/>
      <c r="D113"/>
      <c r="E113"/>
      <c r="F113"/>
      <c r="G113"/>
      <c r="H113"/>
      <c r="I113"/>
    </row>
    <row r="114" spans="1:9" ht="14.4" x14ac:dyDescent="0.3">
      <c r="A114"/>
      <c r="B114"/>
      <c r="C114"/>
      <c r="D114"/>
      <c r="E114"/>
      <c r="F114"/>
      <c r="G114"/>
      <c r="H114"/>
      <c r="I114"/>
    </row>
    <row r="115" spans="1:9" ht="14.4" x14ac:dyDescent="0.3">
      <c r="A115"/>
      <c r="B115"/>
      <c r="C115"/>
      <c r="D115"/>
      <c r="E115"/>
      <c r="F115"/>
      <c r="G115"/>
      <c r="H115"/>
      <c r="I115"/>
    </row>
    <row r="116" spans="1:9" ht="14.4" x14ac:dyDescent="0.3">
      <c r="A116"/>
      <c r="B116"/>
      <c r="C116"/>
      <c r="D116"/>
      <c r="E116"/>
      <c r="F116"/>
      <c r="G116"/>
      <c r="H116"/>
      <c r="I116"/>
    </row>
    <row r="117" spans="1:9" ht="14.4" x14ac:dyDescent="0.3">
      <c r="A117"/>
      <c r="B117"/>
      <c r="C117"/>
      <c r="D117"/>
      <c r="E117"/>
      <c r="F117"/>
      <c r="G117"/>
      <c r="H117"/>
      <c r="I117"/>
    </row>
    <row r="118" spans="1:9" ht="14.4" x14ac:dyDescent="0.3">
      <c r="A118"/>
      <c r="B118"/>
      <c r="C118"/>
      <c r="D118"/>
      <c r="E118"/>
      <c r="F118"/>
      <c r="G118"/>
      <c r="H118"/>
      <c r="I118"/>
    </row>
    <row r="119" spans="1:9" ht="14.4" x14ac:dyDescent="0.3">
      <c r="A119"/>
      <c r="B119"/>
      <c r="C119"/>
      <c r="D119"/>
      <c r="E119"/>
      <c r="F119"/>
      <c r="G119"/>
      <c r="H119"/>
      <c r="I119"/>
    </row>
    <row r="120" spans="1:9" ht="14.4" x14ac:dyDescent="0.3">
      <c r="A120"/>
      <c r="B120"/>
      <c r="C120"/>
      <c r="D120"/>
      <c r="E120"/>
      <c r="F120"/>
      <c r="G120"/>
      <c r="H120"/>
      <c r="I120"/>
    </row>
    <row r="121" spans="1:9" ht="14.4" x14ac:dyDescent="0.3">
      <c r="A121"/>
      <c r="B121"/>
      <c r="C121"/>
      <c r="D121"/>
      <c r="E121"/>
      <c r="F121"/>
      <c r="G121"/>
      <c r="H121"/>
      <c r="I121"/>
    </row>
    <row r="122" spans="1:9" ht="14.4" x14ac:dyDescent="0.3">
      <c r="A122"/>
      <c r="B122"/>
      <c r="C122"/>
      <c r="D122"/>
      <c r="E122"/>
      <c r="F122"/>
      <c r="G122"/>
      <c r="H122"/>
      <c r="I122"/>
    </row>
    <row r="123" spans="1:9" ht="14.4" x14ac:dyDescent="0.3">
      <c r="A123"/>
      <c r="B123"/>
      <c r="C123"/>
      <c r="D123"/>
      <c r="E123"/>
      <c r="F123"/>
      <c r="G123"/>
      <c r="H123"/>
      <c r="I123"/>
    </row>
    <row r="124" spans="1:9" ht="14.4" x14ac:dyDescent="0.3">
      <c r="A124"/>
      <c r="B124"/>
      <c r="C124"/>
      <c r="D124"/>
      <c r="E124"/>
      <c r="F124"/>
      <c r="G124"/>
      <c r="H124"/>
      <c r="I124"/>
    </row>
    <row r="125" spans="1:9" ht="14.4" x14ac:dyDescent="0.3">
      <c r="A125"/>
      <c r="B125"/>
      <c r="C125"/>
      <c r="D125"/>
      <c r="E125"/>
      <c r="F125"/>
      <c r="G125"/>
      <c r="H125"/>
      <c r="I125"/>
    </row>
    <row r="126" spans="1:9" ht="14.4" x14ac:dyDescent="0.3">
      <c r="A126"/>
      <c r="B126"/>
      <c r="C126"/>
      <c r="D126"/>
      <c r="E126"/>
      <c r="F126"/>
      <c r="G126"/>
      <c r="H126"/>
      <c r="I126"/>
    </row>
    <row r="127" spans="1:9" ht="14.4" x14ac:dyDescent="0.3">
      <c r="A127"/>
      <c r="B127"/>
      <c r="C127"/>
      <c r="D127"/>
      <c r="E127"/>
      <c r="F127"/>
      <c r="G127"/>
      <c r="H127"/>
      <c r="I127"/>
    </row>
    <row r="128" spans="1:9" ht="14.4" x14ac:dyDescent="0.3">
      <c r="A128"/>
      <c r="B128"/>
      <c r="C128"/>
      <c r="D128"/>
      <c r="E128"/>
      <c r="F128"/>
      <c r="G128"/>
      <c r="H128"/>
      <c r="I128"/>
    </row>
    <row r="129" spans="1:9" ht="14.4" x14ac:dyDescent="0.3">
      <c r="A129"/>
      <c r="B129"/>
      <c r="C129"/>
      <c r="D129"/>
      <c r="E129"/>
      <c r="F129"/>
      <c r="G129"/>
      <c r="H129"/>
      <c r="I129"/>
    </row>
    <row r="130" spans="1:9" ht="14.4" x14ac:dyDescent="0.3">
      <c r="A130"/>
      <c r="B130"/>
      <c r="C130"/>
      <c r="D130"/>
      <c r="E130"/>
      <c r="F130"/>
      <c r="G130"/>
      <c r="H130"/>
      <c r="I130"/>
    </row>
    <row r="131" spans="1:9" ht="14.4" x14ac:dyDescent="0.3">
      <c r="A131"/>
      <c r="B131"/>
      <c r="C131"/>
      <c r="D131"/>
      <c r="E131"/>
      <c r="F131"/>
      <c r="G131"/>
      <c r="H131"/>
      <c r="I131"/>
    </row>
    <row r="132" spans="1:9" ht="14.4" x14ac:dyDescent="0.3">
      <c r="A132"/>
      <c r="B132"/>
      <c r="C132"/>
      <c r="D132"/>
      <c r="E132"/>
      <c r="F132"/>
      <c r="G132"/>
      <c r="H132"/>
      <c r="I132"/>
    </row>
    <row r="133" spans="1:9" ht="14.4" x14ac:dyDescent="0.3">
      <c r="A133"/>
      <c r="B133"/>
      <c r="C133"/>
      <c r="D133"/>
      <c r="E133"/>
      <c r="F133"/>
      <c r="G133"/>
      <c r="H133"/>
      <c r="I133"/>
    </row>
    <row r="134" spans="1:9" ht="14.4" x14ac:dyDescent="0.3">
      <c r="A134"/>
      <c r="B134"/>
      <c r="C134"/>
      <c r="D134"/>
      <c r="E134"/>
      <c r="F134"/>
      <c r="G134"/>
      <c r="H134"/>
      <c r="I134"/>
    </row>
    <row r="135" spans="1:9" ht="14.4" x14ac:dyDescent="0.3">
      <c r="A135"/>
      <c r="B135"/>
      <c r="C135"/>
      <c r="D135"/>
      <c r="E135"/>
      <c r="F135"/>
      <c r="G135"/>
      <c r="H135"/>
      <c r="I135"/>
    </row>
    <row r="136" spans="1:9" ht="14.4" x14ac:dyDescent="0.3">
      <c r="A136"/>
      <c r="B136"/>
      <c r="C136"/>
      <c r="D136"/>
      <c r="E136"/>
      <c r="F136"/>
      <c r="G136"/>
      <c r="H136"/>
      <c r="I136"/>
    </row>
    <row r="137" spans="1:9" ht="14.4" x14ac:dyDescent="0.3">
      <c r="A137"/>
      <c r="B137"/>
      <c r="C137"/>
      <c r="D137"/>
      <c r="E137"/>
      <c r="F137"/>
      <c r="G137"/>
      <c r="H137"/>
      <c r="I137"/>
    </row>
    <row r="138" spans="1:9" ht="14.4" x14ac:dyDescent="0.3">
      <c r="A138"/>
      <c r="B138"/>
      <c r="C138"/>
      <c r="D138"/>
      <c r="E138"/>
      <c r="F138"/>
      <c r="G138"/>
      <c r="H138"/>
      <c r="I138"/>
    </row>
    <row r="139" spans="1:9" ht="14.4" x14ac:dyDescent="0.3">
      <c r="A139"/>
      <c r="B139"/>
      <c r="C139"/>
      <c r="D139"/>
      <c r="E139"/>
      <c r="F139"/>
      <c r="G139"/>
      <c r="H139"/>
      <c r="I139"/>
    </row>
    <row r="140" spans="1:9" ht="14.4" x14ac:dyDescent="0.3">
      <c r="A140"/>
      <c r="B140"/>
      <c r="C140"/>
      <c r="D140"/>
      <c r="E140"/>
      <c r="F140"/>
      <c r="G140"/>
      <c r="H140"/>
      <c r="I140"/>
    </row>
    <row r="141" spans="1:9" ht="14.4" x14ac:dyDescent="0.3">
      <c r="A141"/>
      <c r="B141"/>
      <c r="C141"/>
      <c r="D141"/>
      <c r="E141"/>
      <c r="F141"/>
      <c r="G141"/>
      <c r="H141"/>
      <c r="I141"/>
    </row>
    <row r="142" spans="1:9" ht="14.4" x14ac:dyDescent="0.3">
      <c r="A142"/>
      <c r="B142"/>
      <c r="C142"/>
      <c r="D142"/>
      <c r="E142"/>
      <c r="F142"/>
      <c r="G142"/>
      <c r="H142"/>
      <c r="I142"/>
    </row>
    <row r="143" spans="1:9" ht="14.4" x14ac:dyDescent="0.3">
      <c r="A143"/>
      <c r="B143"/>
      <c r="C143"/>
      <c r="D143"/>
      <c r="E143"/>
      <c r="F143"/>
      <c r="G143"/>
      <c r="H143"/>
      <c r="I143"/>
    </row>
    <row r="144" spans="1:9" ht="14.4" x14ac:dyDescent="0.3">
      <c r="A144"/>
      <c r="B144"/>
      <c r="C144"/>
      <c r="D144"/>
      <c r="E144"/>
      <c r="F144"/>
      <c r="G144"/>
      <c r="H144"/>
      <c r="I144"/>
    </row>
    <row r="145" spans="1:9" ht="14.4" x14ac:dyDescent="0.3">
      <c r="A145"/>
      <c r="B145"/>
      <c r="C145"/>
      <c r="D145"/>
      <c r="E145"/>
      <c r="F145"/>
      <c r="G145"/>
      <c r="H145"/>
      <c r="I145"/>
    </row>
    <row r="146" spans="1:9" ht="14.4" x14ac:dyDescent="0.3">
      <c r="A146"/>
      <c r="B146"/>
      <c r="C146"/>
      <c r="D146"/>
      <c r="E146"/>
      <c r="F146"/>
      <c r="G146"/>
      <c r="H146"/>
      <c r="I146"/>
    </row>
    <row r="147" spans="1:9" ht="14.4" x14ac:dyDescent="0.3">
      <c r="A147"/>
      <c r="B147"/>
      <c r="C147"/>
      <c r="D147"/>
      <c r="E147"/>
      <c r="F147"/>
      <c r="G147"/>
      <c r="H147"/>
      <c r="I147"/>
    </row>
    <row r="148" spans="1:9" ht="14.4" x14ac:dyDescent="0.3">
      <c r="A148"/>
      <c r="B148"/>
      <c r="C148"/>
      <c r="D148"/>
      <c r="E148"/>
      <c r="F148"/>
      <c r="G148"/>
      <c r="H148"/>
      <c r="I148"/>
    </row>
    <row r="149" spans="1:9" ht="14.4" x14ac:dyDescent="0.3">
      <c r="A149"/>
      <c r="B149"/>
      <c r="C149"/>
      <c r="D149"/>
      <c r="E149"/>
      <c r="F149"/>
      <c r="G149"/>
      <c r="H149"/>
      <c r="I149"/>
    </row>
    <row r="150" spans="1:9" ht="14.4" x14ac:dyDescent="0.3">
      <c r="A150"/>
      <c r="B150"/>
      <c r="C150"/>
      <c r="D150"/>
      <c r="E150"/>
      <c r="F150"/>
      <c r="G150"/>
      <c r="H150"/>
      <c r="I150"/>
    </row>
    <row r="151" spans="1:9" ht="14.4" x14ac:dyDescent="0.3">
      <c r="A151"/>
      <c r="B151"/>
      <c r="C151"/>
      <c r="D151"/>
      <c r="E151"/>
      <c r="F151"/>
      <c r="G151"/>
      <c r="H151"/>
      <c r="I151"/>
    </row>
    <row r="152" spans="1:9" ht="14.4" x14ac:dyDescent="0.3">
      <c r="A152"/>
      <c r="B152"/>
      <c r="C152"/>
      <c r="D152"/>
      <c r="E152"/>
      <c r="F152"/>
      <c r="G152"/>
      <c r="H152"/>
      <c r="I152"/>
    </row>
    <row r="153" spans="1:9" ht="14.4" x14ac:dyDescent="0.3">
      <c r="A153"/>
      <c r="B153"/>
      <c r="C153"/>
      <c r="D153"/>
      <c r="E153"/>
      <c r="F153"/>
      <c r="G153"/>
      <c r="H153"/>
      <c r="I153"/>
    </row>
    <row r="154" spans="1:9" ht="14.4" x14ac:dyDescent="0.3">
      <c r="A154"/>
      <c r="B154"/>
      <c r="C154"/>
      <c r="D154"/>
      <c r="E154"/>
      <c r="F154"/>
      <c r="G154"/>
      <c r="H154"/>
      <c r="I154"/>
    </row>
    <row r="155" spans="1:9" ht="14.4" x14ac:dyDescent="0.3">
      <c r="A155"/>
      <c r="B155"/>
      <c r="C155"/>
      <c r="D155"/>
      <c r="E155"/>
      <c r="F155"/>
      <c r="G155"/>
      <c r="H155"/>
      <c r="I155"/>
    </row>
    <row r="156" spans="1:9" ht="14.4" x14ac:dyDescent="0.3">
      <c r="A156"/>
      <c r="B156"/>
      <c r="C156"/>
      <c r="D156"/>
      <c r="E156"/>
      <c r="F156"/>
      <c r="G156"/>
      <c r="H156"/>
      <c r="I156"/>
    </row>
    <row r="157" spans="1:9" ht="14.4" x14ac:dyDescent="0.3">
      <c r="A157"/>
      <c r="B157"/>
      <c r="C157"/>
      <c r="D157"/>
      <c r="E157"/>
      <c r="F157"/>
      <c r="G157"/>
      <c r="H157"/>
      <c r="I157"/>
    </row>
    <row r="158" spans="1:9" ht="14.4" x14ac:dyDescent="0.3">
      <c r="A158"/>
      <c r="B158"/>
      <c r="C158"/>
      <c r="D158"/>
      <c r="E158"/>
      <c r="F158"/>
      <c r="G158"/>
      <c r="H158"/>
      <c r="I158"/>
    </row>
    <row r="159" spans="1:9" ht="14.4" x14ac:dyDescent="0.3">
      <c r="A159"/>
      <c r="B159"/>
      <c r="C159"/>
      <c r="D159"/>
      <c r="E159"/>
      <c r="F159"/>
      <c r="G159"/>
      <c r="H159"/>
      <c r="I159"/>
    </row>
    <row r="160" spans="1:9" ht="14.4" x14ac:dyDescent="0.3">
      <c r="A160"/>
      <c r="B160"/>
      <c r="C160"/>
      <c r="D160"/>
      <c r="E160"/>
      <c r="F160"/>
      <c r="G160"/>
      <c r="H160"/>
      <c r="I160"/>
    </row>
    <row r="161" spans="1:9" ht="14.4" x14ac:dyDescent="0.3">
      <c r="A161"/>
      <c r="B161"/>
      <c r="C161"/>
      <c r="D161"/>
      <c r="E161"/>
      <c r="F161"/>
      <c r="G161"/>
      <c r="H161"/>
      <c r="I161"/>
    </row>
    <row r="162" spans="1:9" ht="14.4" x14ac:dyDescent="0.3">
      <c r="A162"/>
      <c r="B162"/>
      <c r="C162"/>
      <c r="D162"/>
      <c r="E162"/>
      <c r="F162"/>
      <c r="G162"/>
      <c r="H162"/>
      <c r="I162"/>
    </row>
    <row r="163" spans="1:9" ht="14.4" x14ac:dyDescent="0.3">
      <c r="A163"/>
      <c r="B163"/>
      <c r="C163"/>
      <c r="D163"/>
      <c r="E163"/>
      <c r="F163"/>
      <c r="G163"/>
      <c r="H163"/>
      <c r="I163"/>
    </row>
    <row r="164" spans="1:9" ht="14.4" x14ac:dyDescent="0.3">
      <c r="A164"/>
      <c r="B164"/>
      <c r="C164"/>
      <c r="D164"/>
      <c r="E164"/>
      <c r="F164"/>
      <c r="G164"/>
      <c r="H164"/>
      <c r="I164"/>
    </row>
    <row r="165" spans="1:9" ht="14.4" x14ac:dyDescent="0.3">
      <c r="A165"/>
      <c r="B165"/>
      <c r="C165"/>
      <c r="D165"/>
      <c r="E165"/>
      <c r="F165"/>
      <c r="G165"/>
      <c r="H165"/>
      <c r="I165"/>
    </row>
    <row r="166" spans="1:9" ht="14.4" x14ac:dyDescent="0.3">
      <c r="A166"/>
      <c r="B166"/>
      <c r="C166"/>
      <c r="D166"/>
      <c r="E166"/>
      <c r="F166"/>
      <c r="G166"/>
      <c r="H166"/>
      <c r="I166"/>
    </row>
    <row r="167" spans="1:9" ht="14.4" x14ac:dyDescent="0.3">
      <c r="A167"/>
      <c r="B167"/>
      <c r="C167"/>
      <c r="D167"/>
      <c r="E167"/>
      <c r="F167"/>
      <c r="G167"/>
      <c r="H167"/>
      <c r="I167"/>
    </row>
    <row r="168" spans="1:9" ht="14.4" x14ac:dyDescent="0.3">
      <c r="A168"/>
      <c r="B168"/>
      <c r="C168"/>
      <c r="D168"/>
      <c r="E168"/>
      <c r="F168"/>
      <c r="G168"/>
      <c r="H168"/>
      <c r="I168"/>
    </row>
    <row r="169" spans="1:9" ht="14.4" x14ac:dyDescent="0.3">
      <c r="A169"/>
      <c r="B169"/>
      <c r="C169"/>
      <c r="D169"/>
      <c r="E169"/>
      <c r="F169"/>
      <c r="G169"/>
      <c r="H169"/>
      <c r="I169"/>
    </row>
    <row r="170" spans="1:9" ht="14.4" x14ac:dyDescent="0.3">
      <c r="A170"/>
      <c r="B170"/>
      <c r="C170"/>
      <c r="D170"/>
      <c r="E170"/>
      <c r="F170"/>
      <c r="G170"/>
      <c r="H170"/>
      <c r="I170"/>
    </row>
    <row r="171" spans="1:9" ht="14.4" x14ac:dyDescent="0.3">
      <c r="A171"/>
      <c r="B171"/>
      <c r="C171"/>
      <c r="D171"/>
      <c r="E171"/>
      <c r="F171"/>
      <c r="G171"/>
      <c r="H171"/>
      <c r="I171"/>
    </row>
    <row r="172" spans="1:9" ht="14.4" x14ac:dyDescent="0.3">
      <c r="A172"/>
      <c r="B172"/>
      <c r="C172"/>
      <c r="D172"/>
      <c r="E172"/>
      <c r="F172"/>
      <c r="G172"/>
      <c r="H172"/>
      <c r="I172"/>
    </row>
    <row r="173" spans="1:9" ht="14.4" x14ac:dyDescent="0.3">
      <c r="A173"/>
      <c r="B173"/>
      <c r="C173"/>
      <c r="D173"/>
      <c r="E173"/>
      <c r="F173"/>
      <c r="G173"/>
      <c r="H173"/>
      <c r="I173"/>
    </row>
    <row r="174" spans="1:9" ht="14.4" x14ac:dyDescent="0.3">
      <c r="A174"/>
      <c r="B174"/>
      <c r="C174"/>
      <c r="D174"/>
      <c r="E174"/>
      <c r="F174"/>
      <c r="G174"/>
      <c r="H174"/>
      <c r="I174"/>
    </row>
    <row r="175" spans="1:9" ht="14.4" x14ac:dyDescent="0.3">
      <c r="A175"/>
      <c r="B175"/>
      <c r="C175"/>
      <c r="D175"/>
      <c r="E175"/>
      <c r="F175"/>
      <c r="G175"/>
      <c r="H175"/>
      <c r="I175"/>
    </row>
    <row r="176" spans="1:9" ht="14.4" x14ac:dyDescent="0.3">
      <c r="A176"/>
      <c r="B176"/>
      <c r="C176"/>
      <c r="D176"/>
      <c r="E176"/>
      <c r="F176"/>
      <c r="G176"/>
      <c r="H176"/>
      <c r="I176"/>
    </row>
    <row r="177" spans="1:9" ht="14.4" x14ac:dyDescent="0.3">
      <c r="A177"/>
      <c r="B177"/>
      <c r="C177"/>
      <c r="D177"/>
      <c r="E177"/>
      <c r="F177"/>
      <c r="G177"/>
      <c r="H177"/>
      <c r="I177"/>
    </row>
    <row r="178" spans="1:9" ht="14.4" x14ac:dyDescent="0.3">
      <c r="A178"/>
      <c r="B178"/>
      <c r="C178"/>
      <c r="D178"/>
      <c r="E178"/>
      <c r="F178"/>
      <c r="G178"/>
      <c r="H178"/>
      <c r="I178"/>
    </row>
    <row r="179" spans="1:9" ht="14.4" x14ac:dyDescent="0.3">
      <c r="A179"/>
      <c r="B179"/>
      <c r="C179"/>
      <c r="D179"/>
      <c r="E179"/>
      <c r="F179"/>
      <c r="G179"/>
      <c r="H179"/>
      <c r="I179"/>
    </row>
    <row r="180" spans="1:9" ht="14.4" x14ac:dyDescent="0.3">
      <c r="A180"/>
      <c r="B180"/>
      <c r="C180"/>
      <c r="D180"/>
      <c r="E180"/>
      <c r="F180"/>
      <c r="G180"/>
      <c r="H180"/>
      <c r="I180"/>
    </row>
    <row r="181" spans="1:9" ht="14.4" x14ac:dyDescent="0.3">
      <c r="A181"/>
      <c r="B181"/>
      <c r="C181"/>
      <c r="D181"/>
      <c r="E181"/>
      <c r="F181"/>
      <c r="G181"/>
      <c r="H181"/>
      <c r="I181"/>
    </row>
    <row r="182" spans="1:9" ht="14.4" x14ac:dyDescent="0.3">
      <c r="A182"/>
      <c r="B182"/>
      <c r="C182"/>
      <c r="D182"/>
      <c r="E182"/>
      <c r="F182"/>
      <c r="G182"/>
      <c r="H182"/>
      <c r="I182"/>
    </row>
    <row r="183" spans="1:9" ht="14.4" x14ac:dyDescent="0.3">
      <c r="A183"/>
      <c r="B183"/>
      <c r="C183"/>
      <c r="D183"/>
      <c r="E183"/>
      <c r="F183"/>
      <c r="G183"/>
      <c r="H183"/>
      <c r="I183"/>
    </row>
    <row r="184" spans="1:9" ht="14.4" x14ac:dyDescent="0.3">
      <c r="A184"/>
      <c r="B184"/>
      <c r="C184"/>
      <c r="D184"/>
      <c r="E184"/>
      <c r="F184"/>
      <c r="G184"/>
      <c r="H184"/>
      <c r="I184"/>
    </row>
    <row r="185" spans="1:9" ht="14.4" x14ac:dyDescent="0.3">
      <c r="A185"/>
      <c r="B185"/>
      <c r="C185"/>
      <c r="D185"/>
      <c r="E185"/>
      <c r="F185"/>
      <c r="G185"/>
      <c r="H185"/>
      <c r="I185"/>
    </row>
    <row r="186" spans="1:9" ht="14.4" x14ac:dyDescent="0.3">
      <c r="A186"/>
      <c r="B186"/>
      <c r="C186"/>
      <c r="D186"/>
      <c r="E186"/>
      <c r="F186"/>
      <c r="G186"/>
      <c r="H186"/>
      <c r="I186"/>
    </row>
    <row r="187" spans="1:9" ht="14.4" x14ac:dyDescent="0.3">
      <c r="A187"/>
      <c r="B187"/>
      <c r="C187"/>
      <c r="D187"/>
      <c r="E187"/>
      <c r="F187"/>
      <c r="G187"/>
      <c r="H187"/>
      <c r="I187"/>
    </row>
    <row r="188" spans="1:9" ht="14.4" x14ac:dyDescent="0.3">
      <c r="A188"/>
      <c r="B188"/>
      <c r="C188"/>
      <c r="D188"/>
      <c r="E188"/>
      <c r="F188"/>
      <c r="G188"/>
      <c r="H188"/>
      <c r="I188"/>
    </row>
    <row r="189" spans="1:9" ht="14.4" x14ac:dyDescent="0.3">
      <c r="A189"/>
      <c r="B189"/>
      <c r="C189"/>
      <c r="D189"/>
      <c r="E189"/>
      <c r="F189"/>
      <c r="G189"/>
      <c r="H189"/>
      <c r="I189"/>
    </row>
    <row r="190" spans="1:9" ht="14.4" x14ac:dyDescent="0.3">
      <c r="A190"/>
      <c r="B190"/>
      <c r="C190"/>
      <c r="D190"/>
      <c r="E190"/>
      <c r="F190"/>
      <c r="G190"/>
      <c r="H190"/>
      <c r="I190"/>
    </row>
    <row r="191" spans="1:9" ht="14.4" x14ac:dyDescent="0.3">
      <c r="A191"/>
      <c r="B191"/>
      <c r="C191"/>
      <c r="D191"/>
      <c r="E191"/>
      <c r="F191"/>
      <c r="G191"/>
      <c r="H191"/>
      <c r="I191"/>
    </row>
    <row r="192" spans="1:9" ht="14.4" x14ac:dyDescent="0.3">
      <c r="A192"/>
      <c r="B192"/>
      <c r="C192"/>
      <c r="D192"/>
      <c r="E192"/>
      <c r="F192"/>
      <c r="G192"/>
      <c r="H192"/>
      <c r="I192"/>
    </row>
    <row r="193" spans="1:9" ht="14.4" x14ac:dyDescent="0.3">
      <c r="A193"/>
      <c r="B193"/>
      <c r="C193"/>
      <c r="D193"/>
      <c r="E193"/>
      <c r="F193"/>
      <c r="G193"/>
      <c r="H193"/>
      <c r="I193"/>
    </row>
    <row r="194" spans="1:9" ht="14.4" x14ac:dyDescent="0.3">
      <c r="A194"/>
      <c r="B194"/>
      <c r="C194"/>
      <c r="D194"/>
      <c r="E194"/>
      <c r="F194"/>
      <c r="G194"/>
      <c r="H194"/>
      <c r="I194"/>
    </row>
    <row r="195" spans="1:9" ht="14.4" x14ac:dyDescent="0.3">
      <c r="A195"/>
      <c r="B195"/>
      <c r="C195"/>
      <c r="D195"/>
      <c r="E195"/>
      <c r="F195"/>
      <c r="G195"/>
      <c r="H195"/>
      <c r="I195"/>
    </row>
    <row r="196" spans="1:9" ht="14.4" x14ac:dyDescent="0.3">
      <c r="A196"/>
      <c r="B196"/>
      <c r="C196"/>
      <c r="D196"/>
      <c r="E196"/>
      <c r="F196"/>
      <c r="G196"/>
      <c r="H196"/>
      <c r="I196"/>
    </row>
    <row r="197" spans="1:9" ht="14.4" x14ac:dyDescent="0.3">
      <c r="A197"/>
      <c r="B197"/>
      <c r="C197"/>
      <c r="D197"/>
      <c r="E197"/>
      <c r="F197"/>
      <c r="G197"/>
      <c r="H197"/>
      <c r="I197"/>
    </row>
    <row r="198" spans="1:9" ht="14.4" x14ac:dyDescent="0.3">
      <c r="A198"/>
      <c r="B198"/>
      <c r="C198"/>
      <c r="D198"/>
      <c r="E198"/>
      <c r="F198"/>
      <c r="G198"/>
      <c r="H198"/>
      <c r="I198"/>
    </row>
    <row r="199" spans="1:9" ht="14.4" x14ac:dyDescent="0.3">
      <c r="A199"/>
      <c r="B199"/>
      <c r="C199"/>
      <c r="D199"/>
      <c r="E199"/>
      <c r="F199"/>
      <c r="G199"/>
      <c r="H199"/>
      <c r="I199"/>
    </row>
    <row r="200" spans="1:9" ht="14.4" x14ac:dyDescent="0.3">
      <c r="A200"/>
      <c r="B200"/>
      <c r="C200"/>
      <c r="D200"/>
      <c r="E200"/>
      <c r="F200"/>
      <c r="G200"/>
      <c r="H200"/>
      <c r="I200"/>
    </row>
    <row r="201" spans="1:9" ht="14.4" x14ac:dyDescent="0.3">
      <c r="A201"/>
      <c r="B201"/>
      <c r="C201"/>
      <c r="D201"/>
      <c r="E201"/>
      <c r="F201"/>
      <c r="G201"/>
      <c r="H201"/>
      <c r="I201"/>
    </row>
    <row r="202" spans="1:9" ht="14.4" x14ac:dyDescent="0.3">
      <c r="A202"/>
      <c r="B202"/>
      <c r="C202"/>
      <c r="D202"/>
      <c r="E202"/>
      <c r="F202"/>
      <c r="G202"/>
      <c r="H202"/>
      <c r="I202"/>
    </row>
    <row r="203" spans="1:9" ht="14.4" x14ac:dyDescent="0.3">
      <c r="A203"/>
      <c r="B203"/>
      <c r="C203"/>
      <c r="D203"/>
      <c r="E203"/>
      <c r="F203"/>
      <c r="G203"/>
      <c r="H203"/>
      <c r="I203"/>
    </row>
    <row r="204" spans="1:9" ht="14.4" x14ac:dyDescent="0.3">
      <c r="A204"/>
      <c r="B204"/>
      <c r="C204"/>
      <c r="D204"/>
      <c r="E204"/>
      <c r="F204"/>
      <c r="G204"/>
      <c r="H204"/>
      <c r="I204"/>
    </row>
    <row r="205" spans="1:9" ht="14.4" x14ac:dyDescent="0.3">
      <c r="A205"/>
      <c r="B205"/>
      <c r="C205"/>
      <c r="D205"/>
      <c r="E205"/>
      <c r="F205"/>
      <c r="G205"/>
      <c r="H205"/>
      <c r="I205"/>
    </row>
    <row r="206" spans="1:9" ht="14.4" x14ac:dyDescent="0.3">
      <c r="A206"/>
      <c r="B206"/>
      <c r="C206"/>
      <c r="D206"/>
      <c r="E206"/>
      <c r="F206"/>
      <c r="G206"/>
      <c r="H206"/>
      <c r="I206"/>
    </row>
    <row r="207" spans="1:9" ht="14.4" x14ac:dyDescent="0.3">
      <c r="A207"/>
      <c r="B207"/>
      <c r="C207"/>
      <c r="D207"/>
      <c r="E207"/>
      <c r="F207"/>
      <c r="G207"/>
      <c r="H207"/>
      <c r="I207"/>
    </row>
    <row r="208" spans="1:9" ht="14.4" x14ac:dyDescent="0.3">
      <c r="A208"/>
      <c r="B208"/>
      <c r="C208"/>
      <c r="D208"/>
      <c r="E208"/>
      <c r="F208"/>
      <c r="G208"/>
      <c r="H208"/>
      <c r="I208"/>
    </row>
    <row r="209" spans="1:9" ht="14.4" x14ac:dyDescent="0.3">
      <c r="A209"/>
      <c r="B209"/>
      <c r="C209"/>
      <c r="D209"/>
      <c r="E209"/>
      <c r="F209"/>
      <c r="G209"/>
      <c r="H209"/>
      <c r="I209"/>
    </row>
    <row r="210" spans="1:9" ht="14.4" x14ac:dyDescent="0.3">
      <c r="A210"/>
      <c r="B210"/>
      <c r="C210"/>
      <c r="D210"/>
      <c r="E210"/>
      <c r="F210"/>
      <c r="G210"/>
      <c r="H210"/>
      <c r="I210"/>
    </row>
    <row r="211" spans="1:9" ht="14.4" x14ac:dyDescent="0.3">
      <c r="A211"/>
      <c r="B211"/>
      <c r="C211"/>
      <c r="D211"/>
      <c r="E211"/>
      <c r="F211"/>
      <c r="G211"/>
      <c r="H211"/>
      <c r="I211"/>
    </row>
    <row r="212" spans="1:9" ht="14.4" x14ac:dyDescent="0.3">
      <c r="A212"/>
      <c r="B212"/>
      <c r="C212"/>
      <c r="D212"/>
      <c r="E212"/>
      <c r="F212"/>
      <c r="G212"/>
      <c r="H212"/>
      <c r="I212"/>
    </row>
    <row r="213" spans="1:9" ht="14.4" x14ac:dyDescent="0.3">
      <c r="A213"/>
      <c r="B213"/>
      <c r="C213"/>
      <c r="D213"/>
      <c r="E213"/>
      <c r="F213"/>
      <c r="G213"/>
      <c r="H213"/>
      <c r="I213"/>
    </row>
    <row r="214" spans="1:9" ht="14.4" x14ac:dyDescent="0.3">
      <c r="A214"/>
      <c r="B214"/>
      <c r="C214"/>
      <c r="D214"/>
      <c r="E214"/>
      <c r="F214"/>
      <c r="G214"/>
      <c r="H214"/>
      <c r="I214"/>
    </row>
    <row r="215" spans="1:9" ht="14.4" x14ac:dyDescent="0.3">
      <c r="A215"/>
      <c r="B215"/>
      <c r="C215"/>
      <c r="D215"/>
      <c r="E215"/>
      <c r="F215"/>
      <c r="G215"/>
      <c r="H215"/>
      <c r="I215"/>
    </row>
    <row r="216" spans="1:9" ht="14.4" x14ac:dyDescent="0.3">
      <c r="A216"/>
      <c r="B216"/>
      <c r="C216"/>
      <c r="D216"/>
      <c r="E216"/>
      <c r="F216"/>
      <c r="G216"/>
      <c r="H216"/>
      <c r="I216"/>
    </row>
    <row r="217" spans="1:9" ht="14.4" x14ac:dyDescent="0.3">
      <c r="A217"/>
      <c r="B217"/>
      <c r="C217"/>
      <c r="D217"/>
      <c r="E217"/>
      <c r="F217"/>
      <c r="G217"/>
      <c r="H217"/>
      <c r="I217"/>
    </row>
    <row r="218" spans="1:9" ht="14.4" x14ac:dyDescent="0.3">
      <c r="A218"/>
      <c r="B218"/>
      <c r="C218"/>
      <c r="D218"/>
      <c r="E218"/>
      <c r="F218"/>
      <c r="G218"/>
      <c r="H218"/>
      <c r="I218"/>
    </row>
    <row r="219" spans="1:9" ht="14.4" x14ac:dyDescent="0.3">
      <c r="A219"/>
      <c r="B219"/>
      <c r="C219"/>
      <c r="D219"/>
      <c r="E219"/>
      <c r="F219"/>
      <c r="G219"/>
      <c r="H219"/>
      <c r="I219"/>
    </row>
    <row r="220" spans="1:9" ht="14.4" x14ac:dyDescent="0.3">
      <c r="A220"/>
      <c r="B220"/>
      <c r="C220"/>
      <c r="D220"/>
      <c r="E220"/>
      <c r="F220"/>
      <c r="G220"/>
      <c r="H220"/>
      <c r="I220"/>
    </row>
    <row r="221" spans="1:9" ht="14.4" x14ac:dyDescent="0.3">
      <c r="A221"/>
      <c r="B221"/>
      <c r="C221"/>
      <c r="D221"/>
      <c r="E221"/>
      <c r="F221"/>
      <c r="G221"/>
      <c r="H221"/>
      <c r="I221"/>
    </row>
    <row r="222" spans="1:9" ht="14.4" x14ac:dyDescent="0.3">
      <c r="A222"/>
      <c r="B222"/>
      <c r="C222"/>
      <c r="D222"/>
      <c r="E222"/>
      <c r="F222"/>
      <c r="G222"/>
      <c r="H222"/>
      <c r="I222"/>
    </row>
    <row r="223" spans="1:9" ht="14.4" x14ac:dyDescent="0.3">
      <c r="A223"/>
      <c r="B223"/>
      <c r="C223"/>
      <c r="D223"/>
      <c r="E223"/>
      <c r="F223"/>
      <c r="G223"/>
      <c r="H223"/>
      <c r="I223"/>
    </row>
    <row r="224" spans="1:9" ht="14.4" x14ac:dyDescent="0.3">
      <c r="A224"/>
      <c r="B224"/>
      <c r="C224"/>
      <c r="D224"/>
      <c r="E224"/>
      <c r="F224"/>
      <c r="G224"/>
      <c r="H224"/>
      <c r="I224"/>
    </row>
    <row r="225" spans="1:9" ht="14.4" x14ac:dyDescent="0.3">
      <c r="A225"/>
      <c r="B225"/>
      <c r="C225"/>
      <c r="D225"/>
      <c r="E225"/>
      <c r="F225"/>
      <c r="G225"/>
      <c r="H225"/>
      <c r="I225"/>
    </row>
    <row r="226" spans="1:9" ht="14.4" x14ac:dyDescent="0.3">
      <c r="A226"/>
      <c r="B226"/>
      <c r="C226"/>
      <c r="D226"/>
      <c r="E226"/>
      <c r="F226"/>
      <c r="G226"/>
      <c r="H226"/>
      <c r="I226"/>
    </row>
    <row r="227" spans="1:9" ht="14.4" x14ac:dyDescent="0.3">
      <c r="A227"/>
      <c r="B227"/>
      <c r="C227"/>
      <c r="D227"/>
      <c r="E227"/>
      <c r="F227"/>
      <c r="G227"/>
      <c r="H227"/>
      <c r="I227"/>
    </row>
    <row r="228" spans="1:9" ht="14.4" x14ac:dyDescent="0.3">
      <c r="A228"/>
      <c r="B228"/>
      <c r="C228"/>
      <c r="D228"/>
      <c r="E228"/>
      <c r="F228"/>
      <c r="G228"/>
      <c r="H228"/>
      <c r="I228"/>
    </row>
    <row r="229" spans="1:9" ht="14.4" x14ac:dyDescent="0.3">
      <c r="A229"/>
      <c r="B229"/>
      <c r="C229"/>
      <c r="D229"/>
      <c r="E229"/>
      <c r="F229"/>
      <c r="G229"/>
      <c r="H229"/>
      <c r="I229"/>
    </row>
    <row r="230" spans="1:9" ht="14.4" x14ac:dyDescent="0.3">
      <c r="A230"/>
      <c r="B230"/>
      <c r="C230"/>
      <c r="D230"/>
      <c r="E230"/>
      <c r="F230"/>
      <c r="G230"/>
      <c r="H230"/>
      <c r="I230"/>
    </row>
    <row r="231" spans="1:9" ht="14.4" x14ac:dyDescent="0.3">
      <c r="A231"/>
      <c r="B231"/>
      <c r="C231"/>
      <c r="D231"/>
      <c r="E231"/>
      <c r="F231"/>
      <c r="G231"/>
      <c r="H231"/>
      <c r="I231"/>
    </row>
    <row r="232" spans="1:9" ht="14.4" x14ac:dyDescent="0.3">
      <c r="A232"/>
      <c r="B232"/>
      <c r="C232"/>
      <c r="D232"/>
      <c r="E232"/>
      <c r="F232"/>
      <c r="G232"/>
      <c r="H232"/>
      <c r="I232"/>
    </row>
    <row r="233" spans="1:9" ht="14.4" x14ac:dyDescent="0.3">
      <c r="A233"/>
      <c r="B233"/>
      <c r="C233"/>
      <c r="D233"/>
      <c r="E233"/>
      <c r="F233"/>
      <c r="G233"/>
      <c r="H233"/>
      <c r="I233"/>
    </row>
    <row r="234" spans="1:9" ht="14.4" x14ac:dyDescent="0.3">
      <c r="A234"/>
      <c r="B234"/>
      <c r="C234"/>
      <c r="D234"/>
      <c r="E234"/>
      <c r="F234"/>
      <c r="G234"/>
      <c r="H234"/>
      <c r="I234"/>
    </row>
    <row r="235" spans="1:9" ht="14.4" x14ac:dyDescent="0.3">
      <c r="A235"/>
      <c r="B235"/>
      <c r="C235"/>
      <c r="D235"/>
      <c r="E235"/>
      <c r="F235"/>
      <c r="G235"/>
      <c r="H235"/>
      <c r="I235"/>
    </row>
    <row r="236" spans="1:9" ht="14.4" x14ac:dyDescent="0.3">
      <c r="A236"/>
      <c r="B236"/>
      <c r="C236"/>
      <c r="D236"/>
      <c r="E236"/>
      <c r="F236"/>
      <c r="G236"/>
      <c r="H236"/>
      <c r="I236"/>
    </row>
    <row r="237" spans="1:9" ht="14.4" x14ac:dyDescent="0.3">
      <c r="A237"/>
      <c r="B237"/>
      <c r="C237"/>
      <c r="D237"/>
      <c r="E237"/>
      <c r="F237"/>
      <c r="G237"/>
      <c r="H237"/>
      <c r="I237"/>
    </row>
    <row r="238" spans="1:9" ht="14.4" x14ac:dyDescent="0.3">
      <c r="A238"/>
      <c r="B238"/>
      <c r="C238"/>
      <c r="D238"/>
      <c r="E238"/>
      <c r="F238"/>
      <c r="G238"/>
      <c r="H238"/>
      <c r="I238"/>
    </row>
    <row r="239" spans="1:9" ht="14.4" x14ac:dyDescent="0.3">
      <c r="A239"/>
      <c r="B239"/>
      <c r="C239"/>
      <c r="D239"/>
      <c r="E239"/>
      <c r="F239"/>
      <c r="G239"/>
      <c r="H239"/>
      <c r="I239"/>
    </row>
    <row r="240" spans="1:9" ht="14.4" x14ac:dyDescent="0.3">
      <c r="A240"/>
      <c r="B240"/>
      <c r="C240"/>
      <c r="D240"/>
      <c r="E240"/>
      <c r="F240"/>
      <c r="G240"/>
      <c r="H240"/>
      <c r="I240"/>
    </row>
    <row r="241" spans="1:9" ht="14.4" x14ac:dyDescent="0.3">
      <c r="A241"/>
      <c r="B241"/>
      <c r="C241"/>
      <c r="D241"/>
      <c r="E241"/>
      <c r="F241"/>
      <c r="G241"/>
      <c r="H241"/>
      <c r="I241"/>
    </row>
    <row r="242" spans="1:9" ht="14.4" x14ac:dyDescent="0.3">
      <c r="A242"/>
      <c r="B242"/>
      <c r="C242"/>
      <c r="D242"/>
      <c r="E242"/>
      <c r="F242"/>
      <c r="G242"/>
      <c r="H242"/>
      <c r="I242"/>
    </row>
    <row r="243" spans="1:9" ht="14.4" x14ac:dyDescent="0.3">
      <c r="A243"/>
      <c r="B243"/>
      <c r="C243"/>
      <c r="D243"/>
      <c r="E243"/>
      <c r="F243"/>
      <c r="G243"/>
      <c r="H243"/>
      <c r="I243"/>
    </row>
    <row r="244" spans="1:9" ht="14.4" x14ac:dyDescent="0.3">
      <c r="A244"/>
      <c r="B244"/>
      <c r="C244"/>
      <c r="D244"/>
      <c r="E244"/>
      <c r="F244"/>
      <c r="G244"/>
      <c r="H244"/>
      <c r="I244"/>
    </row>
    <row r="245" spans="1:9" ht="14.4" x14ac:dyDescent="0.3">
      <c r="A245"/>
      <c r="B245"/>
      <c r="C245"/>
      <c r="D245"/>
      <c r="E245"/>
      <c r="F245"/>
      <c r="G245"/>
      <c r="H245"/>
      <c r="I245"/>
    </row>
    <row r="246" spans="1:9" ht="14.4" x14ac:dyDescent="0.3">
      <c r="A246"/>
      <c r="B246"/>
      <c r="C246"/>
      <c r="D246"/>
      <c r="E246"/>
      <c r="F246"/>
      <c r="G246"/>
      <c r="H246"/>
      <c r="I246"/>
    </row>
    <row r="247" spans="1:9" ht="14.4" x14ac:dyDescent="0.3">
      <c r="A247"/>
      <c r="B247"/>
      <c r="C247"/>
      <c r="D247"/>
      <c r="E247"/>
      <c r="F247"/>
      <c r="G247"/>
      <c r="H247"/>
      <c r="I247"/>
    </row>
    <row r="248" spans="1:9" ht="14.4" x14ac:dyDescent="0.3">
      <c r="A248"/>
      <c r="B248"/>
      <c r="C248"/>
      <c r="D248"/>
      <c r="E248"/>
      <c r="F248"/>
      <c r="G248"/>
      <c r="H248"/>
      <c r="I248"/>
    </row>
    <row r="249" spans="1:9" ht="14.4" x14ac:dyDescent="0.3">
      <c r="A249"/>
      <c r="B249"/>
      <c r="C249"/>
      <c r="D249"/>
      <c r="E249"/>
      <c r="F249"/>
      <c r="G249"/>
      <c r="H249"/>
      <c r="I249"/>
    </row>
    <row r="250" spans="1:9" ht="14.4" x14ac:dyDescent="0.3">
      <c r="A250"/>
      <c r="B250"/>
      <c r="C250"/>
      <c r="D250"/>
      <c r="E250"/>
      <c r="F250"/>
      <c r="G250"/>
      <c r="H250"/>
      <c r="I250"/>
    </row>
    <row r="251" spans="1:9" ht="14.4" x14ac:dyDescent="0.3">
      <c r="A251"/>
      <c r="B251"/>
      <c r="C251"/>
      <c r="D251"/>
      <c r="E251"/>
      <c r="F251"/>
      <c r="G251"/>
      <c r="H251"/>
      <c r="I251"/>
    </row>
    <row r="252" spans="1:9" ht="14.4" x14ac:dyDescent="0.3">
      <c r="A252"/>
      <c r="B252"/>
      <c r="C252"/>
      <c r="D252"/>
      <c r="E252"/>
      <c r="F252"/>
      <c r="G252"/>
      <c r="H252"/>
      <c r="I252"/>
    </row>
    <row r="253" spans="1:9" ht="14.4" x14ac:dyDescent="0.3">
      <c r="A253"/>
      <c r="B253"/>
      <c r="C253"/>
      <c r="D253"/>
      <c r="E253"/>
      <c r="F253"/>
      <c r="G253"/>
      <c r="H253"/>
      <c r="I253"/>
    </row>
    <row r="254" spans="1:9" ht="14.4" x14ac:dyDescent="0.3">
      <c r="A254"/>
      <c r="B254"/>
      <c r="C254"/>
      <c r="D254"/>
      <c r="E254"/>
      <c r="F254"/>
      <c r="G254"/>
      <c r="H254"/>
      <c r="I254"/>
    </row>
    <row r="255" spans="1:9" ht="14.4" x14ac:dyDescent="0.3">
      <c r="A255"/>
      <c r="B255"/>
      <c r="C255"/>
      <c r="D255"/>
      <c r="E255"/>
      <c r="F255"/>
      <c r="G255"/>
      <c r="H255"/>
      <c r="I255"/>
    </row>
    <row r="256" spans="1:9" ht="14.4" x14ac:dyDescent="0.3">
      <c r="A256"/>
      <c r="B256"/>
      <c r="C256"/>
      <c r="D256"/>
      <c r="E256"/>
      <c r="F256"/>
      <c r="G256"/>
      <c r="H256"/>
      <c r="I256"/>
    </row>
    <row r="257" spans="1:9" ht="14.4" x14ac:dyDescent="0.3">
      <c r="A257"/>
      <c r="B257"/>
      <c r="C257"/>
      <c r="D257"/>
      <c r="E257"/>
      <c r="F257"/>
      <c r="G257"/>
      <c r="H257"/>
      <c r="I257"/>
    </row>
    <row r="258" spans="1:9" ht="14.4" x14ac:dyDescent="0.3">
      <c r="A258"/>
      <c r="B258"/>
      <c r="C258"/>
      <c r="D258"/>
      <c r="E258"/>
      <c r="F258"/>
      <c r="G258"/>
      <c r="H258"/>
      <c r="I258"/>
    </row>
    <row r="259" spans="1:9" ht="14.4" x14ac:dyDescent="0.3">
      <c r="A259"/>
      <c r="B259"/>
      <c r="C259"/>
      <c r="D259"/>
      <c r="E259"/>
      <c r="F259"/>
      <c r="G259"/>
      <c r="H259"/>
      <c r="I259"/>
    </row>
    <row r="260" spans="1:9" ht="14.4" x14ac:dyDescent="0.3">
      <c r="A260"/>
      <c r="B260"/>
      <c r="C260"/>
      <c r="D260"/>
      <c r="E260"/>
      <c r="F260"/>
      <c r="G260"/>
      <c r="H260"/>
      <c r="I260"/>
    </row>
    <row r="261" spans="1:9" ht="14.4" x14ac:dyDescent="0.3">
      <c r="A261"/>
      <c r="B261"/>
      <c r="C261"/>
      <c r="D261"/>
      <c r="E261"/>
      <c r="F261"/>
      <c r="G261"/>
      <c r="H261"/>
      <c r="I261"/>
    </row>
    <row r="262" spans="1:9" ht="14.4" x14ac:dyDescent="0.3">
      <c r="A262"/>
      <c r="B262"/>
      <c r="C262"/>
      <c r="D262"/>
      <c r="E262"/>
      <c r="F262"/>
      <c r="G262"/>
      <c r="H262"/>
      <c r="I262"/>
    </row>
    <row r="263" spans="1:9" ht="14.4" x14ac:dyDescent="0.3">
      <c r="A263"/>
      <c r="B263"/>
      <c r="C263"/>
      <c r="D263"/>
      <c r="E263"/>
      <c r="F263"/>
      <c r="G263"/>
      <c r="H263"/>
      <c r="I263"/>
    </row>
    <row r="264" spans="1:9" ht="14.4" x14ac:dyDescent="0.3">
      <c r="A264"/>
      <c r="B264"/>
      <c r="C264"/>
      <c r="D264"/>
      <c r="E264"/>
      <c r="F264"/>
      <c r="G264"/>
      <c r="H264"/>
      <c r="I264"/>
    </row>
    <row r="265" spans="1:9" ht="14.4" x14ac:dyDescent="0.3">
      <c r="A265"/>
      <c r="B265"/>
      <c r="C265"/>
      <c r="D265"/>
      <c r="E265"/>
      <c r="F265"/>
      <c r="G265"/>
      <c r="H265"/>
      <c r="I265"/>
    </row>
    <row r="266" spans="1:9" ht="14.4" x14ac:dyDescent="0.3">
      <c r="A266"/>
      <c r="B266"/>
      <c r="C266"/>
      <c r="D266"/>
      <c r="E266"/>
      <c r="F266"/>
      <c r="G266"/>
      <c r="H266"/>
      <c r="I266"/>
    </row>
    <row r="267" spans="1:9" ht="14.4" x14ac:dyDescent="0.3">
      <c r="A267"/>
      <c r="B267"/>
      <c r="C267"/>
      <c r="D267"/>
      <c r="E267"/>
      <c r="F267"/>
      <c r="G267"/>
      <c r="H267"/>
      <c r="I267"/>
    </row>
  </sheetData>
  <conditionalFormatting sqref="A1:XFD2 A360:XFD1048576 A4:B44 E13:E44 A3 A45:E173 G3:G173 A174:G284 A285:H359 J3:XFD359">
    <cfRule type="expression" dxfId="869" priority="32">
      <formula>LEN(TRIM(A1))=0</formula>
    </cfRule>
    <cfRule type="expression" dxfId="868" priority="33">
      <formula>LEN(TRIM(A1))=0</formula>
    </cfRule>
    <cfRule type="expression" dxfId="867" priority="34">
      <formula>LEN(TRIM(A1))=0</formula>
    </cfRule>
    <cfRule type="expression" dxfId="866" priority="35">
      <formula>LEN(TRIM(A1))=0</formula>
    </cfRule>
    <cfRule type="expression" dxfId="865" priority="36">
      <formula>LEN(TRIM(A1))=0</formula>
    </cfRule>
    <cfRule type="expression" dxfId="864" priority="37">
      <formula>LEN(TRIM(A1))=0</formula>
    </cfRule>
    <cfRule type="expression" dxfId="863" priority="38">
      <formula>LEN(TRIM(A1))=0</formula>
    </cfRule>
    <cfRule type="expression" dxfId="862" priority="39">
      <formula>LEN(TRIM(A1))=0</formula>
    </cfRule>
    <cfRule type="expression" dxfId="861" priority="40">
      <formula>LEN(TRIM(A1))=0</formula>
    </cfRule>
    <cfRule type="expression" dxfId="860" priority="41">
      <formula>LEN(TRIM(A1))=0</formula>
    </cfRule>
    <cfRule type="expression" dxfId="859" priority="42">
      <formula>LEN(TRIM(A1))=0</formula>
    </cfRule>
    <cfRule type="expression" dxfId="858" priority="43">
      <formula>LEN(TRIM(A1))=0</formula>
    </cfRule>
    <cfRule type="expression" dxfId="857" priority="44">
      <formula>LEN(TRIM(A1))=0</formula>
    </cfRule>
    <cfRule type="expression" dxfId="856" priority="45">
      <formula>LEN(TRIM(A1))=0</formula>
    </cfRule>
    <cfRule type="expression" dxfId="855" priority="46">
      <formula>LEN(TRIM(A1))=0</formula>
    </cfRule>
    <cfRule type="expression" dxfId="854" priority="47">
      <formula>LEN(TRIM(A1))=0</formula>
    </cfRule>
    <cfRule type="expression" dxfId="853" priority="48">
      <formula>LEN(TRIM(A1))=0</formula>
    </cfRule>
    <cfRule type="expression" dxfId="852" priority="49">
      <formula>LEN(TRIM(A1))=0</formula>
    </cfRule>
    <cfRule type="expression" dxfId="851" priority="50">
      <formula>LEN(TRIM(A1))=0</formula>
    </cfRule>
    <cfRule type="expression" dxfId="850" priority="51">
      <formula>LEN(TRIM(A1))=0</formula>
    </cfRule>
    <cfRule type="expression" dxfId="849" priority="52">
      <formula>LEN(TRIM(A1))=0</formula>
    </cfRule>
    <cfRule type="expression" dxfId="848" priority="53">
      <formula>LEN(TRIM(A1))=0</formula>
    </cfRule>
    <cfRule type="expression" dxfId="847" priority="54">
      <formula>LEN(TRIM(A1))=0</formula>
    </cfRule>
    <cfRule type="expression" dxfId="846" priority="55">
      <formula>LEN(TRIM(A1))=0</formula>
    </cfRule>
    <cfRule type="expression" dxfId="845" priority="56">
      <formula>LEN(TRIM(A1))=0</formula>
    </cfRule>
    <cfRule type="expression" dxfId="844" priority="57">
      <formula>LEN(TRIM(A1))=0</formula>
    </cfRule>
    <cfRule type="expression" dxfId="843" priority="58">
      <formula>LEN(TRIM(A1))=0</formula>
    </cfRule>
    <cfRule type="expression" dxfId="842" priority="59">
      <formula>LEN(TRIM(A1))=0</formula>
    </cfRule>
    <cfRule type="expression" dxfId="841" priority="60">
      <formula>LEN(TRIM(A1))=0</formula>
    </cfRule>
    <cfRule type="expression" dxfId="840" priority="61">
      <formula>LEN(TRIM(A1))=0</formula>
    </cfRule>
    <cfRule type="expression" dxfId="839" priority="62">
      <formula>LEN(TRIM(A1))=0</formula>
    </cfRule>
    <cfRule type="expression" dxfId="838" priority="63">
      <formula>LEN(TRIM(A1))=0</formula>
    </cfRule>
    <cfRule type="expression" dxfId="837" priority="64">
      <formula>LEN(TRIM(A1))=0</formula>
    </cfRule>
    <cfRule type="expression" dxfId="836" priority="65">
      <formula>LEN(TRIM(A1))=0</formula>
    </cfRule>
    <cfRule type="expression" dxfId="835" priority="66">
      <formula>LEN(TRIM(A1))=0</formula>
    </cfRule>
  </conditionalFormatting>
  <conditionalFormatting sqref="A1:XFD1048576">
    <cfRule type="expression" dxfId="834" priority="6">
      <formula>LEN(TRIM(A1))=0</formula>
    </cfRule>
    <cfRule type="expression" dxfId="833" priority="7">
      <formula>LEN(TRIM(A1))=0</formula>
    </cfRule>
    <cfRule type="expression" dxfId="832" priority="8">
      <formula>LEN(TRIM(A1))=0</formula>
    </cfRule>
    <cfRule type="expression" dxfId="831" priority="9">
      <formula>LEN(TRIM(A1))=0</formula>
    </cfRule>
    <cfRule type="expression" dxfId="830" priority="10">
      <formula>LEN(TRIM(A1))=0</formula>
    </cfRule>
    <cfRule type="expression" dxfId="829" priority="11">
      <formula>LEN(TRIM(A1))=0</formula>
    </cfRule>
    <cfRule type="expression" dxfId="828" priority="12">
      <formula>LEN(TRIM(A1))=0</formula>
    </cfRule>
    <cfRule type="expression" dxfId="827" priority="13">
      <formula>LEN(TRIM(A1))=0</formula>
    </cfRule>
    <cfRule type="expression" dxfId="826" priority="14">
      <formula>LEN(TRIM(A1))=0</formula>
    </cfRule>
    <cfRule type="expression" dxfId="825" priority="15">
      <formula>LEN(TRIM(A1))=0</formula>
    </cfRule>
    <cfRule type="expression" dxfId="824" priority="16">
      <formula>LEN(TRIM(A1))=0</formula>
    </cfRule>
    <cfRule type="expression" dxfId="823" priority="17">
      <formula>LEN(TRIM(A1))=0</formula>
    </cfRule>
    <cfRule type="expression" dxfId="822" priority="18">
      <formula>LEN(TRIM(A1))=0</formula>
    </cfRule>
    <cfRule type="expression" dxfId="821" priority="19">
      <formula>LEN(TRIM(A1))=0</formula>
    </cfRule>
    <cfRule type="expression" dxfId="820" priority="20">
      <formula>LEN(TRIM(A1))=0</formula>
    </cfRule>
    <cfRule type="expression" dxfId="819" priority="21">
      <formula>LEN(TRIM(A1))=0</formula>
    </cfRule>
    <cfRule type="expression" dxfId="818" priority="22">
      <formula>LEN(TRIM(A1))=0</formula>
    </cfRule>
    <cfRule type="expression" dxfId="817" priority="23">
      <formula>LEN(TRIM(A1))=0</formula>
    </cfRule>
    <cfRule type="expression" dxfId="816" priority="24">
      <formula>LEN(TRIM(A1))=0</formula>
    </cfRule>
    <cfRule type="expression" dxfId="815" priority="25">
      <formula>LEN(TRIM(A1))=0</formula>
    </cfRule>
    <cfRule type="expression" dxfId="814" priority="26">
      <formula>LEN(TRIM(A1))=0</formula>
    </cfRule>
    <cfRule type="expression" dxfId="813" priority="27">
      <formula>LEN(TRIM(A1))=0</formula>
    </cfRule>
    <cfRule type="expression" dxfId="812" priority="28">
      <formula>LEN(TRIM(A1))=0</formula>
    </cfRule>
    <cfRule type="expression" dxfId="811" priority="29">
      <formula>LEN(TRIM(A1))=0</formula>
    </cfRule>
    <cfRule type="expression" dxfId="810" priority="30">
      <formula>LEN(TRIM(A1))=0</formula>
    </cfRule>
    <cfRule type="expression" dxfId="809" priority="31">
      <formula>LEN(TRIM(A1))=0</formula>
    </cfRule>
    <cfRule type="expression" dxfId="808" priority="5">
      <formula>LEN(TRIM(A1))=0</formula>
    </cfRule>
    <cfRule type="expression" dxfId="807" priority="4">
      <formula>LEN(TRIM(A1))=0</formula>
    </cfRule>
    <cfRule type="expression" dxfId="806" priority="3">
      <formula>LEN(TRIM(A1))=0</formula>
    </cfRule>
    <cfRule type="expression" dxfId="805" priority="2">
      <formula>LEN(TRIM(A1))=0</formula>
    </cfRule>
    <cfRule type="expression" dxfId="804" priority="1">
      <formula>LEN(TRIM(A1))=0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544CF-1B50-4DC4-BEED-295BCD670336}">
  <sheetPr codeName="Sheet11"/>
  <dimension ref="A1:J267"/>
  <sheetViews>
    <sheetView workbookViewId="0"/>
  </sheetViews>
  <sheetFormatPr defaultColWidth="10.44140625" defaultRowHeight="14.4" x14ac:dyDescent="0.3"/>
  <cols>
    <col min="1" max="1" width="5" style="169" bestFit="1" customWidth="1"/>
    <col min="2" max="2" width="16.6640625" style="169" bestFit="1" customWidth="1"/>
    <col min="3" max="3" width="8.33203125" style="169" bestFit="1" customWidth="1"/>
    <col min="4" max="4" width="14.5546875" style="169" bestFit="1" customWidth="1"/>
    <col min="5" max="5" width="10.109375" style="169" bestFit="1" customWidth="1"/>
    <col min="6" max="6" width="7.44140625" style="169" bestFit="1" customWidth="1"/>
    <col min="7" max="7" width="18" style="169" bestFit="1" customWidth="1"/>
    <col min="8" max="8" width="6.6640625" style="169" bestFit="1" customWidth="1"/>
    <col min="9" max="9" width="7.44140625" style="169" bestFit="1" customWidth="1"/>
    <col min="10" max="10" width="9.109375" style="169" hidden="1" customWidth="1"/>
    <col min="11" max="11" width="14.6640625" style="169" customWidth="1"/>
    <col min="12" max="16384" width="10.44140625" style="169"/>
  </cols>
  <sheetData>
    <row r="1" spans="1:9" ht="51.6" x14ac:dyDescent="0.3">
      <c r="A1" s="411"/>
      <c r="B1" s="412" t="s">
        <v>364</v>
      </c>
      <c r="C1" s="412" t="s">
        <v>365</v>
      </c>
      <c r="D1" s="412" t="s">
        <v>368</v>
      </c>
      <c r="E1" s="412" t="s">
        <v>362</v>
      </c>
      <c r="F1" s="412" t="s">
        <v>361</v>
      </c>
      <c r="G1" s="412" t="s">
        <v>366</v>
      </c>
      <c r="H1" s="412" t="s">
        <v>363</v>
      </c>
      <c r="I1" s="412" t="s">
        <v>369</v>
      </c>
    </row>
    <row r="2" spans="1:9" x14ac:dyDescent="0.3">
      <c r="A2" s="169">
        <v>2041</v>
      </c>
      <c r="B2" s="169" t="s">
        <v>584</v>
      </c>
      <c r="C2" s="169" t="s">
        <v>597</v>
      </c>
      <c r="D2" s="169" t="s">
        <v>377</v>
      </c>
      <c r="E2" s="169" t="s">
        <v>706</v>
      </c>
      <c r="F2" s="169" t="s">
        <v>395</v>
      </c>
      <c r="G2" s="169" t="s">
        <v>741</v>
      </c>
      <c r="H2" s="169" t="s">
        <v>519</v>
      </c>
      <c r="I2" s="169" t="s">
        <v>591</v>
      </c>
    </row>
    <row r="3" spans="1:9" x14ac:dyDescent="0.3">
      <c r="B3" s="169" t="s">
        <v>584</v>
      </c>
      <c r="C3" s="169" t="s">
        <v>597</v>
      </c>
      <c r="D3" s="169" t="s">
        <v>377</v>
      </c>
      <c r="E3" s="169" t="s">
        <v>845</v>
      </c>
      <c r="F3" s="169" t="s">
        <v>395</v>
      </c>
      <c r="G3" s="169" t="s">
        <v>741</v>
      </c>
      <c r="H3" s="169" t="s">
        <v>519</v>
      </c>
      <c r="I3" s="169" t="s">
        <v>591</v>
      </c>
    </row>
    <row r="4" spans="1:9" x14ac:dyDescent="0.3">
      <c r="B4" s="169" t="s">
        <v>584</v>
      </c>
      <c r="C4" s="169" t="s">
        <v>597</v>
      </c>
      <c r="D4" s="169" t="s">
        <v>377</v>
      </c>
      <c r="E4" s="169" t="s">
        <v>962</v>
      </c>
      <c r="F4" s="169" t="s">
        <v>395</v>
      </c>
      <c r="G4" s="169" t="s">
        <v>741</v>
      </c>
      <c r="H4" s="169" t="s">
        <v>519</v>
      </c>
      <c r="I4" s="169" t="s">
        <v>591</v>
      </c>
    </row>
    <row r="5" spans="1:9" x14ac:dyDescent="0.3">
      <c r="B5" s="169" t="s">
        <v>584</v>
      </c>
      <c r="C5" s="169" t="s">
        <v>597</v>
      </c>
      <c r="D5" s="169" t="s">
        <v>377</v>
      </c>
      <c r="E5" s="169" t="s">
        <v>1070</v>
      </c>
      <c r="F5" s="169" t="s">
        <v>395</v>
      </c>
      <c r="G5" s="169" t="s">
        <v>741</v>
      </c>
      <c r="H5" s="169" t="s">
        <v>519</v>
      </c>
      <c r="I5" s="169" t="s">
        <v>591</v>
      </c>
    </row>
    <row r="6" spans="1:9" x14ac:dyDescent="0.3">
      <c r="B6" s="169" t="s">
        <v>584</v>
      </c>
      <c r="C6" s="169" t="s">
        <v>597</v>
      </c>
      <c r="D6" s="169" t="s">
        <v>377</v>
      </c>
      <c r="E6" s="169" t="s">
        <v>596</v>
      </c>
      <c r="F6" s="169" t="s">
        <v>391</v>
      </c>
      <c r="G6" s="169" t="s">
        <v>744</v>
      </c>
      <c r="H6" s="169" t="s">
        <v>519</v>
      </c>
      <c r="I6" s="169" t="s">
        <v>591</v>
      </c>
    </row>
    <row r="7" spans="1:9" x14ac:dyDescent="0.3">
      <c r="B7" s="169" t="s">
        <v>584</v>
      </c>
      <c r="C7" s="169" t="s">
        <v>597</v>
      </c>
      <c r="D7" s="169" t="s">
        <v>377</v>
      </c>
      <c r="E7" s="169" t="s">
        <v>596</v>
      </c>
      <c r="F7" s="169" t="s">
        <v>391</v>
      </c>
      <c r="G7" s="169" t="s">
        <v>968</v>
      </c>
      <c r="H7" s="169" t="s">
        <v>529</v>
      </c>
      <c r="I7" s="169" t="s">
        <v>591</v>
      </c>
    </row>
    <row r="8" spans="1:9" x14ac:dyDescent="0.3">
      <c r="B8" s="169" t="s">
        <v>584</v>
      </c>
      <c r="C8" s="169" t="s">
        <v>597</v>
      </c>
      <c r="D8" s="169" t="s">
        <v>377</v>
      </c>
      <c r="E8" s="169" t="s">
        <v>607</v>
      </c>
      <c r="F8" s="169" t="s">
        <v>391</v>
      </c>
      <c r="G8" s="169" t="s">
        <v>658</v>
      </c>
      <c r="H8" s="169" t="s">
        <v>524</v>
      </c>
      <c r="I8" s="169" t="s">
        <v>591</v>
      </c>
    </row>
    <row r="9" spans="1:9" x14ac:dyDescent="0.3">
      <c r="B9" s="169" t="s">
        <v>584</v>
      </c>
      <c r="C9" s="169" t="s">
        <v>597</v>
      </c>
      <c r="D9" s="169" t="s">
        <v>377</v>
      </c>
      <c r="E9" s="169" t="s">
        <v>607</v>
      </c>
      <c r="F9" s="169" t="s">
        <v>391</v>
      </c>
      <c r="G9" s="169" t="s">
        <v>744</v>
      </c>
      <c r="H9" s="169" t="s">
        <v>527</v>
      </c>
      <c r="I9" s="169" t="s">
        <v>591</v>
      </c>
    </row>
    <row r="10" spans="1:9" x14ac:dyDescent="0.3">
      <c r="B10" s="169" t="s">
        <v>584</v>
      </c>
      <c r="C10" s="169" t="s">
        <v>597</v>
      </c>
      <c r="D10" s="169" t="s">
        <v>377</v>
      </c>
      <c r="E10" s="169" t="s">
        <v>607</v>
      </c>
      <c r="F10" s="169" t="s">
        <v>391</v>
      </c>
      <c r="G10" s="169" t="s">
        <v>605</v>
      </c>
      <c r="H10" s="169" t="s">
        <v>519</v>
      </c>
      <c r="I10" s="169" t="s">
        <v>591</v>
      </c>
    </row>
    <row r="11" spans="1:9" x14ac:dyDescent="0.3">
      <c r="B11" s="169" t="s">
        <v>584</v>
      </c>
      <c r="C11" s="169" t="s">
        <v>597</v>
      </c>
      <c r="D11" s="169" t="s">
        <v>377</v>
      </c>
      <c r="E11" s="169" t="s">
        <v>607</v>
      </c>
      <c r="F11" s="169" t="s">
        <v>391</v>
      </c>
      <c r="G11" s="169" t="s">
        <v>1003</v>
      </c>
      <c r="H11" s="169" t="s">
        <v>529</v>
      </c>
      <c r="I11" s="169" t="s">
        <v>591</v>
      </c>
    </row>
    <row r="12" spans="1:9" x14ac:dyDescent="0.3">
      <c r="B12" s="169" t="s">
        <v>584</v>
      </c>
      <c r="C12" s="169" t="s">
        <v>597</v>
      </c>
      <c r="D12" s="169" t="s">
        <v>377</v>
      </c>
      <c r="E12" s="169" t="s">
        <v>612</v>
      </c>
      <c r="F12" s="169" t="s">
        <v>391</v>
      </c>
      <c r="G12" s="169" t="s">
        <v>744</v>
      </c>
      <c r="H12" s="169" t="s">
        <v>519</v>
      </c>
      <c r="I12" s="169" t="s">
        <v>591</v>
      </c>
    </row>
    <row r="13" spans="1:9" x14ac:dyDescent="0.3">
      <c r="B13" s="169" t="s">
        <v>584</v>
      </c>
      <c r="C13" s="169" t="s">
        <v>597</v>
      </c>
      <c r="D13" s="169" t="s">
        <v>377</v>
      </c>
      <c r="E13" s="169" t="s">
        <v>612</v>
      </c>
      <c r="F13" s="169" t="s">
        <v>391</v>
      </c>
      <c r="G13" s="169" t="s">
        <v>965</v>
      </c>
      <c r="H13" s="169" t="s">
        <v>529</v>
      </c>
      <c r="I13" s="169" t="s">
        <v>591</v>
      </c>
    </row>
    <row r="14" spans="1:9" x14ac:dyDescent="0.3">
      <c r="B14" s="169" t="s">
        <v>584</v>
      </c>
      <c r="C14" s="169" t="s">
        <v>597</v>
      </c>
      <c r="D14" s="169" t="s">
        <v>377</v>
      </c>
      <c r="E14" s="169" t="s">
        <v>614</v>
      </c>
      <c r="F14" s="169" t="s">
        <v>391</v>
      </c>
      <c r="G14" s="169" t="s">
        <v>658</v>
      </c>
      <c r="H14" s="169" t="s">
        <v>524</v>
      </c>
      <c r="I14" s="169" t="s">
        <v>591</v>
      </c>
    </row>
    <row r="15" spans="1:9" x14ac:dyDescent="0.3">
      <c r="B15" s="169" t="s">
        <v>584</v>
      </c>
      <c r="C15" s="169" t="s">
        <v>597</v>
      </c>
      <c r="D15" s="169" t="s">
        <v>377</v>
      </c>
      <c r="E15" s="169" t="s">
        <v>614</v>
      </c>
      <c r="F15" s="169" t="s">
        <v>391</v>
      </c>
      <c r="G15" s="169" t="s">
        <v>744</v>
      </c>
      <c r="H15" s="169" t="s">
        <v>527</v>
      </c>
      <c r="I15" s="169" t="s">
        <v>591</v>
      </c>
    </row>
    <row r="16" spans="1:9" x14ac:dyDescent="0.3">
      <c r="B16" s="169" t="s">
        <v>584</v>
      </c>
      <c r="C16" s="169" t="s">
        <v>597</v>
      </c>
      <c r="D16" s="169" t="s">
        <v>377</v>
      </c>
      <c r="E16" s="169" t="s">
        <v>614</v>
      </c>
      <c r="F16" s="169" t="s">
        <v>391</v>
      </c>
      <c r="G16" s="169" t="s">
        <v>605</v>
      </c>
      <c r="H16" s="169" t="s">
        <v>519</v>
      </c>
      <c r="I16" s="169" t="s">
        <v>591</v>
      </c>
    </row>
    <row r="17" spans="2:9" x14ac:dyDescent="0.3">
      <c r="B17" s="169" t="s">
        <v>584</v>
      </c>
      <c r="C17" s="169" t="s">
        <v>597</v>
      </c>
      <c r="D17" s="169" t="s">
        <v>377</v>
      </c>
      <c r="E17" s="169" t="s">
        <v>614</v>
      </c>
      <c r="F17" s="169" t="s">
        <v>391</v>
      </c>
      <c r="G17" s="169" t="s">
        <v>1003</v>
      </c>
      <c r="H17" s="169" t="s">
        <v>529</v>
      </c>
      <c r="I17" s="169" t="s">
        <v>591</v>
      </c>
    </row>
    <row r="18" spans="2:9" x14ac:dyDescent="0.3">
      <c r="B18" s="169" t="s">
        <v>584</v>
      </c>
      <c r="C18" s="169" t="s">
        <v>597</v>
      </c>
      <c r="D18" s="169" t="s">
        <v>377</v>
      </c>
      <c r="E18" s="169" t="s">
        <v>628</v>
      </c>
      <c r="F18" s="169" t="s">
        <v>392</v>
      </c>
      <c r="G18" s="169" t="s">
        <v>744</v>
      </c>
      <c r="H18" s="169" t="s">
        <v>527</v>
      </c>
      <c r="I18" s="169" t="s">
        <v>591</v>
      </c>
    </row>
    <row r="19" spans="2:9" x14ac:dyDescent="0.3">
      <c r="B19" s="169" t="s">
        <v>584</v>
      </c>
      <c r="C19" s="169" t="s">
        <v>597</v>
      </c>
      <c r="D19" s="169" t="s">
        <v>377</v>
      </c>
      <c r="E19" s="169" t="s">
        <v>628</v>
      </c>
      <c r="F19" s="169" t="s">
        <v>395</v>
      </c>
      <c r="G19" s="169" t="s">
        <v>840</v>
      </c>
      <c r="H19" s="169" t="s">
        <v>529</v>
      </c>
      <c r="I19" s="169" t="s">
        <v>591</v>
      </c>
    </row>
    <row r="20" spans="2:9" x14ac:dyDescent="0.3">
      <c r="B20" s="169" t="s">
        <v>584</v>
      </c>
      <c r="C20" s="169" t="s">
        <v>597</v>
      </c>
      <c r="D20" s="169" t="s">
        <v>377</v>
      </c>
      <c r="E20" s="169" t="s">
        <v>628</v>
      </c>
      <c r="F20" s="169" t="s">
        <v>395</v>
      </c>
      <c r="G20" s="169" t="s">
        <v>626</v>
      </c>
      <c r="H20" s="169" t="s">
        <v>519</v>
      </c>
      <c r="I20" s="169" t="s">
        <v>591</v>
      </c>
    </row>
    <row r="21" spans="2:9" x14ac:dyDescent="0.3">
      <c r="B21" s="169" t="s">
        <v>584</v>
      </c>
      <c r="C21" s="169" t="s">
        <v>597</v>
      </c>
      <c r="D21" s="169" t="s">
        <v>377</v>
      </c>
      <c r="E21" s="169" t="s">
        <v>634</v>
      </c>
      <c r="F21" s="169" t="s">
        <v>392</v>
      </c>
      <c r="G21" s="169" t="s">
        <v>744</v>
      </c>
      <c r="H21" s="169" t="s">
        <v>527</v>
      </c>
      <c r="I21" s="169" t="s">
        <v>591</v>
      </c>
    </row>
    <row r="22" spans="2:9" x14ac:dyDescent="0.3">
      <c r="B22" s="169" t="s">
        <v>584</v>
      </c>
      <c r="C22" s="169" t="s">
        <v>597</v>
      </c>
      <c r="D22" s="169" t="s">
        <v>377</v>
      </c>
      <c r="E22" s="169" t="s">
        <v>634</v>
      </c>
      <c r="F22" s="169" t="s">
        <v>395</v>
      </c>
      <c r="G22" s="169" t="s">
        <v>744</v>
      </c>
      <c r="H22" s="169" t="s">
        <v>529</v>
      </c>
      <c r="I22" s="169" t="s">
        <v>591</v>
      </c>
    </row>
    <row r="23" spans="2:9" x14ac:dyDescent="0.3">
      <c r="B23" s="169" t="s">
        <v>584</v>
      </c>
      <c r="C23" s="169" t="s">
        <v>597</v>
      </c>
      <c r="D23" s="169" t="s">
        <v>377</v>
      </c>
      <c r="E23" s="169" t="s">
        <v>634</v>
      </c>
      <c r="F23" s="169" t="s">
        <v>395</v>
      </c>
      <c r="G23" s="169" t="s">
        <v>633</v>
      </c>
      <c r="H23" s="169" t="s">
        <v>519</v>
      </c>
      <c r="I23" s="169" t="s">
        <v>591</v>
      </c>
    </row>
    <row r="24" spans="2:9" x14ac:dyDescent="0.3">
      <c r="B24" s="169" t="s">
        <v>584</v>
      </c>
      <c r="C24" s="169" t="s">
        <v>597</v>
      </c>
      <c r="D24" s="169" t="s">
        <v>377</v>
      </c>
      <c r="E24" s="169" t="s">
        <v>656</v>
      </c>
      <c r="F24" s="169" t="s">
        <v>392</v>
      </c>
      <c r="G24" s="169" t="s">
        <v>744</v>
      </c>
      <c r="H24" s="169" t="s">
        <v>529</v>
      </c>
      <c r="I24" s="169" t="s">
        <v>591</v>
      </c>
    </row>
    <row r="25" spans="2:9" x14ac:dyDescent="0.3">
      <c r="B25" s="169" t="s">
        <v>584</v>
      </c>
      <c r="C25" s="169" t="s">
        <v>597</v>
      </c>
      <c r="D25" s="169" t="s">
        <v>377</v>
      </c>
      <c r="E25" s="169" t="s">
        <v>656</v>
      </c>
      <c r="F25" s="169" t="s">
        <v>392</v>
      </c>
      <c r="G25" s="169" t="s">
        <v>744</v>
      </c>
      <c r="H25" s="169" t="s">
        <v>524</v>
      </c>
      <c r="I25" s="169" t="s">
        <v>591</v>
      </c>
    </row>
    <row r="26" spans="2:9" x14ac:dyDescent="0.3">
      <c r="B26" s="169" t="s">
        <v>584</v>
      </c>
      <c r="C26" s="169" t="s">
        <v>597</v>
      </c>
      <c r="D26" s="169" t="s">
        <v>377</v>
      </c>
      <c r="E26" s="169" t="s">
        <v>656</v>
      </c>
      <c r="F26" s="169" t="s">
        <v>392</v>
      </c>
      <c r="G26" s="169" t="s">
        <v>751</v>
      </c>
      <c r="H26" s="169" t="s">
        <v>527</v>
      </c>
      <c r="I26" s="169" t="s">
        <v>591</v>
      </c>
    </row>
    <row r="27" spans="2:9" x14ac:dyDescent="0.3">
      <c r="B27" s="169" t="s">
        <v>584</v>
      </c>
      <c r="C27" s="169" t="s">
        <v>597</v>
      </c>
      <c r="D27" s="169" t="s">
        <v>377</v>
      </c>
      <c r="E27" s="169" t="s">
        <v>656</v>
      </c>
      <c r="F27" s="169" t="s">
        <v>392</v>
      </c>
      <c r="G27" s="169" t="s">
        <v>654</v>
      </c>
      <c r="H27" s="169" t="s">
        <v>519</v>
      </c>
      <c r="I27" s="169" t="s">
        <v>591</v>
      </c>
    </row>
    <row r="28" spans="2:9" x14ac:dyDescent="0.3">
      <c r="B28" s="169" t="s">
        <v>584</v>
      </c>
      <c r="C28" s="169" t="s">
        <v>597</v>
      </c>
      <c r="D28" s="169" t="s">
        <v>377</v>
      </c>
      <c r="E28" s="169" t="s">
        <v>661</v>
      </c>
      <c r="F28" s="169" t="s">
        <v>392</v>
      </c>
      <c r="G28" s="169" t="s">
        <v>744</v>
      </c>
      <c r="H28" s="169" t="s">
        <v>529</v>
      </c>
      <c r="I28" s="169" t="s">
        <v>591</v>
      </c>
    </row>
    <row r="29" spans="2:9" x14ac:dyDescent="0.3">
      <c r="B29" s="169" t="s">
        <v>584</v>
      </c>
      <c r="C29" s="169" t="s">
        <v>597</v>
      </c>
      <c r="D29" s="169" t="s">
        <v>377</v>
      </c>
      <c r="E29" s="169" t="s">
        <v>661</v>
      </c>
      <c r="F29" s="169" t="s">
        <v>392</v>
      </c>
      <c r="G29" s="169" t="s">
        <v>744</v>
      </c>
      <c r="H29" s="169" t="s">
        <v>524</v>
      </c>
      <c r="I29" s="169" t="s">
        <v>591</v>
      </c>
    </row>
    <row r="30" spans="2:9" x14ac:dyDescent="0.3">
      <c r="B30" s="169" t="s">
        <v>584</v>
      </c>
      <c r="C30" s="169" t="s">
        <v>597</v>
      </c>
      <c r="D30" s="169" t="s">
        <v>377</v>
      </c>
      <c r="E30" s="169" t="s">
        <v>661</v>
      </c>
      <c r="F30" s="169" t="s">
        <v>392</v>
      </c>
      <c r="G30" s="169" t="s">
        <v>751</v>
      </c>
      <c r="H30" s="169" t="s">
        <v>527</v>
      </c>
      <c r="I30" s="169" t="s">
        <v>591</v>
      </c>
    </row>
    <row r="31" spans="2:9" x14ac:dyDescent="0.3">
      <c r="B31" s="169" t="s">
        <v>584</v>
      </c>
      <c r="C31" s="169" t="s">
        <v>597</v>
      </c>
      <c r="D31" s="169" t="s">
        <v>377</v>
      </c>
      <c r="E31" s="169" t="s">
        <v>661</v>
      </c>
      <c r="F31" s="169" t="s">
        <v>392</v>
      </c>
      <c r="G31" s="169" t="s">
        <v>660</v>
      </c>
      <c r="H31" s="169" t="s">
        <v>519</v>
      </c>
      <c r="I31" s="169" t="s">
        <v>591</v>
      </c>
    </row>
    <row r="32" spans="2:9" x14ac:dyDescent="0.3">
      <c r="B32" s="169" t="s">
        <v>584</v>
      </c>
      <c r="C32" s="169" t="s">
        <v>597</v>
      </c>
      <c r="D32" s="169" t="s">
        <v>377</v>
      </c>
      <c r="E32" s="169" t="s">
        <v>681</v>
      </c>
      <c r="F32" s="169" t="s">
        <v>392</v>
      </c>
      <c r="G32" s="169" t="s">
        <v>744</v>
      </c>
      <c r="H32" s="169" t="s">
        <v>524</v>
      </c>
      <c r="I32" s="169" t="s">
        <v>591</v>
      </c>
    </row>
    <row r="33" spans="2:9" x14ac:dyDescent="0.3">
      <c r="B33" s="169" t="s">
        <v>584</v>
      </c>
      <c r="C33" s="169" t="s">
        <v>597</v>
      </c>
      <c r="D33" s="169" t="s">
        <v>377</v>
      </c>
      <c r="E33" s="169" t="s">
        <v>681</v>
      </c>
      <c r="F33" s="169" t="s">
        <v>392</v>
      </c>
      <c r="G33" s="169" t="s">
        <v>1084</v>
      </c>
      <c r="H33" s="169" t="s">
        <v>527</v>
      </c>
      <c r="I33" s="169" t="s">
        <v>591</v>
      </c>
    </row>
    <row r="34" spans="2:9" x14ac:dyDescent="0.3">
      <c r="B34" s="169" t="s">
        <v>584</v>
      </c>
      <c r="C34" s="169" t="s">
        <v>597</v>
      </c>
      <c r="D34" s="169" t="s">
        <v>377</v>
      </c>
      <c r="E34" s="169" t="s">
        <v>681</v>
      </c>
      <c r="F34" s="169" t="s">
        <v>392</v>
      </c>
      <c r="G34" s="169" t="s">
        <v>765</v>
      </c>
      <c r="H34" s="169" t="s">
        <v>519</v>
      </c>
      <c r="I34" s="169" t="s">
        <v>591</v>
      </c>
    </row>
    <row r="35" spans="2:9" x14ac:dyDescent="0.3">
      <c r="B35" s="169" t="s">
        <v>584</v>
      </c>
      <c r="C35" s="169" t="s">
        <v>597</v>
      </c>
      <c r="D35" s="169" t="s">
        <v>377</v>
      </c>
      <c r="E35" s="169" t="s">
        <v>681</v>
      </c>
      <c r="F35" s="169" t="s">
        <v>392</v>
      </c>
      <c r="G35" s="169" t="s">
        <v>1076</v>
      </c>
      <c r="H35" s="169" t="s">
        <v>529</v>
      </c>
      <c r="I35" s="169" t="s">
        <v>591</v>
      </c>
    </row>
    <row r="36" spans="2:9" x14ac:dyDescent="0.3">
      <c r="B36" s="169" t="s">
        <v>584</v>
      </c>
      <c r="C36" s="169" t="s">
        <v>597</v>
      </c>
      <c r="D36" s="169" t="s">
        <v>377</v>
      </c>
      <c r="E36" s="169" t="s">
        <v>683</v>
      </c>
      <c r="F36" s="169" t="s">
        <v>392</v>
      </c>
      <c r="G36" s="169" t="s">
        <v>744</v>
      </c>
      <c r="H36" s="169" t="s">
        <v>524</v>
      </c>
      <c r="I36" s="169" t="s">
        <v>591</v>
      </c>
    </row>
    <row r="37" spans="2:9" x14ac:dyDescent="0.3">
      <c r="B37" s="169" t="s">
        <v>584</v>
      </c>
      <c r="C37" s="169" t="s">
        <v>597</v>
      </c>
      <c r="D37" s="169" t="s">
        <v>377</v>
      </c>
      <c r="E37" s="169" t="s">
        <v>683</v>
      </c>
      <c r="F37" s="169" t="s">
        <v>392</v>
      </c>
      <c r="G37" s="169" t="s">
        <v>765</v>
      </c>
      <c r="H37" s="169" t="s">
        <v>529</v>
      </c>
      <c r="I37" s="169" t="s">
        <v>591</v>
      </c>
    </row>
    <row r="38" spans="2:9" x14ac:dyDescent="0.3">
      <c r="B38" s="169" t="s">
        <v>584</v>
      </c>
      <c r="C38" s="169" t="s">
        <v>597</v>
      </c>
      <c r="D38" s="169" t="s">
        <v>377</v>
      </c>
      <c r="E38" s="169" t="s">
        <v>683</v>
      </c>
      <c r="F38" s="169" t="s">
        <v>392</v>
      </c>
      <c r="G38" s="169" t="s">
        <v>1087</v>
      </c>
      <c r="H38" s="169" t="s">
        <v>527</v>
      </c>
      <c r="I38" s="169" t="s">
        <v>591</v>
      </c>
    </row>
    <row r="39" spans="2:9" x14ac:dyDescent="0.3">
      <c r="B39" s="169" t="s">
        <v>584</v>
      </c>
      <c r="C39" s="169" t="s">
        <v>597</v>
      </c>
      <c r="D39" s="169" t="s">
        <v>377</v>
      </c>
      <c r="E39" s="169" t="s">
        <v>683</v>
      </c>
      <c r="F39" s="169" t="s">
        <v>392</v>
      </c>
      <c r="G39" s="169" t="s">
        <v>698</v>
      </c>
      <c r="H39" s="169" t="s">
        <v>519</v>
      </c>
      <c r="I39" s="169" t="s">
        <v>591</v>
      </c>
    </row>
    <row r="40" spans="2:9" x14ac:dyDescent="0.3">
      <c r="B40" s="169" t="s">
        <v>584</v>
      </c>
      <c r="C40" s="169" t="s">
        <v>597</v>
      </c>
      <c r="D40" s="169" t="s">
        <v>377</v>
      </c>
      <c r="E40" s="169" t="s">
        <v>717</v>
      </c>
      <c r="F40" s="169" t="s">
        <v>376</v>
      </c>
      <c r="G40" s="169" t="s">
        <v>744</v>
      </c>
      <c r="H40" s="169" t="s">
        <v>527</v>
      </c>
      <c r="I40" s="169" t="s">
        <v>591</v>
      </c>
    </row>
    <row r="41" spans="2:9" x14ac:dyDescent="0.3">
      <c r="B41" s="169" t="s">
        <v>584</v>
      </c>
      <c r="C41" s="169" t="s">
        <v>597</v>
      </c>
      <c r="D41" s="169" t="s">
        <v>377</v>
      </c>
      <c r="E41" s="169" t="s">
        <v>717</v>
      </c>
      <c r="F41" s="169" t="s">
        <v>395</v>
      </c>
      <c r="G41" s="169" t="s">
        <v>799</v>
      </c>
      <c r="H41" s="169" t="s">
        <v>519</v>
      </c>
      <c r="I41" s="169" t="s">
        <v>591</v>
      </c>
    </row>
    <row r="42" spans="2:9" x14ac:dyDescent="0.3">
      <c r="B42" s="169" t="s">
        <v>584</v>
      </c>
      <c r="C42" s="169" t="s">
        <v>597</v>
      </c>
      <c r="D42" s="169" t="s">
        <v>377</v>
      </c>
      <c r="E42" s="169" t="s">
        <v>720</v>
      </c>
      <c r="F42" s="169" t="s">
        <v>395</v>
      </c>
      <c r="G42" s="169" t="s">
        <v>840</v>
      </c>
      <c r="H42" s="169" t="s">
        <v>529</v>
      </c>
      <c r="I42" s="169" t="s">
        <v>591</v>
      </c>
    </row>
    <row r="43" spans="2:9" x14ac:dyDescent="0.3">
      <c r="B43" s="169" t="s">
        <v>584</v>
      </c>
      <c r="C43" s="169" t="s">
        <v>597</v>
      </c>
      <c r="D43" s="169" t="s">
        <v>377</v>
      </c>
      <c r="E43" s="169" t="s">
        <v>720</v>
      </c>
      <c r="F43" s="169" t="s">
        <v>395</v>
      </c>
      <c r="G43" s="169" t="s">
        <v>741</v>
      </c>
      <c r="H43" s="169" t="s">
        <v>519</v>
      </c>
      <c r="I43" s="169" t="s">
        <v>591</v>
      </c>
    </row>
    <row r="44" spans="2:9" x14ac:dyDescent="0.3">
      <c r="B44" s="169" t="s">
        <v>584</v>
      </c>
      <c r="C44" s="169" t="s">
        <v>597</v>
      </c>
      <c r="D44" s="169" t="s">
        <v>377</v>
      </c>
      <c r="E44" s="169" t="s">
        <v>722</v>
      </c>
      <c r="F44" s="169" t="s">
        <v>395</v>
      </c>
      <c r="G44" s="169" t="s">
        <v>744</v>
      </c>
      <c r="H44" s="169" t="s">
        <v>529</v>
      </c>
      <c r="I44" s="169" t="s">
        <v>591</v>
      </c>
    </row>
    <row r="45" spans="2:9" x14ac:dyDescent="0.3">
      <c r="B45" s="169" t="s">
        <v>584</v>
      </c>
      <c r="C45" s="169" t="s">
        <v>597</v>
      </c>
      <c r="D45" s="169" t="s">
        <v>377</v>
      </c>
      <c r="E45" s="169" t="s">
        <v>722</v>
      </c>
      <c r="F45" s="169" t="s">
        <v>395</v>
      </c>
      <c r="G45" s="169" t="s">
        <v>741</v>
      </c>
      <c r="H45" s="169" t="s">
        <v>519</v>
      </c>
      <c r="I45" s="169" t="s">
        <v>591</v>
      </c>
    </row>
    <row r="46" spans="2:9" x14ac:dyDescent="0.3">
      <c r="B46" s="169" t="s">
        <v>584</v>
      </c>
      <c r="C46" s="169" t="s">
        <v>597</v>
      </c>
      <c r="D46" s="169" t="s">
        <v>377</v>
      </c>
      <c r="E46" s="169" t="s">
        <v>727</v>
      </c>
      <c r="F46" s="169" t="s">
        <v>391</v>
      </c>
      <c r="G46" s="169" t="s">
        <v>1058</v>
      </c>
      <c r="H46" s="169" t="s">
        <v>527</v>
      </c>
      <c r="I46" s="169" t="s">
        <v>591</v>
      </c>
    </row>
    <row r="47" spans="2:9" x14ac:dyDescent="0.3">
      <c r="B47" s="169" t="s">
        <v>584</v>
      </c>
      <c r="C47" s="169" t="s">
        <v>597</v>
      </c>
      <c r="D47" s="169" t="s">
        <v>377</v>
      </c>
      <c r="E47" s="169" t="s">
        <v>727</v>
      </c>
      <c r="F47" s="169" t="s">
        <v>392</v>
      </c>
      <c r="G47" s="169" t="s">
        <v>658</v>
      </c>
      <c r="H47" s="169" t="s">
        <v>529</v>
      </c>
      <c r="I47" s="169" t="s">
        <v>591</v>
      </c>
    </row>
    <row r="48" spans="2:9" x14ac:dyDescent="0.3">
      <c r="B48" s="169" t="s">
        <v>584</v>
      </c>
      <c r="C48" s="169" t="s">
        <v>597</v>
      </c>
      <c r="D48" s="169" t="s">
        <v>377</v>
      </c>
      <c r="E48" s="169" t="s">
        <v>727</v>
      </c>
      <c r="F48" s="169" t="s">
        <v>392</v>
      </c>
      <c r="G48" s="169" t="s">
        <v>744</v>
      </c>
      <c r="H48" s="169" t="s">
        <v>524</v>
      </c>
      <c r="I48" s="169" t="s">
        <v>591</v>
      </c>
    </row>
    <row r="49" spans="2:9" x14ac:dyDescent="0.3">
      <c r="B49" s="169" t="s">
        <v>584</v>
      </c>
      <c r="C49" s="169" t="s">
        <v>597</v>
      </c>
      <c r="D49" s="169" t="s">
        <v>377</v>
      </c>
      <c r="E49" s="169" t="s">
        <v>727</v>
      </c>
      <c r="F49" s="169" t="s">
        <v>395</v>
      </c>
      <c r="G49" s="169" t="s">
        <v>805</v>
      </c>
      <c r="H49" s="169" t="s">
        <v>519</v>
      </c>
      <c r="I49" s="169" t="s">
        <v>591</v>
      </c>
    </row>
    <row r="50" spans="2:9" x14ac:dyDescent="0.3">
      <c r="B50" s="169" t="s">
        <v>584</v>
      </c>
      <c r="C50" s="169" t="s">
        <v>597</v>
      </c>
      <c r="D50" s="169" t="s">
        <v>377</v>
      </c>
      <c r="E50" s="169" t="s">
        <v>730</v>
      </c>
      <c r="F50" s="169" t="s">
        <v>391</v>
      </c>
      <c r="G50" s="169" t="s">
        <v>744</v>
      </c>
      <c r="H50" s="169" t="s">
        <v>527</v>
      </c>
      <c r="I50" s="169" t="s">
        <v>591</v>
      </c>
    </row>
    <row r="51" spans="2:9" x14ac:dyDescent="0.3">
      <c r="B51" s="169" t="s">
        <v>584</v>
      </c>
      <c r="C51" s="169" t="s">
        <v>597</v>
      </c>
      <c r="D51" s="169" t="s">
        <v>377</v>
      </c>
      <c r="E51" s="169" t="s">
        <v>730</v>
      </c>
      <c r="F51" s="169" t="s">
        <v>392</v>
      </c>
      <c r="G51" s="169" t="s">
        <v>658</v>
      </c>
      <c r="H51" s="169" t="s">
        <v>529</v>
      </c>
      <c r="I51" s="169" t="s">
        <v>591</v>
      </c>
    </row>
    <row r="52" spans="2:9" x14ac:dyDescent="0.3">
      <c r="B52" s="169" t="s">
        <v>584</v>
      </c>
      <c r="C52" s="169" t="s">
        <v>597</v>
      </c>
      <c r="D52" s="169" t="s">
        <v>377</v>
      </c>
      <c r="E52" s="169" t="s">
        <v>730</v>
      </c>
      <c r="F52" s="169" t="s">
        <v>392</v>
      </c>
      <c r="G52" s="169" t="s">
        <v>744</v>
      </c>
      <c r="H52" s="169" t="s">
        <v>524</v>
      </c>
      <c r="I52" s="169" t="s">
        <v>591</v>
      </c>
    </row>
    <row r="53" spans="2:9" x14ac:dyDescent="0.3">
      <c r="B53" s="169" t="s">
        <v>584</v>
      </c>
      <c r="C53" s="169" t="s">
        <v>597</v>
      </c>
      <c r="D53" s="169" t="s">
        <v>377</v>
      </c>
      <c r="E53" s="169" t="s">
        <v>730</v>
      </c>
      <c r="F53" s="169" t="s">
        <v>395</v>
      </c>
      <c r="G53" s="169" t="s">
        <v>802</v>
      </c>
      <c r="H53" s="169" t="s">
        <v>519</v>
      </c>
      <c r="I53" s="169" t="s">
        <v>591</v>
      </c>
    </row>
    <row r="54" spans="2:9" x14ac:dyDescent="0.3">
      <c r="B54" s="169" t="s">
        <v>584</v>
      </c>
      <c r="C54" s="169" t="s">
        <v>597</v>
      </c>
      <c r="D54" s="169" t="s">
        <v>377</v>
      </c>
      <c r="E54" s="169" t="s">
        <v>734</v>
      </c>
      <c r="F54" s="169" t="s">
        <v>376</v>
      </c>
      <c r="G54" s="169" t="s">
        <v>732</v>
      </c>
      <c r="H54" s="169" t="s">
        <v>519</v>
      </c>
      <c r="I54" s="169" t="s">
        <v>591</v>
      </c>
    </row>
    <row r="55" spans="2:9" x14ac:dyDescent="0.3">
      <c r="B55" s="169" t="s">
        <v>584</v>
      </c>
      <c r="C55" s="169" t="s">
        <v>597</v>
      </c>
      <c r="D55" s="169" t="s">
        <v>377</v>
      </c>
      <c r="E55" s="169" t="s">
        <v>738</v>
      </c>
      <c r="F55" s="169" t="s">
        <v>376</v>
      </c>
      <c r="G55" s="169" t="s">
        <v>737</v>
      </c>
      <c r="H55" s="169" t="s">
        <v>519</v>
      </c>
      <c r="I55" s="169" t="s">
        <v>591</v>
      </c>
    </row>
    <row r="56" spans="2:9" x14ac:dyDescent="0.3">
      <c r="B56" s="169" t="s">
        <v>584</v>
      </c>
      <c r="C56" s="169" t="s">
        <v>597</v>
      </c>
      <c r="D56" s="169" t="s">
        <v>377</v>
      </c>
      <c r="E56" s="169" t="s">
        <v>775</v>
      </c>
      <c r="F56" s="169" t="s">
        <v>376</v>
      </c>
      <c r="G56" s="169" t="s">
        <v>828</v>
      </c>
      <c r="H56" s="169" t="s">
        <v>529</v>
      </c>
      <c r="I56" s="169" t="s">
        <v>591</v>
      </c>
    </row>
    <row r="57" spans="2:9" x14ac:dyDescent="0.3">
      <c r="B57" s="169" t="s">
        <v>584</v>
      </c>
      <c r="C57" s="169" t="s">
        <v>597</v>
      </c>
      <c r="D57" s="169" t="s">
        <v>377</v>
      </c>
      <c r="E57" s="169" t="s">
        <v>775</v>
      </c>
      <c r="F57" s="169" t="s">
        <v>376</v>
      </c>
      <c r="G57" s="169" t="s">
        <v>774</v>
      </c>
      <c r="H57" s="169" t="s">
        <v>519</v>
      </c>
      <c r="I57" s="169" t="s">
        <v>591</v>
      </c>
    </row>
    <row r="58" spans="2:9" x14ac:dyDescent="0.3">
      <c r="B58" s="169" t="s">
        <v>584</v>
      </c>
      <c r="C58" s="169" t="s">
        <v>597</v>
      </c>
      <c r="D58" s="169" t="s">
        <v>377</v>
      </c>
      <c r="E58" s="169" t="s">
        <v>779</v>
      </c>
      <c r="F58" s="169" t="s">
        <v>376</v>
      </c>
      <c r="G58" s="169" t="s">
        <v>834</v>
      </c>
      <c r="H58" s="169" t="s">
        <v>529</v>
      </c>
      <c r="I58" s="169" t="s">
        <v>591</v>
      </c>
    </row>
    <row r="59" spans="2:9" x14ac:dyDescent="0.3">
      <c r="B59" s="169" t="s">
        <v>584</v>
      </c>
      <c r="C59" s="169" t="s">
        <v>597</v>
      </c>
      <c r="D59" s="169" t="s">
        <v>377</v>
      </c>
      <c r="E59" s="169" t="s">
        <v>779</v>
      </c>
      <c r="F59" s="169" t="s">
        <v>376</v>
      </c>
      <c r="G59" s="169" t="s">
        <v>778</v>
      </c>
      <c r="H59" s="169" t="s">
        <v>519</v>
      </c>
      <c r="I59" s="169" t="s">
        <v>591</v>
      </c>
    </row>
    <row r="60" spans="2:9" x14ac:dyDescent="0.3">
      <c r="B60" s="169" t="s">
        <v>584</v>
      </c>
      <c r="C60" s="169" t="s">
        <v>597</v>
      </c>
      <c r="D60" s="169" t="s">
        <v>377</v>
      </c>
      <c r="E60" s="169" t="s">
        <v>790</v>
      </c>
      <c r="F60" s="169" t="s">
        <v>391</v>
      </c>
      <c r="G60" s="169" t="s">
        <v>741</v>
      </c>
      <c r="H60" s="169" t="s">
        <v>519</v>
      </c>
      <c r="I60" s="169" t="s">
        <v>591</v>
      </c>
    </row>
    <row r="61" spans="2:9" x14ac:dyDescent="0.3">
      <c r="B61" s="169" t="s">
        <v>584</v>
      </c>
      <c r="C61" s="169" t="s">
        <v>597</v>
      </c>
      <c r="D61" s="169" t="s">
        <v>377</v>
      </c>
      <c r="E61" s="169" t="s">
        <v>797</v>
      </c>
      <c r="F61" s="169" t="s">
        <v>376</v>
      </c>
      <c r="G61" s="169" t="s">
        <v>744</v>
      </c>
      <c r="H61" s="169" t="s">
        <v>527</v>
      </c>
      <c r="I61" s="169" t="s">
        <v>591</v>
      </c>
    </row>
    <row r="62" spans="2:9" x14ac:dyDescent="0.3">
      <c r="B62" s="169" t="s">
        <v>584</v>
      </c>
      <c r="C62" s="169" t="s">
        <v>597</v>
      </c>
      <c r="D62" s="169" t="s">
        <v>377</v>
      </c>
      <c r="E62" s="169" t="s">
        <v>797</v>
      </c>
      <c r="F62" s="169" t="s">
        <v>395</v>
      </c>
      <c r="G62" s="169" t="s">
        <v>741</v>
      </c>
      <c r="H62" s="169" t="s">
        <v>519</v>
      </c>
      <c r="I62" s="169" t="s">
        <v>591</v>
      </c>
    </row>
    <row r="63" spans="2:9" x14ac:dyDescent="0.3">
      <c r="B63" s="169" t="s">
        <v>584</v>
      </c>
      <c r="C63" s="169" t="s">
        <v>597</v>
      </c>
      <c r="D63" s="169" t="s">
        <v>377</v>
      </c>
      <c r="E63" s="169" t="s">
        <v>808</v>
      </c>
      <c r="F63" s="169" t="s">
        <v>391</v>
      </c>
      <c r="G63" s="169" t="s">
        <v>741</v>
      </c>
      <c r="H63" s="169" t="s">
        <v>519</v>
      </c>
      <c r="I63" s="169" t="s">
        <v>591</v>
      </c>
    </row>
    <row r="64" spans="2:9" x14ac:dyDescent="0.3">
      <c r="B64" s="169" t="s">
        <v>584</v>
      </c>
      <c r="C64" s="169" t="s">
        <v>597</v>
      </c>
      <c r="D64" s="169" t="s">
        <v>377</v>
      </c>
      <c r="E64" s="169" t="s">
        <v>814</v>
      </c>
      <c r="F64" s="169" t="s">
        <v>376</v>
      </c>
      <c r="G64" s="169" t="s">
        <v>828</v>
      </c>
      <c r="H64" s="169" t="s">
        <v>529</v>
      </c>
      <c r="I64" s="169" t="s">
        <v>591</v>
      </c>
    </row>
    <row r="65" spans="2:9" x14ac:dyDescent="0.3">
      <c r="B65" s="169" t="s">
        <v>584</v>
      </c>
      <c r="C65" s="169" t="s">
        <v>597</v>
      </c>
      <c r="D65" s="169" t="s">
        <v>377</v>
      </c>
      <c r="E65" s="169" t="s">
        <v>814</v>
      </c>
      <c r="F65" s="169" t="s">
        <v>391</v>
      </c>
      <c r="G65" s="169" t="s">
        <v>741</v>
      </c>
      <c r="H65" s="169" t="s">
        <v>519</v>
      </c>
      <c r="I65" s="169" t="s">
        <v>591</v>
      </c>
    </row>
    <row r="66" spans="2:9" x14ac:dyDescent="0.3">
      <c r="B66" s="169" t="s">
        <v>584</v>
      </c>
      <c r="C66" s="169" t="s">
        <v>597</v>
      </c>
      <c r="D66" s="169" t="s">
        <v>377</v>
      </c>
      <c r="E66" s="169" t="s">
        <v>847</v>
      </c>
      <c r="F66" s="169" t="s">
        <v>391</v>
      </c>
      <c r="G66" s="169" t="s">
        <v>741</v>
      </c>
      <c r="H66" s="169" t="s">
        <v>519</v>
      </c>
      <c r="I66" s="169" t="s">
        <v>591</v>
      </c>
    </row>
    <row r="67" spans="2:9" x14ac:dyDescent="0.3">
      <c r="B67" s="169" t="s">
        <v>584</v>
      </c>
      <c r="C67" s="169" t="s">
        <v>597</v>
      </c>
      <c r="D67" s="169" t="s">
        <v>377</v>
      </c>
      <c r="E67" s="169" t="s">
        <v>857</v>
      </c>
      <c r="F67" s="169" t="s">
        <v>391</v>
      </c>
      <c r="G67" s="169" t="s">
        <v>1035</v>
      </c>
      <c r="H67" s="169" t="s">
        <v>519</v>
      </c>
      <c r="I67" s="169" t="s">
        <v>591</v>
      </c>
    </row>
    <row r="68" spans="2:9" x14ac:dyDescent="0.3">
      <c r="B68" s="169" t="s">
        <v>584</v>
      </c>
      <c r="C68" s="169" t="s">
        <v>597</v>
      </c>
      <c r="D68" s="169" t="s">
        <v>377</v>
      </c>
      <c r="E68" s="169" t="s">
        <v>865</v>
      </c>
      <c r="F68" s="169" t="s">
        <v>392</v>
      </c>
      <c r="G68" s="169" t="s">
        <v>840</v>
      </c>
      <c r="H68" s="169" t="s">
        <v>527</v>
      </c>
      <c r="I68" s="169" t="s">
        <v>591</v>
      </c>
    </row>
    <row r="69" spans="2:9" x14ac:dyDescent="0.3">
      <c r="B69" s="169" t="s">
        <v>584</v>
      </c>
      <c r="C69" s="169" t="s">
        <v>597</v>
      </c>
      <c r="D69" s="169" t="s">
        <v>377</v>
      </c>
      <c r="E69" s="169" t="s">
        <v>865</v>
      </c>
      <c r="F69" s="169" t="s">
        <v>392</v>
      </c>
      <c r="G69" s="169" t="s">
        <v>881</v>
      </c>
      <c r="H69" s="169" t="s">
        <v>529</v>
      </c>
      <c r="I69" s="169" t="s">
        <v>591</v>
      </c>
    </row>
    <row r="70" spans="2:9" x14ac:dyDescent="0.3">
      <c r="B70" s="169" t="s">
        <v>584</v>
      </c>
      <c r="C70" s="169" t="s">
        <v>597</v>
      </c>
      <c r="D70" s="169" t="s">
        <v>377</v>
      </c>
      <c r="E70" s="169" t="s">
        <v>865</v>
      </c>
      <c r="F70" s="169" t="s">
        <v>392</v>
      </c>
      <c r="G70" s="169" t="s">
        <v>864</v>
      </c>
      <c r="H70" s="169" t="s">
        <v>519</v>
      </c>
      <c r="I70" s="169" t="s">
        <v>591</v>
      </c>
    </row>
    <row r="71" spans="2:9" x14ac:dyDescent="0.3">
      <c r="B71" s="169" t="s">
        <v>584</v>
      </c>
      <c r="C71" s="169" t="s">
        <v>597</v>
      </c>
      <c r="D71" s="169" t="s">
        <v>377</v>
      </c>
      <c r="E71" s="169" t="s">
        <v>869</v>
      </c>
      <c r="F71" s="169" t="s">
        <v>392</v>
      </c>
      <c r="G71" s="169" t="s">
        <v>840</v>
      </c>
      <c r="H71" s="169" t="s">
        <v>527</v>
      </c>
      <c r="I71" s="169" t="s">
        <v>591</v>
      </c>
    </row>
    <row r="72" spans="2:9" x14ac:dyDescent="0.3">
      <c r="B72" s="169" t="s">
        <v>584</v>
      </c>
      <c r="C72" s="169" t="s">
        <v>597</v>
      </c>
      <c r="D72" s="169" t="s">
        <v>377</v>
      </c>
      <c r="E72" s="169" t="s">
        <v>869</v>
      </c>
      <c r="F72" s="169" t="s">
        <v>392</v>
      </c>
      <c r="G72" s="169" t="s">
        <v>874</v>
      </c>
      <c r="H72" s="169" t="s">
        <v>519</v>
      </c>
      <c r="I72" s="169" t="s">
        <v>591</v>
      </c>
    </row>
    <row r="73" spans="2:9" x14ac:dyDescent="0.3">
      <c r="B73" s="169" t="s">
        <v>584</v>
      </c>
      <c r="C73" s="169" t="s">
        <v>597</v>
      </c>
      <c r="D73" s="169" t="s">
        <v>377</v>
      </c>
      <c r="E73" s="169" t="s">
        <v>869</v>
      </c>
      <c r="F73" s="169" t="s">
        <v>392</v>
      </c>
      <c r="G73" s="169" t="s">
        <v>885</v>
      </c>
      <c r="H73" s="169" t="s">
        <v>529</v>
      </c>
      <c r="I73" s="169" t="s">
        <v>591</v>
      </c>
    </row>
    <row r="74" spans="2:9" x14ac:dyDescent="0.3">
      <c r="B74" s="169" t="s">
        <v>584</v>
      </c>
      <c r="C74" s="169" t="s">
        <v>597</v>
      </c>
      <c r="D74" s="169" t="s">
        <v>377</v>
      </c>
      <c r="E74" s="169" t="s">
        <v>889</v>
      </c>
      <c r="F74" s="169" t="s">
        <v>376</v>
      </c>
      <c r="G74" s="169" t="s">
        <v>744</v>
      </c>
      <c r="H74" s="169" t="s">
        <v>529</v>
      </c>
      <c r="I74" s="169" t="s">
        <v>591</v>
      </c>
    </row>
    <row r="75" spans="2:9" x14ac:dyDescent="0.3">
      <c r="B75" s="169" t="s">
        <v>584</v>
      </c>
      <c r="C75" s="169" t="s">
        <v>597</v>
      </c>
      <c r="D75" s="169" t="s">
        <v>377</v>
      </c>
      <c r="E75" s="169" t="s">
        <v>889</v>
      </c>
      <c r="F75" s="169" t="s">
        <v>392</v>
      </c>
      <c r="G75" s="169" t="s">
        <v>888</v>
      </c>
      <c r="H75" s="169" t="s">
        <v>519</v>
      </c>
      <c r="I75" s="169" t="s">
        <v>591</v>
      </c>
    </row>
    <row r="76" spans="2:9" x14ac:dyDescent="0.3">
      <c r="B76" s="169" t="s">
        <v>584</v>
      </c>
      <c r="C76" s="169" t="s">
        <v>597</v>
      </c>
      <c r="D76" s="169" t="s">
        <v>377</v>
      </c>
      <c r="E76" s="169" t="s">
        <v>892</v>
      </c>
      <c r="F76" s="169" t="s">
        <v>376</v>
      </c>
      <c r="G76" s="169" t="s">
        <v>744</v>
      </c>
      <c r="H76" s="169" t="s">
        <v>529</v>
      </c>
      <c r="I76" s="169" t="s">
        <v>591</v>
      </c>
    </row>
    <row r="77" spans="2:9" x14ac:dyDescent="0.3">
      <c r="B77" s="169" t="s">
        <v>584</v>
      </c>
      <c r="C77" s="169" t="s">
        <v>597</v>
      </c>
      <c r="D77" s="169" t="s">
        <v>377</v>
      </c>
      <c r="E77" s="169" t="s">
        <v>892</v>
      </c>
      <c r="F77" s="169" t="s">
        <v>392</v>
      </c>
      <c r="G77" s="169" t="s">
        <v>888</v>
      </c>
      <c r="H77" s="169" t="s">
        <v>519</v>
      </c>
      <c r="I77" s="169" t="s">
        <v>591</v>
      </c>
    </row>
    <row r="78" spans="2:9" x14ac:dyDescent="0.3">
      <c r="B78" s="169" t="s">
        <v>584</v>
      </c>
      <c r="C78" s="169" t="s">
        <v>597</v>
      </c>
      <c r="D78" s="169" t="s">
        <v>377</v>
      </c>
      <c r="E78" s="169" t="s">
        <v>906</v>
      </c>
      <c r="F78" s="169" t="s">
        <v>392</v>
      </c>
      <c r="G78" s="169" t="s">
        <v>658</v>
      </c>
      <c r="H78" s="169" t="s">
        <v>529</v>
      </c>
      <c r="I78" s="169" t="s">
        <v>591</v>
      </c>
    </row>
    <row r="79" spans="2:9" x14ac:dyDescent="0.3">
      <c r="B79" s="169" t="s">
        <v>584</v>
      </c>
      <c r="C79" s="169" t="s">
        <v>597</v>
      </c>
      <c r="D79" s="169" t="s">
        <v>377</v>
      </c>
      <c r="E79" s="169" t="s">
        <v>906</v>
      </c>
      <c r="F79" s="169" t="s">
        <v>392</v>
      </c>
      <c r="G79" s="169" t="s">
        <v>744</v>
      </c>
      <c r="H79" s="169" t="s">
        <v>527</v>
      </c>
      <c r="I79" s="169" t="s">
        <v>591</v>
      </c>
    </row>
    <row r="80" spans="2:9" x14ac:dyDescent="0.3">
      <c r="B80" s="169" t="s">
        <v>584</v>
      </c>
      <c r="C80" s="169" t="s">
        <v>597</v>
      </c>
      <c r="D80" s="169" t="s">
        <v>377</v>
      </c>
      <c r="E80" s="169" t="s">
        <v>906</v>
      </c>
      <c r="F80" s="169" t="s">
        <v>392</v>
      </c>
      <c r="G80" s="169" t="s">
        <v>905</v>
      </c>
      <c r="H80" s="169" t="s">
        <v>519</v>
      </c>
      <c r="I80" s="169" t="s">
        <v>591</v>
      </c>
    </row>
    <row r="81" spans="2:9" x14ac:dyDescent="0.3">
      <c r="B81" s="169" t="s">
        <v>584</v>
      </c>
      <c r="C81" s="169" t="s">
        <v>597</v>
      </c>
      <c r="D81" s="169" t="s">
        <v>377</v>
      </c>
      <c r="E81" s="169" t="s">
        <v>910</v>
      </c>
      <c r="F81" s="169" t="s">
        <v>392</v>
      </c>
      <c r="G81" s="169" t="s">
        <v>1176</v>
      </c>
      <c r="H81" s="169" t="s">
        <v>529</v>
      </c>
      <c r="I81" s="169" t="s">
        <v>591</v>
      </c>
    </row>
    <row r="82" spans="2:9" x14ac:dyDescent="0.3">
      <c r="B82" s="169" t="s">
        <v>584</v>
      </c>
      <c r="C82" s="169" t="s">
        <v>597</v>
      </c>
      <c r="D82" s="169" t="s">
        <v>377</v>
      </c>
      <c r="E82" s="169" t="s">
        <v>910</v>
      </c>
      <c r="F82" s="169" t="s">
        <v>392</v>
      </c>
      <c r="G82" s="169" t="s">
        <v>909</v>
      </c>
      <c r="H82" s="169" t="s">
        <v>519</v>
      </c>
      <c r="I82" s="169" t="s">
        <v>591</v>
      </c>
    </row>
    <row r="83" spans="2:9" x14ac:dyDescent="0.3">
      <c r="B83" s="169" t="s">
        <v>584</v>
      </c>
      <c r="C83" s="169" t="s">
        <v>597</v>
      </c>
      <c r="D83" s="169" t="s">
        <v>377</v>
      </c>
      <c r="E83" s="169" t="s">
        <v>921</v>
      </c>
      <c r="F83" s="169" t="s">
        <v>392</v>
      </c>
      <c r="G83" s="169" t="s">
        <v>926</v>
      </c>
      <c r="H83" s="169" t="s">
        <v>529</v>
      </c>
      <c r="I83" s="169" t="s">
        <v>591</v>
      </c>
    </row>
    <row r="84" spans="2:9" x14ac:dyDescent="0.3">
      <c r="B84" s="169" t="s">
        <v>584</v>
      </c>
      <c r="C84" s="169" t="s">
        <v>597</v>
      </c>
      <c r="D84" s="169" t="s">
        <v>377</v>
      </c>
      <c r="E84" s="169" t="s">
        <v>921</v>
      </c>
      <c r="F84" s="169" t="s">
        <v>392</v>
      </c>
      <c r="G84" s="169" t="s">
        <v>920</v>
      </c>
      <c r="H84" s="169" t="s">
        <v>519</v>
      </c>
      <c r="I84" s="169" t="s">
        <v>591</v>
      </c>
    </row>
    <row r="85" spans="2:9" x14ac:dyDescent="0.3">
      <c r="B85" s="169" t="s">
        <v>584</v>
      </c>
      <c r="C85" s="169" t="s">
        <v>597</v>
      </c>
      <c r="D85" s="169" t="s">
        <v>377</v>
      </c>
      <c r="E85" s="169" t="s">
        <v>921</v>
      </c>
      <c r="F85" s="169" t="s">
        <v>392</v>
      </c>
      <c r="G85" s="169" t="s">
        <v>1176</v>
      </c>
      <c r="H85" s="169" t="s">
        <v>527</v>
      </c>
      <c r="I85" s="169" t="s">
        <v>591</v>
      </c>
    </row>
    <row r="86" spans="2:9" x14ac:dyDescent="0.3">
      <c r="B86" s="169" t="s">
        <v>584</v>
      </c>
      <c r="C86" s="169" t="s">
        <v>597</v>
      </c>
      <c r="D86" s="169" t="s">
        <v>377</v>
      </c>
      <c r="E86" s="169" t="s">
        <v>931</v>
      </c>
      <c r="F86" s="169" t="s">
        <v>376</v>
      </c>
      <c r="G86" s="169" t="s">
        <v>741</v>
      </c>
      <c r="H86" s="169" t="s">
        <v>519</v>
      </c>
      <c r="I86" s="169" t="s">
        <v>591</v>
      </c>
    </row>
    <row r="87" spans="2:9" x14ac:dyDescent="0.3">
      <c r="B87" s="169" t="s">
        <v>584</v>
      </c>
      <c r="C87" s="169" t="s">
        <v>597</v>
      </c>
      <c r="D87" s="169" t="s">
        <v>377</v>
      </c>
      <c r="E87" s="169" t="s">
        <v>934</v>
      </c>
      <c r="F87" s="169" t="s">
        <v>376</v>
      </c>
      <c r="G87" s="169" t="s">
        <v>741</v>
      </c>
      <c r="H87" s="169" t="s">
        <v>519</v>
      </c>
      <c r="I87" s="169" t="s">
        <v>591</v>
      </c>
    </row>
    <row r="88" spans="2:9" x14ac:dyDescent="0.3">
      <c r="B88" s="169" t="s">
        <v>584</v>
      </c>
      <c r="C88" s="169" t="s">
        <v>597</v>
      </c>
      <c r="D88" s="169" t="s">
        <v>377</v>
      </c>
      <c r="E88" s="169" t="s">
        <v>936</v>
      </c>
      <c r="F88" s="169" t="s">
        <v>376</v>
      </c>
      <c r="G88" s="169" t="s">
        <v>741</v>
      </c>
      <c r="H88" s="169" t="s">
        <v>519</v>
      </c>
      <c r="I88" s="169" t="s">
        <v>591</v>
      </c>
    </row>
    <row r="89" spans="2:9" x14ac:dyDescent="0.3">
      <c r="B89" s="169" t="s">
        <v>584</v>
      </c>
      <c r="C89" s="169" t="s">
        <v>597</v>
      </c>
      <c r="D89" s="169" t="s">
        <v>377</v>
      </c>
      <c r="E89" s="169" t="s">
        <v>946</v>
      </c>
      <c r="F89" s="169" t="s">
        <v>376</v>
      </c>
      <c r="G89" s="169" t="s">
        <v>741</v>
      </c>
      <c r="H89" s="169" t="s">
        <v>519</v>
      </c>
      <c r="I89" s="169" t="s">
        <v>591</v>
      </c>
    </row>
    <row r="90" spans="2:9" x14ac:dyDescent="0.3">
      <c r="B90" s="169" t="s">
        <v>584</v>
      </c>
      <c r="C90" s="169" t="s">
        <v>597</v>
      </c>
      <c r="D90" s="169" t="s">
        <v>377</v>
      </c>
      <c r="E90" s="169" t="s">
        <v>950</v>
      </c>
      <c r="F90" s="169" t="s">
        <v>376</v>
      </c>
      <c r="G90" s="169" t="s">
        <v>978</v>
      </c>
      <c r="H90" s="169" t="s">
        <v>519</v>
      </c>
      <c r="I90" s="169" t="s">
        <v>591</v>
      </c>
    </row>
    <row r="91" spans="2:9" x14ac:dyDescent="0.3">
      <c r="B91" s="169" t="s">
        <v>584</v>
      </c>
      <c r="C91" s="169" t="s">
        <v>597</v>
      </c>
      <c r="D91" s="169" t="s">
        <v>377</v>
      </c>
      <c r="E91" s="169" t="s">
        <v>953</v>
      </c>
      <c r="F91" s="169" t="s">
        <v>376</v>
      </c>
      <c r="G91" s="169" t="s">
        <v>981</v>
      </c>
      <c r="H91" s="169" t="s">
        <v>519</v>
      </c>
      <c r="I91" s="169" t="s">
        <v>591</v>
      </c>
    </row>
    <row r="92" spans="2:9" x14ac:dyDescent="0.3">
      <c r="B92" s="169" t="s">
        <v>584</v>
      </c>
      <c r="C92" s="169" t="s">
        <v>597</v>
      </c>
      <c r="D92" s="169" t="s">
        <v>377</v>
      </c>
      <c r="E92" s="169" t="s">
        <v>1042</v>
      </c>
      <c r="F92" s="169" t="s">
        <v>391</v>
      </c>
      <c r="G92" s="169" t="s">
        <v>1041</v>
      </c>
      <c r="H92" s="169" t="s">
        <v>519</v>
      </c>
      <c r="I92" s="169" t="s">
        <v>591</v>
      </c>
    </row>
    <row r="93" spans="2:9" x14ac:dyDescent="0.3">
      <c r="B93" s="169" t="s">
        <v>584</v>
      </c>
      <c r="C93" s="169" t="s">
        <v>597</v>
      </c>
      <c r="D93" s="169" t="s">
        <v>377</v>
      </c>
      <c r="E93" s="169" t="s">
        <v>1050</v>
      </c>
      <c r="F93" s="169" t="s">
        <v>376</v>
      </c>
      <c r="G93" s="169" t="s">
        <v>1156</v>
      </c>
      <c r="H93" s="169" t="s">
        <v>529</v>
      </c>
      <c r="I93" s="169" t="s">
        <v>591</v>
      </c>
    </row>
    <row r="94" spans="2:9" x14ac:dyDescent="0.3">
      <c r="B94" s="169" t="s">
        <v>584</v>
      </c>
      <c r="C94" s="169" t="s">
        <v>597</v>
      </c>
      <c r="D94" s="169" t="s">
        <v>377</v>
      </c>
      <c r="E94" s="169" t="s">
        <v>1050</v>
      </c>
      <c r="F94" s="169" t="s">
        <v>391</v>
      </c>
      <c r="G94" s="169" t="s">
        <v>741</v>
      </c>
      <c r="H94" s="169" t="s">
        <v>519</v>
      </c>
      <c r="I94" s="169" t="s">
        <v>591</v>
      </c>
    </row>
    <row r="95" spans="2:9" x14ac:dyDescent="0.3">
      <c r="B95" s="169" t="s">
        <v>584</v>
      </c>
      <c r="C95" s="169" t="s">
        <v>597</v>
      </c>
      <c r="D95" s="169" t="s">
        <v>377</v>
      </c>
      <c r="E95" s="169" t="s">
        <v>1053</v>
      </c>
      <c r="F95" s="169" t="s">
        <v>391</v>
      </c>
      <c r="G95" s="169" t="s">
        <v>741</v>
      </c>
      <c r="H95" s="169" t="s">
        <v>519</v>
      </c>
      <c r="I95" s="169" t="s">
        <v>591</v>
      </c>
    </row>
    <row r="96" spans="2:9" x14ac:dyDescent="0.3">
      <c r="B96" s="169" t="s">
        <v>584</v>
      </c>
      <c r="C96" s="169" t="s">
        <v>597</v>
      </c>
      <c r="D96" s="169" t="s">
        <v>377</v>
      </c>
      <c r="E96" s="169" t="s">
        <v>1136</v>
      </c>
      <c r="F96" s="169" t="s">
        <v>395</v>
      </c>
      <c r="G96" s="169" t="s">
        <v>741</v>
      </c>
      <c r="H96" s="169" t="s">
        <v>519</v>
      </c>
      <c r="I96" s="169" t="s">
        <v>591</v>
      </c>
    </row>
    <row r="97" spans="1:9" x14ac:dyDescent="0.3">
      <c r="B97" s="169" t="s">
        <v>584</v>
      </c>
      <c r="C97" s="169" t="s">
        <v>597</v>
      </c>
      <c r="D97" s="169" t="s">
        <v>377</v>
      </c>
      <c r="E97" s="169" t="s">
        <v>1138</v>
      </c>
      <c r="F97" s="169" t="s">
        <v>395</v>
      </c>
      <c r="G97" s="169" t="s">
        <v>741</v>
      </c>
      <c r="H97" s="169" t="s">
        <v>519</v>
      </c>
      <c r="I97" s="169" t="s">
        <v>591</v>
      </c>
    </row>
    <row r="98" spans="1:9" x14ac:dyDescent="0.3">
      <c r="B98" s="169" t="s">
        <v>584</v>
      </c>
      <c r="C98" s="169" t="s">
        <v>597</v>
      </c>
      <c r="D98" s="169" t="s">
        <v>377</v>
      </c>
      <c r="E98" s="169" t="s">
        <v>1144</v>
      </c>
      <c r="F98" s="169" t="s">
        <v>395</v>
      </c>
      <c r="G98" s="169" t="s">
        <v>741</v>
      </c>
      <c r="H98" s="169" t="s">
        <v>519</v>
      </c>
      <c r="I98" s="169" t="s">
        <v>591</v>
      </c>
    </row>
    <row r="99" spans="1:9" x14ac:dyDescent="0.3">
      <c r="B99" s="169" t="s">
        <v>584</v>
      </c>
      <c r="C99" s="169" t="s">
        <v>597</v>
      </c>
      <c r="D99" s="169" t="s">
        <v>377</v>
      </c>
      <c r="E99" s="169" t="s">
        <v>1147</v>
      </c>
      <c r="F99" s="169" t="s">
        <v>395</v>
      </c>
      <c r="G99" s="169" t="s">
        <v>741</v>
      </c>
      <c r="H99" s="169" t="s">
        <v>519</v>
      </c>
      <c r="I99" s="169" t="s">
        <v>591</v>
      </c>
    </row>
    <row r="100" spans="1:9" x14ac:dyDescent="0.3">
      <c r="B100" s="169" t="s">
        <v>584</v>
      </c>
      <c r="C100" s="169" t="s">
        <v>597</v>
      </c>
      <c r="D100" s="169" t="s">
        <v>377</v>
      </c>
      <c r="E100" s="169" t="s">
        <v>1150</v>
      </c>
      <c r="F100" s="169" t="s">
        <v>395</v>
      </c>
      <c r="G100" s="169" t="s">
        <v>741</v>
      </c>
      <c r="H100" s="169" t="s">
        <v>519</v>
      </c>
      <c r="I100" s="169" t="s">
        <v>591</v>
      </c>
    </row>
    <row r="101" spans="1:9" x14ac:dyDescent="0.3">
      <c r="B101" s="169" t="s">
        <v>584</v>
      </c>
      <c r="C101" s="169" t="s">
        <v>597</v>
      </c>
      <c r="D101" s="169" t="s">
        <v>377</v>
      </c>
      <c r="E101" s="169" t="s">
        <v>1153</v>
      </c>
      <c r="F101" s="169" t="s">
        <v>395</v>
      </c>
      <c r="G101" s="169" t="s">
        <v>741</v>
      </c>
      <c r="H101" s="169" t="s">
        <v>519</v>
      </c>
      <c r="I101" s="169" t="s">
        <v>591</v>
      </c>
    </row>
    <row r="102" spans="1:9" x14ac:dyDescent="0.3">
      <c r="A102"/>
      <c r="B102"/>
      <c r="C102"/>
      <c r="D102"/>
      <c r="E102"/>
      <c r="F102"/>
      <c r="G102"/>
      <c r="H102"/>
      <c r="I102"/>
    </row>
    <row r="103" spans="1:9" x14ac:dyDescent="0.3">
      <c r="A103"/>
      <c r="B103"/>
      <c r="C103"/>
      <c r="D103"/>
      <c r="E103"/>
      <c r="F103"/>
      <c r="G103"/>
      <c r="H103"/>
      <c r="I103"/>
    </row>
    <row r="104" spans="1:9" x14ac:dyDescent="0.3">
      <c r="A104"/>
      <c r="B104"/>
      <c r="C104"/>
      <c r="D104"/>
      <c r="E104"/>
      <c r="F104"/>
      <c r="G104"/>
      <c r="H104"/>
      <c r="I104"/>
    </row>
    <row r="105" spans="1:9" x14ac:dyDescent="0.3">
      <c r="A105"/>
      <c r="B105"/>
      <c r="C105"/>
      <c r="D105"/>
      <c r="E105"/>
      <c r="F105"/>
      <c r="G105"/>
      <c r="H105"/>
      <c r="I105"/>
    </row>
    <row r="106" spans="1:9" x14ac:dyDescent="0.3">
      <c r="A106"/>
      <c r="B106"/>
      <c r="C106"/>
      <c r="D106"/>
      <c r="E106"/>
      <c r="F106"/>
      <c r="G106"/>
      <c r="H106"/>
      <c r="I106"/>
    </row>
    <row r="107" spans="1:9" x14ac:dyDescent="0.3">
      <c r="A107"/>
      <c r="B107"/>
      <c r="C107"/>
      <c r="D107"/>
      <c r="E107"/>
      <c r="F107"/>
      <c r="G107"/>
      <c r="H107"/>
      <c r="I107"/>
    </row>
    <row r="108" spans="1:9" x14ac:dyDescent="0.3">
      <c r="A108"/>
      <c r="B108"/>
      <c r="C108"/>
      <c r="D108"/>
      <c r="E108"/>
      <c r="F108"/>
      <c r="G108"/>
      <c r="H108"/>
      <c r="I108"/>
    </row>
    <row r="109" spans="1:9" x14ac:dyDescent="0.3">
      <c r="A109"/>
      <c r="B109"/>
      <c r="C109"/>
      <c r="D109"/>
      <c r="E109"/>
      <c r="F109"/>
      <c r="G109"/>
      <c r="H109"/>
      <c r="I109"/>
    </row>
    <row r="110" spans="1:9" x14ac:dyDescent="0.3">
      <c r="A110"/>
      <c r="B110"/>
      <c r="C110"/>
      <c r="D110"/>
      <c r="E110"/>
      <c r="F110"/>
      <c r="G110"/>
      <c r="H110"/>
      <c r="I110"/>
    </row>
    <row r="111" spans="1:9" x14ac:dyDescent="0.3">
      <c r="A111"/>
      <c r="B111"/>
      <c r="C111"/>
      <c r="D111"/>
      <c r="E111"/>
      <c r="F111"/>
      <c r="G111"/>
      <c r="H111"/>
      <c r="I111"/>
    </row>
    <row r="112" spans="1:9" x14ac:dyDescent="0.3">
      <c r="A112"/>
      <c r="B112"/>
      <c r="C112"/>
      <c r="D112"/>
      <c r="E112"/>
      <c r="F112"/>
      <c r="G112"/>
      <c r="H112"/>
      <c r="I112"/>
    </row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A122"/>
      <c r="B122"/>
      <c r="C122"/>
      <c r="D122"/>
      <c r="E122"/>
      <c r="F122"/>
      <c r="G122"/>
      <c r="H122"/>
      <c r="I122"/>
    </row>
    <row r="123" spans="1:9" x14ac:dyDescent="0.3">
      <c r="A123"/>
      <c r="B123"/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  <row r="134" spans="1:9" x14ac:dyDescent="0.3">
      <c r="A134"/>
      <c r="B134"/>
      <c r="C134"/>
      <c r="D134"/>
      <c r="E134"/>
      <c r="F134"/>
      <c r="G134"/>
      <c r="H134"/>
      <c r="I134"/>
    </row>
    <row r="135" spans="1:9" x14ac:dyDescent="0.3">
      <c r="A135"/>
      <c r="B135"/>
      <c r="C135"/>
      <c r="D135"/>
      <c r="E135"/>
      <c r="F135"/>
      <c r="G135"/>
      <c r="H135"/>
      <c r="I135"/>
    </row>
    <row r="136" spans="1:9" x14ac:dyDescent="0.3">
      <c r="A136"/>
      <c r="B136"/>
      <c r="C136"/>
      <c r="D136"/>
      <c r="E136"/>
      <c r="F136"/>
      <c r="G136"/>
      <c r="H136"/>
      <c r="I136"/>
    </row>
    <row r="137" spans="1:9" x14ac:dyDescent="0.3">
      <c r="A137"/>
      <c r="B137"/>
      <c r="C137"/>
      <c r="D137"/>
      <c r="E137"/>
      <c r="F137"/>
      <c r="G137"/>
      <c r="H137"/>
      <c r="I137"/>
    </row>
    <row r="138" spans="1:9" x14ac:dyDescent="0.3">
      <c r="A138"/>
      <c r="B138"/>
      <c r="C138"/>
      <c r="D138"/>
      <c r="E138"/>
      <c r="F138"/>
      <c r="G138"/>
      <c r="H138"/>
      <c r="I138"/>
    </row>
    <row r="139" spans="1:9" x14ac:dyDescent="0.3">
      <c r="A139"/>
      <c r="B139"/>
      <c r="C139"/>
      <c r="D139"/>
      <c r="E139"/>
      <c r="F139"/>
      <c r="G139"/>
      <c r="H139"/>
      <c r="I139"/>
    </row>
    <row r="140" spans="1:9" x14ac:dyDescent="0.3">
      <c r="A140"/>
      <c r="B140"/>
      <c r="C140"/>
      <c r="D140"/>
      <c r="E140"/>
      <c r="F140"/>
      <c r="G140"/>
      <c r="H140"/>
      <c r="I140"/>
    </row>
    <row r="141" spans="1:9" x14ac:dyDescent="0.3">
      <c r="A141"/>
      <c r="B141"/>
      <c r="C141"/>
      <c r="D141"/>
      <c r="E141"/>
      <c r="F141"/>
      <c r="G141"/>
      <c r="H141"/>
      <c r="I141"/>
    </row>
    <row r="142" spans="1:9" x14ac:dyDescent="0.3">
      <c r="A142"/>
      <c r="B142"/>
      <c r="C142"/>
      <c r="D142"/>
      <c r="E142"/>
      <c r="F142"/>
      <c r="G142"/>
      <c r="H142"/>
      <c r="I142"/>
    </row>
    <row r="143" spans="1:9" x14ac:dyDescent="0.3">
      <c r="A143"/>
      <c r="B143"/>
      <c r="C143"/>
      <c r="D143"/>
      <c r="E143"/>
      <c r="F143"/>
      <c r="G143"/>
      <c r="H143"/>
      <c r="I143"/>
    </row>
    <row r="144" spans="1:9" x14ac:dyDescent="0.3">
      <c r="A144"/>
      <c r="B144"/>
      <c r="C144"/>
      <c r="D144"/>
      <c r="E144"/>
      <c r="F144"/>
      <c r="G144"/>
      <c r="H144"/>
      <c r="I144"/>
    </row>
    <row r="145" spans="1:9" x14ac:dyDescent="0.3">
      <c r="A145"/>
      <c r="B145"/>
      <c r="C145"/>
      <c r="D145"/>
      <c r="E145"/>
      <c r="F145"/>
      <c r="G145"/>
      <c r="H145"/>
      <c r="I145"/>
    </row>
    <row r="146" spans="1:9" x14ac:dyDescent="0.3">
      <c r="A146"/>
      <c r="B146"/>
      <c r="C146"/>
      <c r="D146"/>
      <c r="E146"/>
      <c r="F146"/>
      <c r="G146"/>
      <c r="H146"/>
      <c r="I146"/>
    </row>
    <row r="147" spans="1:9" x14ac:dyDescent="0.3">
      <c r="A147"/>
      <c r="B147"/>
      <c r="C147"/>
      <c r="D147"/>
      <c r="E147"/>
      <c r="F147"/>
      <c r="G147"/>
      <c r="H147"/>
      <c r="I147"/>
    </row>
    <row r="148" spans="1:9" x14ac:dyDescent="0.3">
      <c r="A148"/>
      <c r="B148"/>
      <c r="C148"/>
      <c r="D148"/>
      <c r="E148"/>
      <c r="F148"/>
      <c r="G148"/>
      <c r="H148"/>
      <c r="I148"/>
    </row>
    <row r="149" spans="1:9" x14ac:dyDescent="0.3">
      <c r="A149"/>
      <c r="B149"/>
      <c r="C149"/>
      <c r="D149"/>
      <c r="E149"/>
      <c r="F149"/>
      <c r="G149"/>
      <c r="H149"/>
      <c r="I149"/>
    </row>
    <row r="150" spans="1:9" x14ac:dyDescent="0.3">
      <c r="A150"/>
      <c r="B150"/>
      <c r="C150"/>
      <c r="D150"/>
      <c r="E150"/>
      <c r="F150"/>
      <c r="G150"/>
      <c r="H150"/>
      <c r="I150"/>
    </row>
    <row r="151" spans="1:9" x14ac:dyDescent="0.3">
      <c r="A151"/>
      <c r="B151"/>
      <c r="C151"/>
      <c r="D151"/>
      <c r="E151"/>
      <c r="F151"/>
      <c r="G151"/>
      <c r="H151"/>
      <c r="I151"/>
    </row>
    <row r="152" spans="1:9" x14ac:dyDescent="0.3">
      <c r="A152"/>
      <c r="B152"/>
      <c r="C152"/>
      <c r="D152"/>
      <c r="E152"/>
      <c r="F152"/>
      <c r="G152"/>
      <c r="H152"/>
      <c r="I152"/>
    </row>
    <row r="153" spans="1:9" x14ac:dyDescent="0.3">
      <c r="A153"/>
      <c r="B153"/>
      <c r="C153"/>
      <c r="D153"/>
      <c r="E153"/>
      <c r="F153"/>
      <c r="G153"/>
      <c r="H153"/>
      <c r="I153"/>
    </row>
    <row r="154" spans="1:9" x14ac:dyDescent="0.3">
      <c r="A154"/>
      <c r="B154"/>
      <c r="C154"/>
      <c r="D154"/>
      <c r="E154"/>
      <c r="F154"/>
      <c r="G154"/>
      <c r="H154"/>
      <c r="I154"/>
    </row>
    <row r="155" spans="1:9" x14ac:dyDescent="0.3">
      <c r="A155"/>
      <c r="B155"/>
      <c r="C155"/>
      <c r="D155"/>
      <c r="E155"/>
      <c r="F155"/>
      <c r="G155"/>
      <c r="H155"/>
      <c r="I155"/>
    </row>
    <row r="156" spans="1:9" x14ac:dyDescent="0.3">
      <c r="A156"/>
      <c r="B156"/>
      <c r="C156"/>
      <c r="D156"/>
      <c r="E156"/>
      <c r="F156"/>
      <c r="G156"/>
      <c r="H156"/>
      <c r="I156"/>
    </row>
    <row r="157" spans="1:9" x14ac:dyDescent="0.3">
      <c r="A157"/>
      <c r="B157"/>
      <c r="C157"/>
      <c r="D157"/>
      <c r="E157"/>
      <c r="F157"/>
      <c r="G157"/>
      <c r="H157"/>
      <c r="I157"/>
    </row>
    <row r="158" spans="1:9" x14ac:dyDescent="0.3">
      <c r="A158"/>
      <c r="B158"/>
      <c r="C158"/>
      <c r="D158"/>
      <c r="E158"/>
      <c r="F158"/>
      <c r="G158"/>
      <c r="H158"/>
      <c r="I158"/>
    </row>
    <row r="159" spans="1:9" x14ac:dyDescent="0.3">
      <c r="A159"/>
      <c r="B159"/>
      <c r="C159"/>
      <c r="D159"/>
      <c r="E159"/>
      <c r="F159"/>
      <c r="G159"/>
      <c r="H159"/>
      <c r="I159"/>
    </row>
    <row r="160" spans="1:9" x14ac:dyDescent="0.3">
      <c r="A160"/>
      <c r="B160"/>
      <c r="C160"/>
      <c r="D160"/>
      <c r="E160"/>
      <c r="F160"/>
      <c r="G160"/>
      <c r="H160"/>
      <c r="I160"/>
    </row>
    <row r="161" spans="1:9" x14ac:dyDescent="0.3">
      <c r="A161"/>
      <c r="B161"/>
      <c r="C161"/>
      <c r="D161"/>
      <c r="E161"/>
      <c r="F161"/>
      <c r="G161"/>
      <c r="H161"/>
      <c r="I161"/>
    </row>
    <row r="162" spans="1:9" x14ac:dyDescent="0.3">
      <c r="A162"/>
      <c r="B162"/>
      <c r="C162"/>
      <c r="D162"/>
      <c r="E162"/>
      <c r="F162"/>
      <c r="G162"/>
      <c r="H162"/>
      <c r="I162"/>
    </row>
    <row r="163" spans="1:9" x14ac:dyDescent="0.3">
      <c r="A163"/>
      <c r="B163"/>
      <c r="C163"/>
      <c r="D163"/>
      <c r="E163"/>
      <c r="F163"/>
      <c r="G163"/>
      <c r="H163"/>
      <c r="I163"/>
    </row>
    <row r="164" spans="1:9" x14ac:dyDescent="0.3">
      <c r="A164"/>
      <c r="B164"/>
      <c r="C164"/>
      <c r="D164"/>
      <c r="E164"/>
      <c r="F164"/>
      <c r="G164"/>
      <c r="H164"/>
      <c r="I164"/>
    </row>
    <row r="165" spans="1:9" x14ac:dyDescent="0.3">
      <c r="A165"/>
      <c r="B165"/>
      <c r="C165"/>
      <c r="D165"/>
      <c r="E165"/>
      <c r="F165"/>
      <c r="G165"/>
      <c r="H165"/>
      <c r="I165"/>
    </row>
    <row r="166" spans="1:9" x14ac:dyDescent="0.3">
      <c r="A166"/>
      <c r="B166"/>
      <c r="C166"/>
      <c r="D166"/>
      <c r="E166"/>
      <c r="F166"/>
      <c r="G166"/>
      <c r="H166"/>
      <c r="I166"/>
    </row>
    <row r="167" spans="1:9" x14ac:dyDescent="0.3">
      <c r="A167"/>
      <c r="B167"/>
      <c r="C167"/>
      <c r="D167"/>
      <c r="E167"/>
      <c r="F167"/>
      <c r="G167"/>
      <c r="H167"/>
      <c r="I167"/>
    </row>
    <row r="168" spans="1:9" x14ac:dyDescent="0.3">
      <c r="A168"/>
      <c r="B168"/>
      <c r="C168"/>
      <c r="D168"/>
      <c r="E168"/>
      <c r="F168"/>
      <c r="G168"/>
      <c r="H168"/>
      <c r="I168"/>
    </row>
    <row r="169" spans="1:9" x14ac:dyDescent="0.3">
      <c r="A169"/>
      <c r="B169"/>
      <c r="C169"/>
      <c r="D169"/>
      <c r="E169"/>
      <c r="F169"/>
      <c r="G169"/>
      <c r="H169"/>
      <c r="I169"/>
    </row>
    <row r="170" spans="1:9" x14ac:dyDescent="0.3">
      <c r="A170"/>
      <c r="B170"/>
      <c r="C170"/>
      <c r="D170"/>
      <c r="E170"/>
      <c r="F170"/>
      <c r="G170"/>
      <c r="H170"/>
      <c r="I170"/>
    </row>
    <row r="171" spans="1:9" x14ac:dyDescent="0.3">
      <c r="A171"/>
      <c r="B171"/>
      <c r="C171"/>
      <c r="D171"/>
      <c r="E171"/>
      <c r="F171"/>
      <c r="G171"/>
      <c r="H171"/>
      <c r="I171"/>
    </row>
    <row r="172" spans="1:9" x14ac:dyDescent="0.3">
      <c r="A172"/>
      <c r="B172"/>
      <c r="C172"/>
      <c r="D172"/>
      <c r="E172"/>
      <c r="F172"/>
      <c r="G172"/>
      <c r="H172"/>
      <c r="I172"/>
    </row>
    <row r="173" spans="1:9" x14ac:dyDescent="0.3">
      <c r="A173"/>
      <c r="B173"/>
      <c r="C173"/>
      <c r="D173"/>
      <c r="E173"/>
      <c r="F173"/>
      <c r="G173"/>
      <c r="H173"/>
      <c r="I173"/>
    </row>
    <row r="174" spans="1:9" x14ac:dyDescent="0.3">
      <c r="A174"/>
      <c r="B174"/>
      <c r="C174"/>
      <c r="D174"/>
      <c r="E174"/>
      <c r="F174"/>
      <c r="G174"/>
      <c r="H174"/>
      <c r="I174"/>
    </row>
    <row r="175" spans="1:9" x14ac:dyDescent="0.3">
      <c r="A175"/>
      <c r="B175"/>
      <c r="C175"/>
      <c r="D175"/>
      <c r="E175"/>
      <c r="F175"/>
      <c r="G175"/>
      <c r="H175"/>
      <c r="I175"/>
    </row>
    <row r="176" spans="1:9" x14ac:dyDescent="0.3">
      <c r="A176"/>
      <c r="B176"/>
      <c r="C176"/>
      <c r="D176"/>
      <c r="E176"/>
      <c r="F176"/>
      <c r="G176"/>
      <c r="H176"/>
      <c r="I176"/>
    </row>
    <row r="177" spans="1:9" x14ac:dyDescent="0.3">
      <c r="A177"/>
      <c r="B177"/>
      <c r="C177"/>
      <c r="D177"/>
      <c r="E177"/>
      <c r="F177"/>
      <c r="G177"/>
      <c r="H177"/>
      <c r="I177"/>
    </row>
    <row r="178" spans="1:9" x14ac:dyDescent="0.3">
      <c r="A178"/>
      <c r="B178"/>
      <c r="C178"/>
      <c r="D178"/>
      <c r="E178"/>
      <c r="F178"/>
      <c r="G178"/>
      <c r="H178"/>
      <c r="I178"/>
    </row>
    <row r="179" spans="1:9" x14ac:dyDescent="0.3">
      <c r="A179"/>
      <c r="B179"/>
      <c r="C179"/>
      <c r="D179"/>
      <c r="E179"/>
      <c r="F179"/>
      <c r="G179"/>
      <c r="H179"/>
      <c r="I179"/>
    </row>
    <row r="180" spans="1:9" x14ac:dyDescent="0.3">
      <c r="A180"/>
      <c r="B180"/>
      <c r="C180"/>
      <c r="D180"/>
      <c r="E180"/>
      <c r="F180"/>
      <c r="G180"/>
      <c r="H180"/>
      <c r="I180"/>
    </row>
    <row r="181" spans="1:9" x14ac:dyDescent="0.3">
      <c r="A181"/>
      <c r="B181"/>
      <c r="C181"/>
      <c r="D181"/>
      <c r="E181"/>
      <c r="F181"/>
      <c r="G181"/>
      <c r="H181"/>
      <c r="I181"/>
    </row>
    <row r="182" spans="1:9" x14ac:dyDescent="0.3">
      <c r="A182"/>
      <c r="B182"/>
      <c r="C182"/>
      <c r="D182"/>
      <c r="E182"/>
      <c r="F182"/>
      <c r="G182"/>
      <c r="H182"/>
      <c r="I182"/>
    </row>
    <row r="183" spans="1:9" x14ac:dyDescent="0.3">
      <c r="A183"/>
      <c r="B183"/>
      <c r="C183"/>
      <c r="D183"/>
      <c r="E183"/>
      <c r="F183"/>
      <c r="G183"/>
      <c r="H183"/>
      <c r="I183"/>
    </row>
    <row r="184" spans="1:9" x14ac:dyDescent="0.3">
      <c r="A184"/>
      <c r="B184"/>
      <c r="C184"/>
      <c r="D184"/>
      <c r="E184"/>
      <c r="F184"/>
      <c r="G184"/>
      <c r="H184"/>
      <c r="I184"/>
    </row>
    <row r="185" spans="1:9" x14ac:dyDescent="0.3">
      <c r="A185"/>
      <c r="B185"/>
      <c r="C185"/>
      <c r="D185"/>
      <c r="E185"/>
      <c r="F185"/>
      <c r="G185"/>
      <c r="H185"/>
      <c r="I185"/>
    </row>
    <row r="186" spans="1:9" x14ac:dyDescent="0.3">
      <c r="A186"/>
      <c r="B186"/>
      <c r="C186"/>
      <c r="D186"/>
      <c r="E186"/>
      <c r="F186"/>
      <c r="G186"/>
      <c r="H186"/>
      <c r="I186"/>
    </row>
    <row r="187" spans="1:9" x14ac:dyDescent="0.3">
      <c r="A187"/>
      <c r="B187"/>
      <c r="C187"/>
      <c r="D187"/>
      <c r="E187"/>
      <c r="F187"/>
      <c r="G187"/>
      <c r="H187"/>
      <c r="I187"/>
    </row>
    <row r="188" spans="1:9" x14ac:dyDescent="0.3">
      <c r="A188"/>
      <c r="B188"/>
      <c r="C188"/>
      <c r="D188"/>
      <c r="E188"/>
      <c r="F188"/>
      <c r="G188"/>
      <c r="H188"/>
      <c r="I188"/>
    </row>
    <row r="189" spans="1:9" x14ac:dyDescent="0.3">
      <c r="A189"/>
      <c r="B189"/>
      <c r="C189"/>
      <c r="D189"/>
      <c r="E189"/>
      <c r="F189"/>
      <c r="G189"/>
      <c r="H189"/>
      <c r="I189"/>
    </row>
    <row r="190" spans="1:9" x14ac:dyDescent="0.3">
      <c r="A190"/>
      <c r="B190"/>
      <c r="C190"/>
      <c r="D190"/>
      <c r="E190"/>
      <c r="F190"/>
      <c r="G190"/>
      <c r="H190"/>
      <c r="I190"/>
    </row>
    <row r="191" spans="1:9" x14ac:dyDescent="0.3">
      <c r="A191"/>
      <c r="B191"/>
      <c r="C191"/>
      <c r="D191"/>
      <c r="E191"/>
      <c r="F191"/>
      <c r="G191"/>
      <c r="H191"/>
      <c r="I191"/>
    </row>
    <row r="192" spans="1:9" x14ac:dyDescent="0.3">
      <c r="A192"/>
      <c r="B192"/>
      <c r="C192"/>
      <c r="D192"/>
      <c r="E192"/>
      <c r="F192"/>
      <c r="G192"/>
      <c r="H192"/>
      <c r="I192"/>
    </row>
    <row r="193" spans="1:9" x14ac:dyDescent="0.3">
      <c r="A193"/>
      <c r="B193"/>
      <c r="C193"/>
      <c r="D193"/>
      <c r="E193"/>
      <c r="F193"/>
      <c r="G193"/>
      <c r="H193"/>
      <c r="I193"/>
    </row>
    <row r="194" spans="1:9" x14ac:dyDescent="0.3">
      <c r="A194"/>
      <c r="B194"/>
      <c r="C194"/>
      <c r="D194"/>
      <c r="E194"/>
      <c r="F194"/>
      <c r="G194"/>
      <c r="H194"/>
      <c r="I194"/>
    </row>
    <row r="195" spans="1:9" x14ac:dyDescent="0.3">
      <c r="A195"/>
      <c r="B195"/>
      <c r="C195"/>
      <c r="D195"/>
      <c r="E195"/>
      <c r="F195"/>
      <c r="G195"/>
      <c r="H195"/>
      <c r="I195"/>
    </row>
    <row r="196" spans="1:9" x14ac:dyDescent="0.3">
      <c r="A196"/>
      <c r="B196"/>
      <c r="C196"/>
      <c r="D196"/>
      <c r="E196"/>
      <c r="F196"/>
      <c r="G196"/>
      <c r="H196"/>
      <c r="I196"/>
    </row>
    <row r="197" spans="1:9" x14ac:dyDescent="0.3">
      <c r="A197"/>
      <c r="B197"/>
      <c r="C197"/>
      <c r="D197"/>
      <c r="E197"/>
      <c r="F197"/>
      <c r="G197"/>
      <c r="H197"/>
      <c r="I197"/>
    </row>
    <row r="198" spans="1:9" x14ac:dyDescent="0.3">
      <c r="A198"/>
      <c r="B198"/>
      <c r="C198"/>
      <c r="D198"/>
      <c r="E198"/>
      <c r="F198"/>
      <c r="G198"/>
      <c r="H198"/>
      <c r="I198"/>
    </row>
    <row r="199" spans="1:9" x14ac:dyDescent="0.3">
      <c r="A199"/>
      <c r="B199"/>
      <c r="C199"/>
      <c r="D199"/>
      <c r="E199"/>
      <c r="F199"/>
      <c r="G199"/>
      <c r="H199"/>
      <c r="I199"/>
    </row>
    <row r="200" spans="1:9" x14ac:dyDescent="0.3">
      <c r="A200"/>
      <c r="B200"/>
      <c r="C200"/>
      <c r="D200"/>
      <c r="E200"/>
      <c r="F200"/>
      <c r="G200"/>
      <c r="H200"/>
      <c r="I200"/>
    </row>
    <row r="201" spans="1:9" x14ac:dyDescent="0.3">
      <c r="A201"/>
      <c r="B201"/>
      <c r="C201"/>
      <c r="D201"/>
      <c r="E201"/>
      <c r="F201"/>
      <c r="G201"/>
      <c r="H201"/>
      <c r="I201"/>
    </row>
    <row r="202" spans="1:9" x14ac:dyDescent="0.3">
      <c r="A202"/>
      <c r="B202"/>
      <c r="C202"/>
      <c r="D202"/>
      <c r="E202"/>
      <c r="F202"/>
      <c r="G202"/>
      <c r="H202"/>
      <c r="I202"/>
    </row>
    <row r="203" spans="1:9" x14ac:dyDescent="0.3">
      <c r="A203"/>
      <c r="B203"/>
      <c r="C203"/>
      <c r="D203"/>
      <c r="E203"/>
      <c r="F203"/>
      <c r="G203"/>
      <c r="H203"/>
      <c r="I203"/>
    </row>
    <row r="204" spans="1:9" x14ac:dyDescent="0.3">
      <c r="A204"/>
      <c r="B204"/>
      <c r="C204"/>
      <c r="D204"/>
      <c r="E204"/>
      <c r="F204"/>
      <c r="G204"/>
      <c r="H204"/>
      <c r="I204"/>
    </row>
    <row r="205" spans="1:9" x14ac:dyDescent="0.3">
      <c r="A205"/>
      <c r="B205"/>
      <c r="C205"/>
      <c r="D205"/>
      <c r="E205"/>
      <c r="F205"/>
      <c r="G205"/>
      <c r="H205"/>
      <c r="I205"/>
    </row>
    <row r="206" spans="1:9" x14ac:dyDescent="0.3">
      <c r="A206"/>
      <c r="B206"/>
      <c r="C206"/>
      <c r="D206"/>
      <c r="E206"/>
      <c r="F206"/>
      <c r="G206"/>
      <c r="H206"/>
      <c r="I206"/>
    </row>
    <row r="207" spans="1:9" x14ac:dyDescent="0.3">
      <c r="A207"/>
      <c r="B207"/>
      <c r="C207"/>
      <c r="D207"/>
      <c r="E207"/>
      <c r="F207"/>
      <c r="G207"/>
      <c r="H207"/>
      <c r="I207"/>
    </row>
    <row r="208" spans="1:9" x14ac:dyDescent="0.3">
      <c r="A208"/>
      <c r="B208"/>
      <c r="C208"/>
      <c r="D208"/>
      <c r="E208"/>
      <c r="F208"/>
      <c r="G208"/>
      <c r="H208"/>
      <c r="I208"/>
    </row>
    <row r="209" spans="1:9" x14ac:dyDescent="0.3">
      <c r="A209"/>
      <c r="B209"/>
      <c r="C209"/>
      <c r="D209"/>
      <c r="E209"/>
      <c r="F209"/>
      <c r="G209"/>
      <c r="H209"/>
      <c r="I209"/>
    </row>
    <row r="210" spans="1:9" x14ac:dyDescent="0.3">
      <c r="A210"/>
      <c r="B210"/>
      <c r="C210"/>
      <c r="D210"/>
      <c r="E210"/>
      <c r="F210"/>
      <c r="G210"/>
      <c r="H210"/>
      <c r="I210"/>
    </row>
    <row r="211" spans="1:9" x14ac:dyDescent="0.3">
      <c r="A211"/>
      <c r="B211"/>
      <c r="C211"/>
      <c r="D211"/>
      <c r="E211"/>
      <c r="F211"/>
      <c r="G211"/>
      <c r="H211"/>
      <c r="I211"/>
    </row>
    <row r="212" spans="1:9" x14ac:dyDescent="0.3">
      <c r="A212"/>
      <c r="B212"/>
      <c r="C212"/>
      <c r="D212"/>
      <c r="E212"/>
      <c r="F212"/>
      <c r="G212"/>
      <c r="H212"/>
      <c r="I212"/>
    </row>
    <row r="213" spans="1:9" x14ac:dyDescent="0.3">
      <c r="A213"/>
      <c r="B213"/>
      <c r="C213"/>
      <c r="D213"/>
      <c r="E213"/>
      <c r="F213"/>
      <c r="G213"/>
      <c r="H213"/>
      <c r="I213"/>
    </row>
    <row r="214" spans="1:9" x14ac:dyDescent="0.3">
      <c r="A214"/>
      <c r="B214"/>
      <c r="C214"/>
      <c r="D214"/>
      <c r="E214"/>
      <c r="F214"/>
      <c r="G214"/>
      <c r="H214"/>
      <c r="I214"/>
    </row>
    <row r="215" spans="1:9" x14ac:dyDescent="0.3">
      <c r="A215"/>
      <c r="B215"/>
      <c r="C215"/>
      <c r="D215"/>
      <c r="E215"/>
      <c r="F215"/>
      <c r="G215"/>
      <c r="H215"/>
      <c r="I215"/>
    </row>
    <row r="216" spans="1:9" x14ac:dyDescent="0.3">
      <c r="A216"/>
      <c r="B216"/>
      <c r="C216"/>
      <c r="D216"/>
      <c r="E216"/>
      <c r="F216"/>
      <c r="G216"/>
      <c r="H216"/>
      <c r="I216"/>
    </row>
    <row r="217" spans="1:9" x14ac:dyDescent="0.3">
      <c r="A217"/>
      <c r="B217"/>
      <c r="C217"/>
      <c r="D217"/>
      <c r="E217"/>
      <c r="F217"/>
      <c r="G217"/>
      <c r="H217"/>
      <c r="I217"/>
    </row>
    <row r="218" spans="1:9" x14ac:dyDescent="0.3">
      <c r="A218"/>
      <c r="B218"/>
      <c r="C218"/>
      <c r="D218"/>
      <c r="E218"/>
      <c r="F218"/>
      <c r="G218"/>
      <c r="H218"/>
      <c r="I218"/>
    </row>
    <row r="219" spans="1:9" x14ac:dyDescent="0.3">
      <c r="A219"/>
      <c r="B219"/>
      <c r="C219"/>
      <c r="D219"/>
      <c r="E219"/>
      <c r="F219"/>
      <c r="G219"/>
      <c r="H219"/>
      <c r="I219"/>
    </row>
    <row r="220" spans="1:9" x14ac:dyDescent="0.3">
      <c r="A220"/>
      <c r="B220"/>
      <c r="C220"/>
      <c r="D220"/>
      <c r="E220"/>
      <c r="F220"/>
      <c r="G220"/>
      <c r="H220"/>
      <c r="I220"/>
    </row>
    <row r="221" spans="1:9" x14ac:dyDescent="0.3">
      <c r="A221"/>
      <c r="B221"/>
      <c r="C221"/>
      <c r="D221"/>
      <c r="E221"/>
      <c r="F221"/>
      <c r="G221"/>
      <c r="H221"/>
      <c r="I221"/>
    </row>
    <row r="222" spans="1:9" x14ac:dyDescent="0.3">
      <c r="A222"/>
      <c r="B222"/>
      <c r="C222"/>
      <c r="D222"/>
      <c r="E222"/>
      <c r="F222"/>
      <c r="G222"/>
      <c r="H222"/>
      <c r="I222"/>
    </row>
    <row r="223" spans="1:9" x14ac:dyDescent="0.3">
      <c r="A223"/>
      <c r="B223"/>
      <c r="C223"/>
      <c r="D223"/>
      <c r="E223"/>
      <c r="F223"/>
      <c r="G223"/>
      <c r="H223"/>
      <c r="I223"/>
    </row>
    <row r="224" spans="1:9" x14ac:dyDescent="0.3">
      <c r="A224"/>
      <c r="B224"/>
      <c r="C224"/>
      <c r="D224"/>
      <c r="E224"/>
      <c r="F224"/>
      <c r="G224"/>
      <c r="H224"/>
      <c r="I224"/>
    </row>
    <row r="225" spans="1:9" x14ac:dyDescent="0.3">
      <c r="A225"/>
      <c r="B225"/>
      <c r="C225"/>
      <c r="D225"/>
      <c r="E225"/>
      <c r="F225"/>
      <c r="G225"/>
      <c r="H225"/>
      <c r="I225"/>
    </row>
    <row r="226" spans="1:9" x14ac:dyDescent="0.3">
      <c r="A226"/>
      <c r="B226"/>
      <c r="C226"/>
      <c r="D226"/>
      <c r="E226"/>
      <c r="F226"/>
      <c r="G226"/>
      <c r="H226"/>
      <c r="I226"/>
    </row>
    <row r="227" spans="1:9" x14ac:dyDescent="0.3">
      <c r="A227"/>
      <c r="B227"/>
      <c r="C227"/>
      <c r="D227"/>
      <c r="E227"/>
      <c r="F227"/>
      <c r="G227"/>
      <c r="H227"/>
      <c r="I227"/>
    </row>
    <row r="228" spans="1:9" x14ac:dyDescent="0.3">
      <c r="A228"/>
      <c r="B228"/>
      <c r="C228"/>
      <c r="D228"/>
      <c r="E228"/>
      <c r="F228"/>
      <c r="G228"/>
      <c r="H228"/>
      <c r="I228"/>
    </row>
    <row r="229" spans="1:9" x14ac:dyDescent="0.3">
      <c r="A229"/>
      <c r="B229"/>
      <c r="C229"/>
      <c r="D229"/>
      <c r="E229"/>
      <c r="F229"/>
      <c r="G229"/>
      <c r="H229"/>
      <c r="I229"/>
    </row>
    <row r="230" spans="1:9" x14ac:dyDescent="0.3">
      <c r="A230"/>
      <c r="B230"/>
      <c r="C230"/>
      <c r="D230"/>
      <c r="E230"/>
      <c r="F230"/>
      <c r="G230"/>
      <c r="H230"/>
      <c r="I230"/>
    </row>
    <row r="231" spans="1:9" x14ac:dyDescent="0.3">
      <c r="A231"/>
      <c r="B231"/>
      <c r="C231"/>
      <c r="D231"/>
      <c r="E231"/>
      <c r="F231"/>
      <c r="G231"/>
      <c r="H231"/>
      <c r="I231"/>
    </row>
    <row r="232" spans="1:9" x14ac:dyDescent="0.3">
      <c r="A232"/>
      <c r="B232"/>
      <c r="C232"/>
      <c r="D232"/>
      <c r="E232"/>
      <c r="F232"/>
      <c r="G232"/>
      <c r="H232"/>
      <c r="I232"/>
    </row>
    <row r="233" spans="1:9" x14ac:dyDescent="0.3">
      <c r="A233"/>
      <c r="B233"/>
      <c r="C233"/>
      <c r="D233"/>
      <c r="E233"/>
      <c r="F233"/>
      <c r="G233"/>
      <c r="H233"/>
      <c r="I233"/>
    </row>
    <row r="234" spans="1:9" x14ac:dyDescent="0.3">
      <c r="A234"/>
      <c r="B234"/>
      <c r="C234"/>
      <c r="D234"/>
      <c r="E234"/>
      <c r="F234"/>
      <c r="G234"/>
      <c r="H234"/>
      <c r="I234"/>
    </row>
    <row r="235" spans="1:9" x14ac:dyDescent="0.3">
      <c r="A235"/>
      <c r="B235"/>
      <c r="C235"/>
      <c r="D235"/>
      <c r="E235"/>
      <c r="F235"/>
      <c r="G235"/>
      <c r="H235"/>
      <c r="I235"/>
    </row>
    <row r="236" spans="1:9" x14ac:dyDescent="0.3">
      <c r="A236"/>
      <c r="B236"/>
      <c r="C236"/>
      <c r="D236"/>
      <c r="E236"/>
      <c r="F236"/>
      <c r="G236"/>
      <c r="H236"/>
      <c r="I236"/>
    </row>
    <row r="237" spans="1:9" x14ac:dyDescent="0.3">
      <c r="A237"/>
      <c r="B237"/>
      <c r="C237"/>
      <c r="D237"/>
      <c r="E237"/>
      <c r="F237"/>
      <c r="G237"/>
      <c r="H237"/>
      <c r="I237"/>
    </row>
    <row r="238" spans="1:9" x14ac:dyDescent="0.3">
      <c r="A238"/>
      <c r="B238"/>
      <c r="C238"/>
      <c r="D238"/>
      <c r="E238"/>
      <c r="F238"/>
      <c r="G238"/>
      <c r="H238"/>
      <c r="I238"/>
    </row>
    <row r="239" spans="1:9" x14ac:dyDescent="0.3">
      <c r="A239"/>
      <c r="B239"/>
      <c r="C239"/>
      <c r="D239"/>
      <c r="E239"/>
      <c r="F239"/>
      <c r="G239"/>
      <c r="H239"/>
      <c r="I239"/>
    </row>
    <row r="240" spans="1:9" x14ac:dyDescent="0.3">
      <c r="A240"/>
      <c r="B240"/>
      <c r="C240"/>
      <c r="D240"/>
      <c r="E240"/>
      <c r="F240"/>
      <c r="G240"/>
      <c r="H240"/>
      <c r="I240"/>
    </row>
    <row r="241" spans="1:9" x14ac:dyDescent="0.3">
      <c r="A241"/>
      <c r="B241"/>
      <c r="C241"/>
      <c r="D241"/>
      <c r="E241"/>
      <c r="F241"/>
      <c r="G241"/>
      <c r="H241"/>
      <c r="I241"/>
    </row>
    <row r="242" spans="1:9" x14ac:dyDescent="0.3">
      <c r="A242"/>
      <c r="B242"/>
      <c r="C242"/>
      <c r="D242"/>
      <c r="E242"/>
      <c r="F242"/>
      <c r="G242"/>
      <c r="H242"/>
      <c r="I242"/>
    </row>
    <row r="243" spans="1:9" x14ac:dyDescent="0.3">
      <c r="A243"/>
      <c r="B243"/>
      <c r="C243"/>
      <c r="D243"/>
      <c r="E243"/>
      <c r="F243"/>
      <c r="G243"/>
      <c r="H243"/>
      <c r="I243"/>
    </row>
    <row r="244" spans="1:9" x14ac:dyDescent="0.3">
      <c r="A244"/>
      <c r="B244"/>
      <c r="C244"/>
      <c r="D244"/>
      <c r="E244"/>
      <c r="F244"/>
      <c r="G244"/>
      <c r="H244"/>
      <c r="I244"/>
    </row>
    <row r="245" spans="1:9" x14ac:dyDescent="0.3">
      <c r="A245"/>
      <c r="B245"/>
      <c r="C245"/>
      <c r="D245"/>
      <c r="E245"/>
      <c r="F245"/>
      <c r="G245"/>
      <c r="H245"/>
      <c r="I245"/>
    </row>
    <row r="246" spans="1:9" x14ac:dyDescent="0.3">
      <c r="A246"/>
      <c r="B246"/>
      <c r="C246"/>
      <c r="D246"/>
      <c r="E246"/>
      <c r="F246"/>
      <c r="G246"/>
      <c r="H246"/>
      <c r="I246"/>
    </row>
    <row r="247" spans="1:9" x14ac:dyDescent="0.3">
      <c r="A247"/>
      <c r="B247"/>
      <c r="C247"/>
      <c r="D247"/>
      <c r="E247"/>
      <c r="F247"/>
      <c r="G247"/>
      <c r="H247"/>
      <c r="I247"/>
    </row>
    <row r="248" spans="1:9" x14ac:dyDescent="0.3">
      <c r="A248"/>
      <c r="B248"/>
      <c r="C248"/>
      <c r="D248"/>
      <c r="E248"/>
      <c r="F248"/>
      <c r="G248"/>
      <c r="H248"/>
      <c r="I248"/>
    </row>
    <row r="249" spans="1:9" x14ac:dyDescent="0.3">
      <c r="A249"/>
      <c r="B249"/>
      <c r="C249"/>
      <c r="D249"/>
      <c r="E249"/>
      <c r="F249"/>
      <c r="G249"/>
      <c r="H249"/>
      <c r="I249"/>
    </row>
    <row r="250" spans="1:9" x14ac:dyDescent="0.3">
      <c r="A250"/>
      <c r="B250"/>
      <c r="C250"/>
      <c r="D250"/>
      <c r="E250"/>
      <c r="F250"/>
      <c r="G250"/>
      <c r="H250"/>
      <c r="I250"/>
    </row>
    <row r="251" spans="1:9" x14ac:dyDescent="0.3">
      <c r="A251"/>
      <c r="B251"/>
      <c r="C251"/>
      <c r="D251"/>
      <c r="E251"/>
      <c r="F251"/>
      <c r="G251"/>
      <c r="H251"/>
      <c r="I251"/>
    </row>
    <row r="252" spans="1:9" x14ac:dyDescent="0.3">
      <c r="A252"/>
      <c r="B252"/>
      <c r="C252"/>
      <c r="D252"/>
      <c r="E252"/>
      <c r="F252"/>
      <c r="G252"/>
      <c r="H252"/>
      <c r="I252"/>
    </row>
    <row r="253" spans="1:9" x14ac:dyDescent="0.3">
      <c r="A253"/>
      <c r="B253"/>
      <c r="C253"/>
      <c r="D253"/>
      <c r="E253"/>
      <c r="F253"/>
      <c r="G253"/>
      <c r="H253"/>
      <c r="I253"/>
    </row>
    <row r="254" spans="1:9" x14ac:dyDescent="0.3">
      <c r="A254"/>
      <c r="B254"/>
      <c r="C254"/>
      <c r="D254"/>
      <c r="E254"/>
      <c r="F254"/>
      <c r="G254"/>
      <c r="H254"/>
      <c r="I254"/>
    </row>
    <row r="255" spans="1:9" x14ac:dyDescent="0.3">
      <c r="A255"/>
      <c r="B255"/>
      <c r="C255"/>
      <c r="D255"/>
      <c r="E255"/>
      <c r="F255"/>
      <c r="G255"/>
      <c r="H255"/>
      <c r="I255"/>
    </row>
    <row r="256" spans="1:9" x14ac:dyDescent="0.3">
      <c r="A256"/>
      <c r="B256"/>
      <c r="C256"/>
      <c r="D256"/>
      <c r="E256"/>
      <c r="F256"/>
      <c r="G256"/>
      <c r="H256"/>
      <c r="I256"/>
    </row>
    <row r="257" spans="1:9" x14ac:dyDescent="0.3">
      <c r="A257"/>
      <c r="B257"/>
      <c r="C257"/>
      <c r="D257"/>
      <c r="E257"/>
      <c r="F257"/>
      <c r="G257"/>
      <c r="H257"/>
      <c r="I257"/>
    </row>
    <row r="258" spans="1:9" x14ac:dyDescent="0.3">
      <c r="A258"/>
      <c r="B258"/>
      <c r="C258"/>
      <c r="D258"/>
      <c r="E258"/>
      <c r="F258"/>
      <c r="G258"/>
      <c r="H258"/>
      <c r="I258"/>
    </row>
    <row r="259" spans="1:9" x14ac:dyDescent="0.3">
      <c r="A259"/>
      <c r="B259"/>
      <c r="C259"/>
      <c r="D259"/>
      <c r="E259"/>
      <c r="F259"/>
      <c r="G259"/>
      <c r="H259"/>
      <c r="I259"/>
    </row>
    <row r="260" spans="1:9" x14ac:dyDescent="0.3">
      <c r="A260"/>
      <c r="B260"/>
      <c r="C260"/>
      <c r="D260"/>
      <c r="E260"/>
      <c r="F260"/>
      <c r="G260"/>
      <c r="H260"/>
      <c r="I260"/>
    </row>
    <row r="261" spans="1:9" x14ac:dyDescent="0.3">
      <c r="A261"/>
      <c r="B261"/>
      <c r="C261"/>
      <c r="D261"/>
      <c r="E261"/>
      <c r="F261"/>
      <c r="G261"/>
      <c r="H261"/>
      <c r="I261"/>
    </row>
    <row r="262" spans="1:9" x14ac:dyDescent="0.3">
      <c r="A262"/>
      <c r="B262"/>
      <c r="C262"/>
      <c r="D262"/>
      <c r="E262"/>
      <c r="F262"/>
      <c r="G262"/>
      <c r="H262"/>
      <c r="I262"/>
    </row>
    <row r="263" spans="1:9" x14ac:dyDescent="0.3">
      <c r="A263"/>
      <c r="B263"/>
      <c r="C263"/>
      <c r="D263"/>
      <c r="E263"/>
      <c r="F263"/>
      <c r="G263"/>
      <c r="H263"/>
      <c r="I263"/>
    </row>
    <row r="264" spans="1:9" x14ac:dyDescent="0.3">
      <c r="A264"/>
      <c r="B264"/>
      <c r="C264"/>
      <c r="D264"/>
      <c r="E264"/>
      <c r="F264"/>
      <c r="G264"/>
      <c r="H264"/>
      <c r="I264"/>
    </row>
    <row r="265" spans="1:9" x14ac:dyDescent="0.3">
      <c r="A265"/>
      <c r="B265"/>
      <c r="C265"/>
      <c r="D265"/>
      <c r="E265"/>
      <c r="F265"/>
      <c r="G265"/>
      <c r="H265"/>
      <c r="I265"/>
    </row>
    <row r="266" spans="1:9" x14ac:dyDescent="0.3">
      <c r="A266"/>
      <c r="B266"/>
      <c r="C266"/>
      <c r="D266"/>
      <c r="E266"/>
      <c r="F266"/>
      <c r="G266"/>
      <c r="H266"/>
      <c r="I266"/>
    </row>
    <row r="267" spans="1:9" x14ac:dyDescent="0.3">
      <c r="A267"/>
      <c r="B267"/>
      <c r="C267"/>
      <c r="D267"/>
      <c r="E267"/>
      <c r="F267"/>
      <c r="G267"/>
      <c r="H267"/>
      <c r="I267"/>
    </row>
  </sheetData>
  <conditionalFormatting sqref="A1:XFD1 A284:XFD1048576 I2:XFD283">
    <cfRule type="expression" dxfId="439" priority="45">
      <formula>LEN(TRIM(A1))=0</formula>
    </cfRule>
    <cfRule type="expression" dxfId="438" priority="46">
      <formula>LEN(TRIM(A1))=0</formula>
    </cfRule>
    <cfRule type="expression" dxfId="437" priority="47">
      <formula>LEN(TRIM(A1))=0</formula>
    </cfRule>
    <cfRule type="expression" dxfId="436" priority="48">
      <formula>LEN(TRIM(A1))=0</formula>
    </cfRule>
    <cfRule type="expression" dxfId="435" priority="49">
      <formula>LEN(TRIM(A1))=0</formula>
    </cfRule>
    <cfRule type="expression" dxfId="434" priority="50">
      <formula>LEN(TRIM(A1))=0</formula>
    </cfRule>
    <cfRule type="expression" dxfId="433" priority="51">
      <formula>LEN(TRIM(A1))=0</formula>
    </cfRule>
    <cfRule type="expression" dxfId="432" priority="52">
      <formula>LEN(TRIM(A1))=0</formula>
    </cfRule>
    <cfRule type="expression" dxfId="431" priority="53">
      <formula>LEN(TRIM(A1))=0</formula>
    </cfRule>
    <cfRule type="expression" dxfId="430" priority="54">
      <formula>LEN(TRIM(A1))=0</formula>
    </cfRule>
    <cfRule type="expression" dxfId="429" priority="55">
      <formula>LEN(TRIM(A1))=0</formula>
    </cfRule>
    <cfRule type="expression" dxfId="428" priority="56">
      <formula>LEN(TRIM(A1))=0</formula>
    </cfRule>
  </conditionalFormatting>
  <conditionalFormatting sqref="A2:H2 A4:B44 E13:E44 A3 A45:E173 G3:G173 A174:G283">
    <cfRule type="expression" dxfId="427" priority="10">
      <formula>LEN(TRIM(A2))=0</formula>
    </cfRule>
    <cfRule type="expression" dxfId="426" priority="11">
      <formula>LEN(TRIM(A2))=0</formula>
    </cfRule>
    <cfRule type="expression" dxfId="425" priority="12">
      <formula>LEN(TRIM(A2))=0</formula>
    </cfRule>
    <cfRule type="expression" dxfId="424" priority="13">
      <formula>LEN(TRIM(A2))=0</formula>
    </cfRule>
    <cfRule type="expression" dxfId="423" priority="14">
      <formula>LEN(TRIM(A2))=0</formula>
    </cfRule>
    <cfRule type="expression" dxfId="422" priority="15">
      <formula>LEN(TRIM(A2))=0</formula>
    </cfRule>
    <cfRule type="expression" dxfId="421" priority="16">
      <formula>LEN(TRIM(A2))=0</formula>
    </cfRule>
    <cfRule type="expression" dxfId="420" priority="17">
      <formula>LEN(TRIM(A2))=0</formula>
    </cfRule>
    <cfRule type="expression" dxfId="419" priority="18">
      <formula>LEN(TRIM(A2))=0</formula>
    </cfRule>
    <cfRule type="expression" dxfId="418" priority="19">
      <formula>LEN(TRIM(A2))=0</formula>
    </cfRule>
    <cfRule type="expression" dxfId="417" priority="20">
      <formula>LEN(TRIM(A2))=0</formula>
    </cfRule>
    <cfRule type="expression" dxfId="416" priority="21">
      <formula>LEN(TRIM(A2))=0</formula>
    </cfRule>
    <cfRule type="expression" dxfId="415" priority="22">
      <formula>LEN(TRIM(A2))=0</formula>
    </cfRule>
    <cfRule type="expression" dxfId="414" priority="23">
      <formula>LEN(TRIM(A2))=0</formula>
    </cfRule>
    <cfRule type="expression" dxfId="413" priority="24">
      <formula>LEN(TRIM(A2))=0</formula>
    </cfRule>
    <cfRule type="expression" dxfId="412" priority="25">
      <formula>LEN(TRIM(A2))=0</formula>
    </cfRule>
    <cfRule type="expression" dxfId="411" priority="26">
      <formula>LEN(TRIM(A2))=0</formula>
    </cfRule>
    <cfRule type="expression" dxfId="410" priority="27">
      <formula>LEN(TRIM(A2))=0</formula>
    </cfRule>
    <cfRule type="expression" dxfId="409" priority="28">
      <formula>LEN(TRIM(A2))=0</formula>
    </cfRule>
    <cfRule type="expression" dxfId="408" priority="29">
      <formula>LEN(TRIM(A2))=0</formula>
    </cfRule>
    <cfRule type="expression" dxfId="407" priority="30">
      <formula>LEN(TRIM(A2))=0</formula>
    </cfRule>
    <cfRule type="expression" dxfId="406" priority="31">
      <formula>LEN(TRIM(A2))=0</formula>
    </cfRule>
    <cfRule type="expression" dxfId="405" priority="32">
      <formula>LEN(TRIM(A2))=0</formula>
    </cfRule>
    <cfRule type="expression" dxfId="404" priority="33">
      <formula>LEN(TRIM(A2))=0</formula>
    </cfRule>
    <cfRule type="expression" dxfId="403" priority="34">
      <formula>LEN(TRIM(A2))=0</formula>
    </cfRule>
    <cfRule type="expression" dxfId="402" priority="35">
      <formula>LEN(TRIM(A2))=0</formula>
    </cfRule>
    <cfRule type="expression" dxfId="401" priority="36">
      <formula>LEN(TRIM(A2))=0</formula>
    </cfRule>
    <cfRule type="expression" dxfId="400" priority="37">
      <formula>LEN(TRIM(A2))=0</formula>
    </cfRule>
    <cfRule type="expression" dxfId="399" priority="38">
      <formula>LEN(TRIM(A2))=0</formula>
    </cfRule>
    <cfRule type="expression" dxfId="398" priority="39">
      <formula>LEN(TRIM(A2))=0</formula>
    </cfRule>
    <cfRule type="expression" dxfId="397" priority="40">
      <formula>LEN(TRIM(A2))=0</formula>
    </cfRule>
    <cfRule type="expression" dxfId="396" priority="41">
      <formula>LEN(TRIM(A2))=0</formula>
    </cfRule>
    <cfRule type="expression" dxfId="395" priority="42">
      <formula>LEN(TRIM(A2))=0</formula>
    </cfRule>
    <cfRule type="expression" dxfId="394" priority="43">
      <formula>LEN(TRIM(A2))=0</formula>
    </cfRule>
    <cfRule type="expression" dxfId="393" priority="44">
      <formula>LEN(TRIM(A2))=0</formula>
    </cfRule>
  </conditionalFormatting>
  <conditionalFormatting sqref="A1:XFD1048576">
    <cfRule type="expression" dxfId="392" priority="1">
      <formula>LEN(TRIM(A1))=0</formula>
    </cfRule>
    <cfRule type="expression" dxfId="391" priority="2">
      <formula>LEN(TRIM(A1))=0</formula>
    </cfRule>
    <cfRule type="expression" dxfId="390" priority="3">
      <formula>LEN(TRIM(A1))=0</formula>
    </cfRule>
    <cfRule type="expression" dxfId="389" priority="4">
      <formula>LEN(TRIM(A1))=0</formula>
    </cfRule>
    <cfRule type="expression" dxfId="388" priority="5">
      <formula>LEN(TRIM(A1))=0</formula>
    </cfRule>
    <cfRule type="expression" dxfId="387" priority="6">
      <formula>LEN(TRIM(A1))=0</formula>
    </cfRule>
    <cfRule type="expression" dxfId="386" priority="7">
      <formula>LEN(TRIM(A1))=0</formula>
    </cfRule>
    <cfRule type="expression" dxfId="385" priority="8">
      <formula>LEN(TRIM(A1))=0</formula>
    </cfRule>
    <cfRule type="expression" dxfId="384" priority="9">
      <formula>LEN(TRIM(A1))=0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C112"/>
  <sheetViews>
    <sheetView zoomScale="85" zoomScaleNormal="85" workbookViewId="0">
      <selection activeCell="C1" sqref="C1:H3"/>
    </sheetView>
  </sheetViews>
  <sheetFormatPr defaultColWidth="9.109375" defaultRowHeight="14.4" x14ac:dyDescent="0.3"/>
  <cols>
    <col min="1" max="1" width="9.109375" style="396"/>
    <col min="2" max="2" width="13.109375" style="396" customWidth="1"/>
    <col min="3" max="5" width="10.6640625" style="396" customWidth="1"/>
    <col min="6" max="6" width="3.33203125" style="396" customWidth="1"/>
    <col min="7" max="7" width="9.109375" style="396"/>
    <col min="8" max="8" width="10.109375" style="396" customWidth="1"/>
    <col min="9" max="9" width="9.109375" style="396"/>
    <col min="10" max="10" width="10.6640625" style="396" customWidth="1"/>
    <col min="11" max="11" width="9.109375" style="396"/>
    <col min="12" max="12" width="3.33203125" style="396" customWidth="1"/>
    <col min="13" max="13" width="9.109375" style="396"/>
    <col min="14" max="14" width="11.33203125" style="396" customWidth="1"/>
    <col min="15" max="18" width="10.6640625" style="396" customWidth="1"/>
    <col min="19" max="16384" width="9.109375" style="396"/>
  </cols>
  <sheetData>
    <row r="1" spans="1:19" x14ac:dyDescent="0.3">
      <c r="A1" s="374"/>
      <c r="B1" s="375"/>
      <c r="C1" s="609" t="s">
        <v>34</v>
      </c>
      <c r="D1" s="610"/>
      <c r="E1" s="610"/>
      <c r="F1" s="610"/>
      <c r="G1" s="610"/>
      <c r="H1" s="611"/>
      <c r="I1" s="376" t="s">
        <v>110</v>
      </c>
      <c r="J1" s="377"/>
      <c r="K1" s="377"/>
      <c r="L1" s="378"/>
      <c r="M1" s="378"/>
      <c r="N1" s="378"/>
      <c r="O1" s="378"/>
      <c r="P1" s="378"/>
      <c r="Q1" s="378"/>
      <c r="R1" s="379"/>
      <c r="S1" s="398"/>
    </row>
    <row r="2" spans="1:19" x14ac:dyDescent="0.3">
      <c r="A2" s="380"/>
      <c r="B2" s="330"/>
      <c r="C2" s="612"/>
      <c r="D2" s="613"/>
      <c r="E2" s="613"/>
      <c r="F2" s="613"/>
      <c r="G2" s="613"/>
      <c r="H2" s="614"/>
      <c r="I2" s="601"/>
      <c r="J2" s="602"/>
      <c r="K2" s="602"/>
      <c r="L2" s="602"/>
      <c r="M2" s="602"/>
      <c r="N2" s="602"/>
      <c r="O2" s="602"/>
      <c r="P2" s="602"/>
      <c r="Q2" s="602"/>
      <c r="R2" s="381"/>
      <c r="S2" s="398"/>
    </row>
    <row r="3" spans="1:19" x14ac:dyDescent="0.3">
      <c r="A3" s="380"/>
      <c r="B3" s="330"/>
      <c r="C3" s="615"/>
      <c r="D3" s="616"/>
      <c r="E3" s="616"/>
      <c r="F3" s="616"/>
      <c r="G3" s="616"/>
      <c r="H3" s="617"/>
      <c r="I3" s="601"/>
      <c r="J3" s="602"/>
      <c r="K3" s="602"/>
      <c r="L3" s="602"/>
      <c r="M3" s="602"/>
      <c r="N3" s="602"/>
      <c r="O3" s="602"/>
      <c r="P3" s="602"/>
      <c r="Q3" s="602"/>
      <c r="R3" s="381"/>
      <c r="S3" s="398"/>
    </row>
    <row r="4" spans="1:19" x14ac:dyDescent="0.3">
      <c r="A4" s="380"/>
      <c r="B4" s="292"/>
      <c r="C4" s="333"/>
      <c r="D4" s="333"/>
      <c r="E4" s="333"/>
      <c r="F4" s="333"/>
      <c r="G4" s="333"/>
      <c r="H4" s="373"/>
      <c r="I4" s="602"/>
      <c r="J4" s="602"/>
      <c r="K4" s="602"/>
      <c r="L4" s="602"/>
      <c r="M4" s="602"/>
      <c r="N4" s="602"/>
      <c r="O4" s="602"/>
      <c r="P4" s="602"/>
      <c r="Q4" s="602"/>
      <c r="R4" s="381"/>
      <c r="S4" s="398"/>
    </row>
    <row r="5" spans="1:19" x14ac:dyDescent="0.3">
      <c r="A5" s="382"/>
      <c r="B5" s="337"/>
      <c r="C5" s="337"/>
      <c r="D5" s="337"/>
      <c r="E5" s="337"/>
      <c r="F5" s="337"/>
      <c r="G5" s="292"/>
      <c r="H5" s="330"/>
      <c r="I5" s="602"/>
      <c r="J5" s="602"/>
      <c r="K5" s="602"/>
      <c r="L5" s="602"/>
      <c r="M5" s="602"/>
      <c r="N5" s="602"/>
      <c r="O5" s="602"/>
      <c r="P5" s="602"/>
      <c r="Q5" s="602"/>
      <c r="R5" s="381"/>
      <c r="S5" s="398"/>
    </row>
    <row r="6" spans="1:19" x14ac:dyDescent="0.3">
      <c r="A6" s="507" t="s">
        <v>36</v>
      </c>
      <c r="B6" s="508"/>
      <c r="C6" s="542" t="str">
        <f xml:space="preserve"> IF(ISBLANK('CSV Table'!B2), A6,'CSV Table'!B2)</f>
        <v>THE WESTIN COCOA BEACH RESORT &amp; SPA</v>
      </c>
      <c r="D6" s="542"/>
      <c r="E6" s="542"/>
      <c r="F6" s="542"/>
      <c r="G6" s="331"/>
      <c r="H6" s="330"/>
      <c r="I6" s="602"/>
      <c r="J6" s="602"/>
      <c r="K6" s="602"/>
      <c r="L6" s="602"/>
      <c r="M6" s="602"/>
      <c r="N6" s="602"/>
      <c r="O6" s="602"/>
      <c r="P6" s="602"/>
      <c r="Q6" s="602"/>
      <c r="R6" s="381"/>
      <c r="S6" s="398"/>
    </row>
    <row r="7" spans="1:19" x14ac:dyDescent="0.3">
      <c r="A7" s="507" t="s">
        <v>37</v>
      </c>
      <c r="B7" s="508"/>
      <c r="C7" s="542" t="str">
        <f xml:space="preserve"> IF(ISBLANK('CSV Table'!F2), A7,'CSV Table'!F2)</f>
        <v>54400148</v>
      </c>
      <c r="D7" s="542"/>
      <c r="E7" s="542"/>
      <c r="F7" s="542"/>
      <c r="G7" s="331"/>
      <c r="H7" s="330"/>
      <c r="I7" s="602"/>
      <c r="J7" s="602"/>
      <c r="K7" s="602"/>
      <c r="L7" s="602"/>
      <c r="M7" s="602"/>
      <c r="N7" s="602"/>
      <c r="O7" s="602"/>
      <c r="P7" s="602"/>
      <c r="Q7" s="602"/>
      <c r="R7" s="381"/>
      <c r="S7" s="398"/>
    </row>
    <row r="8" spans="1:19" x14ac:dyDescent="0.3">
      <c r="A8" s="507" t="s">
        <v>38</v>
      </c>
      <c r="B8" s="508"/>
      <c r="C8" s="542" t="str">
        <f xml:space="preserve"> IF(ISBLANK('CSV Table'!AM2), A8,'CSV Table'!AM2)</f>
        <v>11806</v>
      </c>
      <c r="D8" s="542"/>
      <c r="E8" s="542"/>
      <c r="F8" s="542"/>
      <c r="G8" s="331"/>
      <c r="H8" s="330"/>
      <c r="I8" s="602"/>
      <c r="J8" s="602"/>
      <c r="K8" s="602"/>
      <c r="L8" s="602"/>
      <c r="M8" s="602"/>
      <c r="N8" s="602"/>
      <c r="O8" s="602"/>
      <c r="P8" s="602"/>
      <c r="Q8" s="602"/>
      <c r="R8" s="381"/>
      <c r="S8" s="398"/>
    </row>
    <row r="9" spans="1:19" x14ac:dyDescent="0.3">
      <c r="A9" s="507" t="s">
        <v>39</v>
      </c>
      <c r="B9" s="508"/>
      <c r="C9" s="593" t="str">
        <f>IF(ISBLANK('CSV Table'!H2),A9,'CSV Table'!H2)</f>
        <v>DATE</v>
      </c>
      <c r="D9" s="593"/>
      <c r="E9" s="593"/>
      <c r="F9" s="593"/>
      <c r="G9" s="331"/>
      <c r="H9" s="330"/>
      <c r="I9" s="602"/>
      <c r="J9" s="602"/>
      <c r="K9" s="602"/>
      <c r="L9" s="602"/>
      <c r="M9" s="602"/>
      <c r="N9" s="602"/>
      <c r="O9" s="602"/>
      <c r="P9" s="602"/>
      <c r="Q9" s="602"/>
      <c r="R9" s="381"/>
      <c r="S9" s="398"/>
    </row>
    <row r="10" spans="1:19" x14ac:dyDescent="0.3">
      <c r="A10" s="507" t="s">
        <v>40</v>
      </c>
      <c r="B10" s="508"/>
      <c r="C10" s="594" t="str">
        <f>IF(AND(ISBLANK('CSV Table'!D2),ISBLANK('CSV Table'!E2)),A10,_xlfn.CONCAT('CSV Table'!D2," ",'CSV Table'!E2))</f>
        <v xml:space="preserve">54400148 Westin Cocoa Beach: 13-Chilled Water Return </v>
      </c>
      <c r="D10" s="542"/>
      <c r="E10" s="542"/>
      <c r="F10" s="542"/>
      <c r="G10" s="331"/>
      <c r="H10" s="330"/>
      <c r="I10" s="602"/>
      <c r="J10" s="602"/>
      <c r="K10" s="602"/>
      <c r="L10" s="602"/>
      <c r="M10" s="602"/>
      <c r="N10" s="602"/>
      <c r="O10" s="602"/>
      <c r="P10" s="602"/>
      <c r="Q10" s="602"/>
      <c r="R10" s="381"/>
      <c r="S10" s="398"/>
    </row>
    <row r="11" spans="1:19" x14ac:dyDescent="0.3">
      <c r="A11" s="507" t="s">
        <v>349</v>
      </c>
      <c r="B11" s="508"/>
      <c r="C11" s="508">
        <f>SUM(O71:O80)</f>
        <v>0</v>
      </c>
      <c r="D11" s="508"/>
      <c r="E11" s="508"/>
      <c r="F11" s="508"/>
      <c r="G11" s="331"/>
      <c r="H11" s="292"/>
      <c r="I11" s="338"/>
      <c r="J11" s="338"/>
      <c r="K11" s="338"/>
      <c r="L11" s="338"/>
      <c r="M11" s="338"/>
      <c r="N11" s="338"/>
      <c r="O11" s="338"/>
      <c r="P11" s="338"/>
      <c r="Q11" s="338"/>
      <c r="R11" s="383"/>
      <c r="S11" s="398"/>
    </row>
    <row r="12" spans="1:19" ht="16.5" customHeight="1" x14ac:dyDescent="0.3">
      <c r="A12" s="384"/>
      <c r="B12" s="340"/>
      <c r="C12" s="340"/>
      <c r="D12" s="340"/>
      <c r="E12" s="340"/>
      <c r="F12" s="340"/>
      <c r="G12" s="292"/>
      <c r="H12" s="330"/>
      <c r="I12" s="604" t="s">
        <v>290</v>
      </c>
      <c r="J12" s="604"/>
      <c r="K12" s="604"/>
      <c r="L12" s="604"/>
      <c r="M12" s="604"/>
      <c r="N12" s="604"/>
      <c r="O12" s="604"/>
      <c r="P12" s="604"/>
      <c r="Q12" s="604"/>
      <c r="R12" s="381"/>
      <c r="S12" s="398"/>
    </row>
    <row r="13" spans="1:19" ht="15" customHeight="1" x14ac:dyDescent="0.3">
      <c r="A13" s="543" t="s">
        <v>299</v>
      </c>
      <c r="B13" s="544"/>
      <c r="C13" s="544"/>
      <c r="D13" s="544"/>
      <c r="E13" s="544"/>
      <c r="F13" s="544"/>
      <c r="G13" s="292"/>
      <c r="H13" s="330"/>
      <c r="I13" s="603" t="s">
        <v>135</v>
      </c>
      <c r="J13" s="603"/>
      <c r="K13" s="603"/>
      <c r="L13" s="603"/>
      <c r="M13" s="603"/>
      <c r="N13" s="281" t="s">
        <v>291</v>
      </c>
      <c r="O13" s="281" t="s">
        <v>292</v>
      </c>
      <c r="P13" s="281" t="s">
        <v>293</v>
      </c>
      <c r="Q13" s="334" t="s">
        <v>294</v>
      </c>
      <c r="R13" s="381"/>
      <c r="S13" s="398"/>
    </row>
    <row r="14" spans="1:19" x14ac:dyDescent="0.3">
      <c r="A14" s="591" t="s">
        <v>53</v>
      </c>
      <c r="B14" s="592"/>
      <c r="C14" s="282" t="s">
        <v>23</v>
      </c>
      <c r="D14" s="343"/>
      <c r="E14" s="349"/>
      <c r="F14" s="344"/>
      <c r="G14" s="331"/>
      <c r="H14" s="330"/>
      <c r="I14" s="575" t="s">
        <v>135</v>
      </c>
      <c r="J14" s="575"/>
      <c r="K14" s="575"/>
      <c r="L14" s="575"/>
      <c r="M14" s="575"/>
      <c r="N14" s="172">
        <v>0</v>
      </c>
      <c r="O14" s="173">
        <v>0</v>
      </c>
      <c r="P14" s="171">
        <f>N14*O14</f>
        <v>0</v>
      </c>
      <c r="Q14" s="171">
        <f>P14/8</f>
        <v>0</v>
      </c>
      <c r="R14" s="381"/>
      <c r="S14" s="398"/>
    </row>
    <row r="15" spans="1:19" x14ac:dyDescent="0.3">
      <c r="A15" s="565" t="s">
        <v>15</v>
      </c>
      <c r="B15" s="566"/>
      <c r="C15" s="7">
        <f>'Material Handling'!$U$3+('Material Joining'!G47*0.02)</f>
        <v>25.55410475</v>
      </c>
      <c r="D15" s="576" t="s">
        <v>300</v>
      </c>
      <c r="E15" s="577"/>
      <c r="F15" s="346"/>
      <c r="G15" s="331"/>
      <c r="H15" s="330"/>
      <c r="I15" s="575" t="s">
        <v>135</v>
      </c>
      <c r="J15" s="575"/>
      <c r="K15" s="575"/>
      <c r="L15" s="575"/>
      <c r="M15" s="575"/>
      <c r="N15" s="172">
        <v>0</v>
      </c>
      <c r="O15" s="173">
        <v>0</v>
      </c>
      <c r="P15" s="171">
        <f t="shared" ref="P15:P22" si="0">N15*O15</f>
        <v>0</v>
      </c>
      <c r="Q15" s="171">
        <f t="shared" ref="Q15:Q22" si="1">P15/8</f>
        <v>0</v>
      </c>
      <c r="R15" s="381"/>
      <c r="S15" s="398"/>
    </row>
    <row r="16" spans="1:19" x14ac:dyDescent="0.3">
      <c r="A16" s="565" t="s">
        <v>24</v>
      </c>
      <c r="B16" s="566"/>
      <c r="C16" s="7">
        <f>'Material Cutting'!$S$3+('Material Joining'!G47*0.08)</f>
        <v>3.3323690000000004</v>
      </c>
      <c r="D16" s="576"/>
      <c r="E16" s="577"/>
      <c r="F16" s="346"/>
      <c r="G16" s="331"/>
      <c r="H16" s="330"/>
      <c r="I16" s="575" t="s">
        <v>135</v>
      </c>
      <c r="J16" s="575"/>
      <c r="K16" s="575"/>
      <c r="L16" s="575"/>
      <c r="M16" s="575"/>
      <c r="N16" s="172">
        <v>0</v>
      </c>
      <c r="O16" s="173">
        <v>0</v>
      </c>
      <c r="P16" s="171">
        <f t="shared" si="0"/>
        <v>0</v>
      </c>
      <c r="Q16" s="171">
        <f t="shared" si="1"/>
        <v>0</v>
      </c>
      <c r="R16" s="381"/>
      <c r="S16" s="398"/>
    </row>
    <row r="17" spans="1:19" x14ac:dyDescent="0.3">
      <c r="A17" s="565" t="s">
        <v>237</v>
      </c>
      <c r="B17" s="566"/>
      <c r="C17" s="7">
        <f>'Pipe End Prep'!$S$3</f>
        <v>2.8014249999999996</v>
      </c>
      <c r="D17" s="576" t="s">
        <v>301</v>
      </c>
      <c r="E17" s="577"/>
      <c r="F17" s="346"/>
      <c r="G17" s="331"/>
      <c r="H17" s="330"/>
      <c r="I17" s="575" t="s">
        <v>135</v>
      </c>
      <c r="J17" s="575"/>
      <c r="K17" s="575"/>
      <c r="L17" s="575"/>
      <c r="M17" s="575"/>
      <c r="N17" s="172">
        <v>0</v>
      </c>
      <c r="O17" s="173">
        <v>0</v>
      </c>
      <c r="P17" s="171">
        <f t="shared" si="0"/>
        <v>0</v>
      </c>
      <c r="Q17" s="171">
        <f t="shared" si="1"/>
        <v>0</v>
      </c>
      <c r="R17" s="381"/>
      <c r="S17" s="398"/>
    </row>
    <row r="18" spans="1:19" x14ac:dyDescent="0.3">
      <c r="A18" s="565" t="s">
        <v>28</v>
      </c>
      <c r="B18" s="566"/>
      <c r="C18" s="7">
        <f>'Material Joining'!$S$3-('Material Joining'!G47*0.1)</f>
        <v>8.3871950000000002</v>
      </c>
      <c r="D18" s="576"/>
      <c r="E18" s="577"/>
      <c r="F18" s="346"/>
      <c r="G18" s="331"/>
      <c r="H18" s="330"/>
      <c r="I18" s="575" t="s">
        <v>135</v>
      </c>
      <c r="J18" s="575"/>
      <c r="K18" s="575"/>
      <c r="L18" s="575"/>
      <c r="M18" s="575"/>
      <c r="N18" s="172">
        <v>0</v>
      </c>
      <c r="O18" s="173">
        <v>0</v>
      </c>
      <c r="P18" s="171">
        <f t="shared" si="0"/>
        <v>0</v>
      </c>
      <c r="Q18" s="171">
        <f t="shared" si="1"/>
        <v>0</v>
      </c>
      <c r="R18" s="381"/>
      <c r="S18" s="398"/>
    </row>
    <row r="19" spans="1:19" x14ac:dyDescent="0.3">
      <c r="A19" s="565" t="s">
        <v>52</v>
      </c>
      <c r="B19" s="566"/>
      <c r="C19" s="7">
        <f>Assemblies!$S$3</f>
        <v>0</v>
      </c>
      <c r="D19" s="576" t="s">
        <v>302</v>
      </c>
      <c r="E19" s="577"/>
      <c r="F19" s="346"/>
      <c r="G19" s="331"/>
      <c r="H19" s="330"/>
      <c r="I19" s="575" t="s">
        <v>135</v>
      </c>
      <c r="J19" s="575"/>
      <c r="K19" s="575"/>
      <c r="L19" s="575"/>
      <c r="M19" s="575"/>
      <c r="N19" s="172">
        <v>0</v>
      </c>
      <c r="O19" s="173">
        <v>0</v>
      </c>
      <c r="P19" s="171">
        <f t="shared" si="0"/>
        <v>0</v>
      </c>
      <c r="Q19" s="171">
        <f t="shared" si="1"/>
        <v>0</v>
      </c>
      <c r="R19" s="381"/>
      <c r="S19" s="398"/>
    </row>
    <row r="20" spans="1:19" x14ac:dyDescent="0.3">
      <c r="A20" s="565" t="s">
        <v>140</v>
      </c>
      <c r="B20" s="566"/>
      <c r="C20" s="7">
        <f>'Hangers &amp; Supports'!$S$3</f>
        <v>0</v>
      </c>
      <c r="D20" s="576"/>
      <c r="E20" s="577"/>
      <c r="F20" s="346"/>
      <c r="G20" s="331"/>
      <c r="H20" s="330"/>
      <c r="I20" s="575" t="s">
        <v>135</v>
      </c>
      <c r="J20" s="575"/>
      <c r="K20" s="575"/>
      <c r="L20" s="575"/>
      <c r="M20" s="575"/>
      <c r="N20" s="172">
        <v>0</v>
      </c>
      <c r="O20" s="173">
        <v>0</v>
      </c>
      <c r="P20" s="171">
        <f t="shared" si="0"/>
        <v>0</v>
      </c>
      <c r="Q20" s="171">
        <f t="shared" si="1"/>
        <v>0</v>
      </c>
      <c r="R20" s="381"/>
      <c r="S20" s="398"/>
    </row>
    <row r="21" spans="1:19" x14ac:dyDescent="0.3">
      <c r="A21" s="565" t="s">
        <v>295</v>
      </c>
      <c r="B21" s="566"/>
      <c r="C21" s="7">
        <f>Q23*1.1</f>
        <v>0</v>
      </c>
      <c r="D21" s="345"/>
      <c r="E21" s="292"/>
      <c r="F21" s="346"/>
      <c r="G21" s="331"/>
      <c r="H21" s="330"/>
      <c r="I21" s="575" t="s">
        <v>135</v>
      </c>
      <c r="J21" s="575"/>
      <c r="K21" s="575"/>
      <c r="L21" s="575"/>
      <c r="M21" s="575"/>
      <c r="N21" s="172">
        <v>0</v>
      </c>
      <c r="O21" s="173">
        <v>0</v>
      </c>
      <c r="P21" s="171">
        <f t="shared" si="0"/>
        <v>0</v>
      </c>
      <c r="Q21" s="171">
        <f t="shared" si="1"/>
        <v>0</v>
      </c>
      <c r="R21" s="381"/>
      <c r="S21" s="398"/>
    </row>
    <row r="22" spans="1:19" x14ac:dyDescent="0.3">
      <c r="A22" s="605" t="s">
        <v>35</v>
      </c>
      <c r="B22" s="606"/>
      <c r="C22" s="341">
        <f>SUM(C15:C21)</f>
        <v>40.075093750000001</v>
      </c>
      <c r="D22" s="347"/>
      <c r="E22" s="350"/>
      <c r="F22" s="348"/>
      <c r="G22" s="331"/>
      <c r="H22" s="330"/>
      <c r="I22" s="575" t="s">
        <v>135</v>
      </c>
      <c r="J22" s="575"/>
      <c r="K22" s="575"/>
      <c r="L22" s="575"/>
      <c r="M22" s="575"/>
      <c r="N22" s="172">
        <v>0</v>
      </c>
      <c r="O22" s="173">
        <v>0</v>
      </c>
      <c r="P22" s="171">
        <f t="shared" si="0"/>
        <v>0</v>
      </c>
      <c r="Q22" s="171">
        <f t="shared" si="1"/>
        <v>0</v>
      </c>
      <c r="R22" s="381"/>
      <c r="S22" s="398"/>
    </row>
    <row r="23" spans="1:19" x14ac:dyDescent="0.3">
      <c r="A23" s="385"/>
      <c r="B23" s="333"/>
      <c r="C23" s="333"/>
      <c r="D23" s="333"/>
      <c r="E23" s="333"/>
      <c r="F23" s="333"/>
      <c r="G23" s="292"/>
      <c r="H23" s="330"/>
      <c r="I23" s="608" t="s">
        <v>35</v>
      </c>
      <c r="J23" s="608"/>
      <c r="K23" s="608"/>
      <c r="L23" s="608"/>
      <c r="M23" s="608"/>
      <c r="N23" s="335"/>
      <c r="O23" s="336"/>
      <c r="P23" s="336">
        <f>SUM(P14:P22)</f>
        <v>0</v>
      </c>
      <c r="Q23" s="336">
        <f>SUM(Q14:Q22)</f>
        <v>0</v>
      </c>
      <c r="R23" s="381"/>
      <c r="S23" s="398"/>
    </row>
    <row r="24" spans="1:19" ht="15.6" x14ac:dyDescent="0.3">
      <c r="A24" s="386"/>
      <c r="B24" s="359"/>
      <c r="C24" s="359"/>
      <c r="D24" s="359"/>
      <c r="E24" s="359"/>
      <c r="F24" s="359"/>
      <c r="G24" s="293"/>
      <c r="H24" s="292"/>
      <c r="I24" s="332"/>
      <c r="J24" s="332"/>
      <c r="K24" s="332"/>
      <c r="L24" s="332"/>
      <c r="M24" s="332"/>
      <c r="N24" s="332"/>
      <c r="O24" s="332"/>
      <c r="P24" s="332"/>
      <c r="Q24" s="333"/>
      <c r="R24" s="383"/>
      <c r="S24" s="398"/>
    </row>
    <row r="25" spans="1:19" ht="15.6" x14ac:dyDescent="0.3">
      <c r="A25" s="583" t="s">
        <v>325</v>
      </c>
      <c r="B25" s="584"/>
      <c r="C25" s="584"/>
      <c r="D25" s="584"/>
      <c r="E25" s="585"/>
      <c r="F25" s="359"/>
      <c r="G25" s="293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383"/>
      <c r="S25" s="398"/>
    </row>
    <row r="26" spans="1:19" ht="15.6" x14ac:dyDescent="0.3">
      <c r="A26" s="567" t="s">
        <v>57</v>
      </c>
      <c r="B26" s="568"/>
      <c r="C26" s="360" t="s">
        <v>23</v>
      </c>
      <c r="D26" s="360" t="s">
        <v>54</v>
      </c>
      <c r="E26" s="342"/>
      <c r="F26" s="359"/>
      <c r="G26" s="295"/>
      <c r="H26" s="578"/>
      <c r="I26" s="578"/>
      <c r="J26" s="353"/>
      <c r="K26" s="292"/>
      <c r="L26" s="292"/>
      <c r="M26" s="292"/>
      <c r="N26" s="292"/>
      <c r="O26" s="292"/>
      <c r="P26" s="292"/>
      <c r="Q26" s="292"/>
      <c r="R26" s="383"/>
      <c r="S26" s="398"/>
    </row>
    <row r="27" spans="1:19" x14ac:dyDescent="0.3">
      <c r="A27" s="563" t="s">
        <v>15</v>
      </c>
      <c r="B27" s="564"/>
      <c r="C27" s="10">
        <f>'Material Handling'!$Y$3+(C42*0.02)+(C111*0.2)</f>
        <v>6.5258219375000008</v>
      </c>
      <c r="D27" s="10">
        <f>C27*8</f>
        <v>52.206575500000007</v>
      </c>
      <c r="E27" s="354"/>
      <c r="F27" s="292"/>
      <c r="G27" s="292"/>
      <c r="H27" s="579"/>
      <c r="I27" s="580"/>
      <c r="J27" s="232" t="s">
        <v>54</v>
      </c>
      <c r="K27" s="331"/>
      <c r="L27" s="292"/>
      <c r="M27" s="292"/>
      <c r="N27" s="292"/>
      <c r="O27" s="292"/>
      <c r="P27" s="292"/>
      <c r="Q27" s="292"/>
      <c r="R27" s="383"/>
      <c r="S27" s="398"/>
    </row>
    <row r="28" spans="1:19" ht="15" customHeight="1" x14ac:dyDescent="0.3">
      <c r="A28" s="563" t="s">
        <v>24</v>
      </c>
      <c r="B28" s="564"/>
      <c r="C28" s="10">
        <f>'Material Cutting'!$W$3+(C42*0.08)</f>
        <v>3.3323690000000004</v>
      </c>
      <c r="D28" s="10">
        <f t="shared" ref="D28:D34" si="2">C28*8</f>
        <v>26.658952000000003</v>
      </c>
      <c r="E28" s="358" t="s">
        <v>54</v>
      </c>
      <c r="F28" s="331"/>
      <c r="G28" s="330"/>
      <c r="H28" s="581" t="s">
        <v>297</v>
      </c>
      <c r="I28" s="581"/>
      <c r="J28" s="149">
        <f>D34</f>
        <v>168.37448750000001</v>
      </c>
      <c r="K28" s="354"/>
      <c r="L28" s="292"/>
      <c r="M28" s="292"/>
      <c r="N28" s="297"/>
      <c r="O28" s="298"/>
      <c r="P28" s="292"/>
      <c r="Q28" s="292"/>
      <c r="R28" s="383"/>
      <c r="S28" s="398"/>
    </row>
    <row r="29" spans="1:19" ht="15" customHeight="1" x14ac:dyDescent="0.3">
      <c r="A29" s="563" t="s">
        <v>237</v>
      </c>
      <c r="B29" s="564"/>
      <c r="C29" s="10">
        <f>'Pipe End Prep'!$W$3</f>
        <v>2.8014249999999996</v>
      </c>
      <c r="D29" s="10">
        <f t="shared" si="2"/>
        <v>22.411399999999997</v>
      </c>
      <c r="E29" s="582">
        <f>SUM(D28:D33)</f>
        <v>116.167912</v>
      </c>
      <c r="F29" s="331"/>
      <c r="G29" s="330"/>
      <c r="H29" s="581" t="s">
        <v>303</v>
      </c>
      <c r="I29" s="581"/>
      <c r="J29" s="149">
        <f>J28*K29</f>
        <v>25.256173125</v>
      </c>
      <c r="K29" s="355">
        <v>0.15</v>
      </c>
      <c r="L29" s="331"/>
      <c r="M29" s="292"/>
      <c r="N29" s="298"/>
      <c r="O29" s="298"/>
      <c r="P29" s="292"/>
      <c r="Q29" s="292"/>
      <c r="R29" s="383"/>
      <c r="S29" s="398"/>
    </row>
    <row r="30" spans="1:19" ht="15.75" customHeight="1" x14ac:dyDescent="0.3">
      <c r="A30" s="563" t="s">
        <v>28</v>
      </c>
      <c r="B30" s="564"/>
      <c r="C30" s="10">
        <f>'Material Joining'!$W$3-(C42*0.1)</f>
        <v>8.3871950000000002</v>
      </c>
      <c r="D30" s="10">
        <f t="shared" si="2"/>
        <v>67.097560000000001</v>
      </c>
      <c r="E30" s="582"/>
      <c r="F30" s="331"/>
      <c r="G30" s="330"/>
      <c r="H30" s="581" t="s">
        <v>304</v>
      </c>
      <c r="I30" s="581"/>
      <c r="J30" s="149">
        <f>J28*1.15</f>
        <v>193.63066062499999</v>
      </c>
      <c r="K30" s="356" t="s">
        <v>54</v>
      </c>
      <c r="L30" s="331"/>
      <c r="M30" s="292"/>
      <c r="N30" s="298"/>
      <c r="O30" s="298"/>
      <c r="P30" s="292"/>
      <c r="Q30" s="292"/>
      <c r="R30" s="383"/>
      <c r="S30" s="398"/>
    </row>
    <row r="31" spans="1:19" x14ac:dyDescent="0.3">
      <c r="A31" s="563" t="s">
        <v>52</v>
      </c>
      <c r="B31" s="564"/>
      <c r="C31" s="10">
        <f>Assemblies!$W$3-(C111*0.2)</f>
        <v>0</v>
      </c>
      <c r="D31" s="10">
        <f>C31*8</f>
        <v>0</v>
      </c>
      <c r="E31" s="582"/>
      <c r="F31" s="331"/>
      <c r="G31" s="295"/>
      <c r="H31" s="351"/>
      <c r="I31" s="352"/>
      <c r="J31" s="352"/>
      <c r="K31" s="333"/>
      <c r="L31" s="292"/>
      <c r="M31" s="292"/>
      <c r="N31" s="292"/>
      <c r="O31" s="292"/>
      <c r="P31" s="292"/>
      <c r="Q31" s="292"/>
      <c r="R31" s="383"/>
      <c r="S31" s="398"/>
    </row>
    <row r="32" spans="1:19" x14ac:dyDescent="0.3">
      <c r="A32" s="563" t="s">
        <v>140</v>
      </c>
      <c r="B32" s="564"/>
      <c r="C32" s="10">
        <f>'Hangers &amp; Supports'!$W$3</f>
        <v>0</v>
      </c>
      <c r="D32" s="10">
        <f>C32*8</f>
        <v>0</v>
      </c>
      <c r="E32" s="582"/>
      <c r="F32" s="331"/>
      <c r="G32" s="300"/>
      <c r="H32" s="300"/>
      <c r="I32" s="299"/>
      <c r="J32" s="299"/>
      <c r="K32" s="292"/>
      <c r="L32" s="292"/>
      <c r="M32" s="292"/>
      <c r="N32" s="292"/>
      <c r="O32" s="292"/>
      <c r="P32" s="292"/>
      <c r="Q32" s="292"/>
      <c r="R32" s="383"/>
      <c r="S32" s="398"/>
    </row>
    <row r="33" spans="1:19" x14ac:dyDescent="0.3">
      <c r="A33" s="563" t="s">
        <v>295</v>
      </c>
      <c r="B33" s="564"/>
      <c r="C33" s="10">
        <f>Q23*1.1</f>
        <v>0</v>
      </c>
      <c r="D33" s="10">
        <f t="shared" si="2"/>
        <v>0</v>
      </c>
      <c r="E33" s="582"/>
      <c r="F33" s="331"/>
      <c r="G33" s="292"/>
      <c r="H33" s="292"/>
      <c r="I33" s="292"/>
      <c r="J33" s="292"/>
      <c r="K33" s="292"/>
      <c r="L33" s="292"/>
      <c r="M33" s="292"/>
      <c r="N33" s="292"/>
      <c r="O33" s="292"/>
      <c r="P33" s="292"/>
      <c r="Q33" s="292"/>
      <c r="R33" s="383"/>
      <c r="S33" s="398"/>
    </row>
    <row r="34" spans="1:19" x14ac:dyDescent="0.3">
      <c r="A34" s="607" t="s">
        <v>297</v>
      </c>
      <c r="B34" s="581"/>
      <c r="C34" s="149">
        <f>SUM(C27:C33)</f>
        <v>21.046810937500002</v>
      </c>
      <c r="D34" s="149">
        <f t="shared" si="2"/>
        <v>168.37448750000001</v>
      </c>
      <c r="E34" s="342"/>
      <c r="F34" s="292"/>
      <c r="G34" s="292"/>
      <c r="H34" s="292"/>
      <c r="I34" s="292"/>
      <c r="J34" s="292"/>
      <c r="K34" s="292"/>
      <c r="L34" s="292"/>
      <c r="M34" s="292"/>
      <c r="N34" s="292"/>
      <c r="O34" s="292"/>
      <c r="P34" s="292"/>
      <c r="Q34" s="292"/>
      <c r="R34" s="383"/>
      <c r="S34" s="398"/>
    </row>
    <row r="35" spans="1:19" ht="15.6" x14ac:dyDescent="0.3">
      <c r="A35" s="387"/>
      <c r="B35" s="357"/>
      <c r="C35" s="357"/>
      <c r="D35" s="357"/>
      <c r="E35" s="301"/>
      <c r="F35" s="301"/>
      <c r="G35" s="292"/>
      <c r="H35" s="292"/>
      <c r="I35" s="292"/>
      <c r="J35" s="292"/>
      <c r="K35" s="292"/>
      <c r="L35" s="292"/>
      <c r="M35" s="292"/>
      <c r="N35" s="292"/>
      <c r="O35" s="292"/>
      <c r="P35" s="292"/>
      <c r="Q35" s="292"/>
      <c r="R35" s="383"/>
      <c r="S35" s="398"/>
    </row>
    <row r="36" spans="1:19" ht="15.6" hidden="1" x14ac:dyDescent="0.3">
      <c r="A36" s="586" t="s">
        <v>298</v>
      </c>
      <c r="B36" s="587"/>
      <c r="C36" s="587"/>
      <c r="D36" s="587"/>
      <c r="E36" s="587"/>
      <c r="F36" s="587"/>
      <c r="G36" s="294"/>
      <c r="H36" s="294"/>
      <c r="I36" s="294"/>
      <c r="J36" s="294"/>
      <c r="K36" s="294"/>
      <c r="L36" s="294"/>
      <c r="M36" s="294"/>
      <c r="N36" s="294"/>
      <c r="O36" s="294"/>
      <c r="P36" s="294"/>
      <c r="Q36" s="294"/>
      <c r="R36" s="383"/>
      <c r="S36" s="398"/>
    </row>
    <row r="37" spans="1:19" hidden="1" x14ac:dyDescent="0.3">
      <c r="A37" s="513" t="s">
        <v>138</v>
      </c>
      <c r="B37" s="514"/>
      <c r="C37" s="302" t="s">
        <v>23</v>
      </c>
      <c r="D37" s="302" t="s">
        <v>54</v>
      </c>
      <c r="E37" s="292"/>
      <c r="F37" s="292"/>
      <c r="G37" s="514" t="s">
        <v>139</v>
      </c>
      <c r="H37" s="514"/>
      <c r="I37" s="302" t="s">
        <v>23</v>
      </c>
      <c r="J37" s="302" t="s">
        <v>54</v>
      </c>
      <c r="K37" s="292"/>
      <c r="L37" s="292"/>
      <c r="M37" s="590" t="s">
        <v>136</v>
      </c>
      <c r="N37" s="590"/>
      <c r="O37" s="303" t="s">
        <v>23</v>
      </c>
      <c r="P37" s="303" t="s">
        <v>54</v>
      </c>
      <c r="Q37" s="292"/>
      <c r="R37" s="383"/>
      <c r="S37" s="398"/>
    </row>
    <row r="38" spans="1:19" hidden="1" x14ac:dyDescent="0.3">
      <c r="A38" s="509" t="s">
        <v>15</v>
      </c>
      <c r="B38" s="510"/>
      <c r="C38" s="304">
        <f>'Material Handling'!$N$27+(C42*0.02)</f>
        <v>6.524582875000001</v>
      </c>
      <c r="D38" s="304">
        <f t="shared" ref="D38:D43" si="3">C38*8</f>
        <v>52.196663000000008</v>
      </c>
      <c r="E38" s="292"/>
      <c r="F38" s="292"/>
      <c r="G38" s="510" t="s">
        <v>15</v>
      </c>
      <c r="H38" s="510"/>
      <c r="I38" s="304">
        <f>'Material Handling'!$N$44</f>
        <v>0</v>
      </c>
      <c r="J38" s="304">
        <f>I38*8</f>
        <v>0</v>
      </c>
      <c r="K38" s="292"/>
      <c r="L38" s="292"/>
      <c r="M38" s="588" t="s">
        <v>15</v>
      </c>
      <c r="N38" s="588"/>
      <c r="O38" s="305">
        <f>'Material Handling'!$Y$87</f>
        <v>0</v>
      </c>
      <c r="P38" s="305">
        <f>O38*8</f>
        <v>0</v>
      </c>
      <c r="Q38" s="292"/>
      <c r="R38" s="383"/>
      <c r="S38" s="398"/>
    </row>
    <row r="39" spans="1:19" hidden="1" x14ac:dyDescent="0.3">
      <c r="A39" s="509" t="s">
        <v>24</v>
      </c>
      <c r="B39" s="510"/>
      <c r="C39" s="304">
        <f>'Material Cutting'!$L$27+(C42*0.08)</f>
        <v>3.3323690000000004</v>
      </c>
      <c r="D39" s="304">
        <f t="shared" si="3"/>
        <v>26.658952000000003</v>
      </c>
      <c r="E39" s="306" t="s">
        <v>54</v>
      </c>
      <c r="F39" s="292"/>
      <c r="G39" s="510" t="s">
        <v>24</v>
      </c>
      <c r="H39" s="510"/>
      <c r="I39" s="304">
        <f>'Material Cutting'!$L$44</f>
        <v>0</v>
      </c>
      <c r="J39" s="304">
        <f>I39*8</f>
        <v>0</v>
      </c>
      <c r="K39" s="306" t="s">
        <v>54</v>
      </c>
      <c r="L39" s="292"/>
      <c r="M39" s="588" t="s">
        <v>24</v>
      </c>
      <c r="N39" s="588"/>
      <c r="O39" s="305">
        <f>'Material Cutting'!$W$88</f>
        <v>0</v>
      </c>
      <c r="P39" s="305">
        <f>O39*8</f>
        <v>0</v>
      </c>
      <c r="Q39" s="307" t="s">
        <v>54</v>
      </c>
      <c r="R39" s="383"/>
      <c r="S39" s="398"/>
    </row>
    <row r="40" spans="1:19" ht="15" hidden="1" customHeight="1" x14ac:dyDescent="0.3">
      <c r="A40" s="509" t="s">
        <v>237</v>
      </c>
      <c r="B40" s="510"/>
      <c r="C40" s="304">
        <f>'Pipe End Prep'!$W$24</f>
        <v>2.8014249999999996</v>
      </c>
      <c r="D40" s="304">
        <f t="shared" si="3"/>
        <v>22.411399999999997</v>
      </c>
      <c r="E40" s="306">
        <f>D39+D40</f>
        <v>49.070352</v>
      </c>
      <c r="F40" s="292"/>
      <c r="G40" s="510" t="s">
        <v>237</v>
      </c>
      <c r="H40" s="510"/>
      <c r="I40" s="304">
        <f>'Pipe End Prep'!$W$52</f>
        <v>0</v>
      </c>
      <c r="J40" s="304">
        <f>I40*8</f>
        <v>0</v>
      </c>
      <c r="K40" s="306">
        <f>J39+J40</f>
        <v>0</v>
      </c>
      <c r="L40" s="292"/>
      <c r="M40" s="588" t="s">
        <v>237</v>
      </c>
      <c r="N40" s="588"/>
      <c r="O40" s="305">
        <v>0</v>
      </c>
      <c r="P40" s="305">
        <f>O40*8</f>
        <v>0</v>
      </c>
      <c r="Q40" s="307">
        <f>P39+P40</f>
        <v>0</v>
      </c>
      <c r="R40" s="383"/>
      <c r="S40" s="398"/>
    </row>
    <row r="41" spans="1:19" ht="15" hidden="1" customHeight="1" x14ac:dyDescent="0.3">
      <c r="A41" s="509" t="s">
        <v>28</v>
      </c>
      <c r="B41" s="510"/>
      <c r="C41" s="304">
        <f>'Material Joining'!$W$62+(C42*0.9)</f>
        <v>8.3536450000000002</v>
      </c>
      <c r="D41" s="304">
        <f t="shared" si="3"/>
        <v>66.829160000000002</v>
      </c>
      <c r="E41" s="292"/>
      <c r="F41" s="292"/>
      <c r="G41" s="510" t="s">
        <v>28</v>
      </c>
      <c r="H41" s="510"/>
      <c r="I41" s="304">
        <f>'Material Joining'!$W$151</f>
        <v>0</v>
      </c>
      <c r="J41" s="304">
        <f>I41*8</f>
        <v>0</v>
      </c>
      <c r="K41" s="292"/>
      <c r="L41" s="292"/>
      <c r="M41" s="588" t="s">
        <v>28</v>
      </c>
      <c r="N41" s="588"/>
      <c r="O41" s="305">
        <f>'Material Joining'!$W$318</f>
        <v>0</v>
      </c>
      <c r="P41" s="305">
        <f>O41*8</f>
        <v>0</v>
      </c>
      <c r="Q41" s="292"/>
      <c r="R41" s="383"/>
      <c r="S41" s="398"/>
    </row>
    <row r="42" spans="1:19" hidden="1" x14ac:dyDescent="0.3">
      <c r="A42" s="569" t="s">
        <v>348</v>
      </c>
      <c r="B42" s="570"/>
      <c r="C42" s="308">
        <f>'Material Joining'!$W$38</f>
        <v>9.1530500000000004</v>
      </c>
      <c r="D42" s="308">
        <f t="shared" si="3"/>
        <v>73.224400000000003</v>
      </c>
      <c r="E42" s="292"/>
      <c r="F42" s="292"/>
      <c r="G42" s="512" t="s">
        <v>35</v>
      </c>
      <c r="H42" s="512"/>
      <c r="I42" s="309">
        <f>SUM(I38:I41)</f>
        <v>0</v>
      </c>
      <c r="J42" s="309">
        <f>I42*8</f>
        <v>0</v>
      </c>
      <c r="K42" s="292"/>
      <c r="L42" s="292"/>
      <c r="M42" s="589" t="s">
        <v>35</v>
      </c>
      <c r="N42" s="589"/>
      <c r="O42" s="310">
        <f>SUM(O38:O41)</f>
        <v>0</v>
      </c>
      <c r="P42" s="310">
        <f>O42*8</f>
        <v>0</v>
      </c>
      <c r="Q42" s="292"/>
      <c r="R42" s="383"/>
      <c r="S42" s="398"/>
    </row>
    <row r="43" spans="1:19" hidden="1" x14ac:dyDescent="0.3">
      <c r="A43" s="511" t="s">
        <v>35</v>
      </c>
      <c r="B43" s="512"/>
      <c r="C43" s="309">
        <f>SUM(C38:C41)</f>
        <v>21.012021875000002</v>
      </c>
      <c r="D43" s="309">
        <f t="shared" si="3"/>
        <v>168.09617500000002</v>
      </c>
      <c r="E43" s="292"/>
      <c r="F43" s="292"/>
      <c r="G43" s="292"/>
      <c r="H43" s="292"/>
      <c r="I43" s="292"/>
      <c r="J43" s="292"/>
      <c r="K43" s="292"/>
      <c r="L43" s="292"/>
      <c r="M43" s="292"/>
      <c r="N43" s="292"/>
      <c r="O43" s="292"/>
      <c r="P43" s="292"/>
      <c r="Q43" s="292"/>
      <c r="R43" s="383"/>
      <c r="S43" s="398"/>
    </row>
    <row r="44" spans="1:19" hidden="1" x14ac:dyDescent="0.3">
      <c r="A44" s="380"/>
      <c r="B44" s="292"/>
      <c r="C44" s="292"/>
      <c r="D44" s="292"/>
      <c r="E44" s="292"/>
      <c r="F44" s="292"/>
      <c r="G44" s="599" t="s">
        <v>161</v>
      </c>
      <c r="H44" s="599"/>
      <c r="I44" s="311" t="s">
        <v>23</v>
      </c>
      <c r="J44" s="311" t="s">
        <v>54</v>
      </c>
      <c r="K44" s="292"/>
      <c r="L44" s="292"/>
      <c r="M44" s="600" t="s">
        <v>162</v>
      </c>
      <c r="N44" s="600"/>
      <c r="O44" s="312" t="s">
        <v>23</v>
      </c>
      <c r="P44" s="312" t="s">
        <v>54</v>
      </c>
      <c r="Q44" s="292"/>
      <c r="R44" s="383"/>
      <c r="S44" s="398"/>
    </row>
    <row r="45" spans="1:19" hidden="1" x14ac:dyDescent="0.3">
      <c r="A45" s="598" t="s">
        <v>160</v>
      </c>
      <c r="B45" s="599"/>
      <c r="C45" s="311" t="s">
        <v>23</v>
      </c>
      <c r="D45" s="311" t="s">
        <v>54</v>
      </c>
      <c r="E45" s="292"/>
      <c r="F45" s="292"/>
      <c r="G45" s="596" t="s">
        <v>15</v>
      </c>
      <c r="H45" s="596"/>
      <c r="I45" s="313">
        <f>'Material Handling'!$N$73</f>
        <v>0</v>
      </c>
      <c r="J45" s="313">
        <f>I45*8</f>
        <v>0</v>
      </c>
      <c r="K45" s="292"/>
      <c r="L45" s="292"/>
      <c r="M45" s="597" t="s">
        <v>15</v>
      </c>
      <c r="N45" s="597"/>
      <c r="O45" s="314">
        <f>'Material Handling'!$N$113</f>
        <v>0</v>
      </c>
      <c r="P45" s="314">
        <f>O45*8</f>
        <v>0</v>
      </c>
      <c r="Q45" s="292"/>
      <c r="R45" s="383"/>
      <c r="S45" s="398"/>
    </row>
    <row r="46" spans="1:19" hidden="1" x14ac:dyDescent="0.3">
      <c r="A46" s="595" t="s">
        <v>15</v>
      </c>
      <c r="B46" s="596"/>
      <c r="C46" s="313">
        <f>'Material Handling'!$N$60</f>
        <v>1.2390624999999999E-3</v>
      </c>
      <c r="D46" s="313">
        <f>C46*8</f>
        <v>9.9124999999999994E-3</v>
      </c>
      <c r="E46" s="315" t="s">
        <v>54</v>
      </c>
      <c r="F46" s="292"/>
      <c r="G46" s="596" t="s">
        <v>24</v>
      </c>
      <c r="H46" s="596"/>
      <c r="I46" s="313">
        <f>'Material Cutting'!$L$73</f>
        <v>0</v>
      </c>
      <c r="J46" s="313">
        <f>I46*8</f>
        <v>0</v>
      </c>
      <c r="K46" s="315" t="s">
        <v>54</v>
      </c>
      <c r="L46" s="292"/>
      <c r="M46" s="597" t="s">
        <v>24</v>
      </c>
      <c r="N46" s="597"/>
      <c r="O46" s="314">
        <f>'Material Cutting'!$L$113</f>
        <v>0</v>
      </c>
      <c r="P46" s="314">
        <f>O46*8</f>
        <v>0</v>
      </c>
      <c r="Q46" s="316" t="s">
        <v>54</v>
      </c>
      <c r="R46" s="383"/>
      <c r="S46" s="398"/>
    </row>
    <row r="47" spans="1:19" hidden="1" x14ac:dyDescent="0.3">
      <c r="A47" s="595" t="s">
        <v>24</v>
      </c>
      <c r="B47" s="596"/>
      <c r="C47" s="313">
        <f>'Material Cutting'!$L$60</f>
        <v>0</v>
      </c>
      <c r="D47" s="313">
        <f>C47*8</f>
        <v>0</v>
      </c>
      <c r="E47" s="315">
        <f>D47+D48</f>
        <v>0</v>
      </c>
      <c r="F47" s="292"/>
      <c r="G47" s="596" t="s">
        <v>237</v>
      </c>
      <c r="H47" s="596"/>
      <c r="I47" s="313">
        <v>0</v>
      </c>
      <c r="J47" s="313">
        <f>I47*8</f>
        <v>0</v>
      </c>
      <c r="K47" s="315">
        <f>J46+J47</f>
        <v>0</v>
      </c>
      <c r="L47" s="292"/>
      <c r="M47" s="597" t="s">
        <v>237</v>
      </c>
      <c r="N47" s="597"/>
      <c r="O47" s="314">
        <v>0</v>
      </c>
      <c r="P47" s="314">
        <f>O47*8</f>
        <v>0</v>
      </c>
      <c r="Q47" s="316">
        <f>P46+P47</f>
        <v>0</v>
      </c>
      <c r="R47" s="383"/>
      <c r="S47" s="398"/>
    </row>
    <row r="48" spans="1:19" hidden="1" x14ac:dyDescent="0.3">
      <c r="A48" s="595" t="s">
        <v>237</v>
      </c>
      <c r="B48" s="596"/>
      <c r="C48" s="313">
        <f>'Pipe End Prep'!$W$79</f>
        <v>0</v>
      </c>
      <c r="D48" s="313">
        <f>C48*8</f>
        <v>0</v>
      </c>
      <c r="E48" s="292"/>
      <c r="F48" s="292"/>
      <c r="G48" s="596" t="s">
        <v>28</v>
      </c>
      <c r="H48" s="596"/>
      <c r="I48" s="313">
        <f>'Material Joining'!$W$278</f>
        <v>0</v>
      </c>
      <c r="J48" s="313">
        <f>I48*8</f>
        <v>0</v>
      </c>
      <c r="K48" s="292"/>
      <c r="L48" s="292"/>
      <c r="M48" s="597" t="s">
        <v>28</v>
      </c>
      <c r="N48" s="597"/>
      <c r="O48" s="314">
        <f>'Material Joining'!$L$344</f>
        <v>0</v>
      </c>
      <c r="P48" s="314">
        <f>O48*8</f>
        <v>0</v>
      </c>
      <c r="Q48" s="292"/>
      <c r="R48" s="383"/>
      <c r="S48" s="398"/>
    </row>
    <row r="49" spans="1:19" hidden="1" x14ac:dyDescent="0.3">
      <c r="A49" s="595" t="s">
        <v>28</v>
      </c>
      <c r="B49" s="596"/>
      <c r="C49" s="313">
        <f>'Material Joining'!$W$208</f>
        <v>3.3550000000000003E-2</v>
      </c>
      <c r="D49" s="313">
        <f>C49*8</f>
        <v>0.26840000000000003</v>
      </c>
      <c r="E49" s="292"/>
      <c r="F49" s="292"/>
      <c r="G49" s="516" t="s">
        <v>35</v>
      </c>
      <c r="H49" s="516"/>
      <c r="I49" s="317">
        <f>SUM(I45:I48)</f>
        <v>0</v>
      </c>
      <c r="J49" s="317">
        <f>I49*8</f>
        <v>0</v>
      </c>
      <c r="K49" s="292"/>
      <c r="L49" s="292"/>
      <c r="M49" s="517" t="s">
        <v>35</v>
      </c>
      <c r="N49" s="517"/>
      <c r="O49" s="318">
        <f>SUM(O45:O48)</f>
        <v>0</v>
      </c>
      <c r="P49" s="318">
        <f>O49*8</f>
        <v>0</v>
      </c>
      <c r="Q49" s="292"/>
      <c r="R49" s="383"/>
      <c r="S49" s="398"/>
    </row>
    <row r="50" spans="1:19" hidden="1" x14ac:dyDescent="0.3">
      <c r="A50" s="515" t="s">
        <v>35</v>
      </c>
      <c r="B50" s="516"/>
      <c r="C50" s="317">
        <f>SUM(C46:C49)</f>
        <v>3.4789062500000002E-2</v>
      </c>
      <c r="D50" s="317">
        <f>C50*8</f>
        <v>0.27831250000000002</v>
      </c>
      <c r="E50" s="292"/>
      <c r="F50" s="292"/>
      <c r="G50" s="292"/>
      <c r="H50" s="292"/>
      <c r="I50" s="292"/>
      <c r="J50" s="292"/>
      <c r="K50" s="292"/>
      <c r="L50" s="292"/>
      <c r="M50" s="292"/>
      <c r="N50" s="292"/>
      <c r="O50" s="292"/>
      <c r="P50" s="292"/>
      <c r="Q50" s="292"/>
      <c r="R50" s="383"/>
      <c r="S50" s="398"/>
    </row>
    <row r="51" spans="1:19" hidden="1" x14ac:dyDescent="0.3">
      <c r="A51" s="380"/>
      <c r="B51" s="292"/>
      <c r="C51" s="292"/>
      <c r="D51" s="292"/>
      <c r="E51" s="292"/>
      <c r="F51" s="292"/>
      <c r="G51" s="292"/>
      <c r="H51" s="292"/>
      <c r="I51" s="292"/>
      <c r="J51" s="292"/>
      <c r="K51" s="292"/>
      <c r="L51" s="292"/>
      <c r="M51" s="292"/>
      <c r="N51" s="292"/>
      <c r="O51" s="292"/>
      <c r="P51" s="292"/>
      <c r="Q51" s="292"/>
      <c r="R51" s="383"/>
      <c r="S51" s="398"/>
    </row>
    <row r="52" spans="1:19" hidden="1" x14ac:dyDescent="0.3">
      <c r="A52" s="571" t="s">
        <v>21</v>
      </c>
      <c r="B52" s="572"/>
      <c r="C52" s="319" t="s">
        <v>23</v>
      </c>
      <c r="D52" s="319" t="s">
        <v>54</v>
      </c>
      <c r="E52" s="292"/>
      <c r="F52" s="292"/>
      <c r="G52" s="522" t="s">
        <v>19</v>
      </c>
      <c r="H52" s="522"/>
      <c r="I52" s="320" t="s">
        <v>23</v>
      </c>
      <c r="J52" s="320" t="s">
        <v>54</v>
      </c>
      <c r="K52" s="292"/>
      <c r="L52" s="292"/>
      <c r="M52" s="522" t="s">
        <v>140</v>
      </c>
      <c r="N52" s="522"/>
      <c r="O52" s="320" t="s">
        <v>23</v>
      </c>
      <c r="P52" s="320" t="s">
        <v>54</v>
      </c>
      <c r="Q52" s="292"/>
      <c r="R52" s="383"/>
      <c r="S52" s="398"/>
    </row>
    <row r="53" spans="1:19" hidden="1" x14ac:dyDescent="0.3">
      <c r="A53" s="518" t="s">
        <v>15</v>
      </c>
      <c r="B53" s="519"/>
      <c r="C53" s="321">
        <f>'Material Handling'!$N$132</f>
        <v>0</v>
      </c>
      <c r="D53" s="321">
        <f>C53*8</f>
        <v>0</v>
      </c>
      <c r="E53" s="292"/>
      <c r="F53" s="292"/>
      <c r="G53" s="520" t="s">
        <v>15</v>
      </c>
      <c r="H53" s="520"/>
      <c r="I53" s="322">
        <f>'Material Handling'!$N$146</f>
        <v>0</v>
      </c>
      <c r="J53" s="322">
        <f>I53*8</f>
        <v>0</v>
      </c>
      <c r="K53" s="292"/>
      <c r="L53" s="292"/>
      <c r="M53" s="520" t="s">
        <v>212</v>
      </c>
      <c r="N53" s="520"/>
      <c r="O53" s="322">
        <f>'Hangers &amp; Supports'!$L$12</f>
        <v>0</v>
      </c>
      <c r="P53" s="322">
        <f>O53*8</f>
        <v>0</v>
      </c>
      <c r="Q53" s="292"/>
      <c r="R53" s="383"/>
      <c r="S53" s="398"/>
    </row>
    <row r="54" spans="1:19" hidden="1" x14ac:dyDescent="0.3">
      <c r="A54" s="518" t="s">
        <v>24</v>
      </c>
      <c r="B54" s="519"/>
      <c r="C54" s="321">
        <f>'Material Cutting'!$L$132</f>
        <v>0</v>
      </c>
      <c r="D54" s="321">
        <f>C54*8</f>
        <v>0</v>
      </c>
      <c r="E54" s="323" t="s">
        <v>54</v>
      </c>
      <c r="F54" s="292"/>
      <c r="G54" s="520" t="s">
        <v>24</v>
      </c>
      <c r="H54" s="520"/>
      <c r="I54" s="322">
        <f>'Material Cutting'!$L$146</f>
        <v>0</v>
      </c>
      <c r="J54" s="322">
        <f>I54*8</f>
        <v>0</v>
      </c>
      <c r="K54" s="324" t="s">
        <v>54</v>
      </c>
      <c r="L54" s="292"/>
      <c r="M54" s="520" t="s">
        <v>253</v>
      </c>
      <c r="N54" s="520"/>
      <c r="O54" s="322">
        <f>'Hangers &amp; Supports'!$W$23</f>
        <v>0</v>
      </c>
      <c r="P54" s="322">
        <f>O54*8</f>
        <v>0</v>
      </c>
      <c r="Q54" s="325"/>
      <c r="R54" s="383"/>
      <c r="S54" s="398"/>
    </row>
    <row r="55" spans="1:19" hidden="1" x14ac:dyDescent="0.3">
      <c r="A55" s="518" t="s">
        <v>237</v>
      </c>
      <c r="B55" s="519"/>
      <c r="C55" s="321">
        <v>0</v>
      </c>
      <c r="D55" s="321">
        <f>C55*8</f>
        <v>0</v>
      </c>
      <c r="E55" s="323">
        <f>D54+D55</f>
        <v>0</v>
      </c>
      <c r="F55" s="292"/>
      <c r="G55" s="520" t="s">
        <v>237</v>
      </c>
      <c r="H55" s="520"/>
      <c r="I55" s="322">
        <f>'Pipe End Prep'!$L$117</f>
        <v>0</v>
      </c>
      <c r="J55" s="322">
        <f>I55*8</f>
        <v>0</v>
      </c>
      <c r="K55" s="324">
        <f>J54+J55</f>
        <v>0</v>
      </c>
      <c r="L55" s="292"/>
      <c r="M55" s="520" t="s">
        <v>247</v>
      </c>
      <c r="N55" s="520"/>
      <c r="O55" s="322">
        <f>'Hangers &amp; Supports'!$L$62</f>
        <v>0</v>
      </c>
      <c r="P55" s="322">
        <f>O55*8</f>
        <v>0</v>
      </c>
      <c r="Q55" s="325"/>
      <c r="R55" s="383"/>
      <c r="S55" s="398"/>
    </row>
    <row r="56" spans="1:19" hidden="1" x14ac:dyDescent="0.3">
      <c r="A56" s="518" t="s">
        <v>28</v>
      </c>
      <c r="B56" s="519"/>
      <c r="C56" s="321">
        <f>'Material Joining'!$L$363</f>
        <v>0</v>
      </c>
      <c r="D56" s="321">
        <f>C56*8</f>
        <v>0</v>
      </c>
      <c r="E56" s="292"/>
      <c r="F56" s="292"/>
      <c r="G56" s="520" t="s">
        <v>28</v>
      </c>
      <c r="H56" s="520"/>
      <c r="I56" s="322">
        <f>'Material Joining'!$L$377</f>
        <v>0</v>
      </c>
      <c r="J56" s="322">
        <f>I56*8</f>
        <v>0</v>
      </c>
      <c r="K56" s="292"/>
      <c r="L56" s="292"/>
      <c r="M56" s="520" t="s">
        <v>242</v>
      </c>
      <c r="N56" s="520"/>
      <c r="O56" s="322">
        <f>'Hangers &amp; Supports'!$L$69</f>
        <v>0</v>
      </c>
      <c r="P56" s="322">
        <f>O56*8</f>
        <v>0</v>
      </c>
      <c r="Q56" s="292"/>
      <c r="R56" s="383"/>
      <c r="S56" s="398"/>
    </row>
    <row r="57" spans="1:19" hidden="1" x14ac:dyDescent="0.3">
      <c r="A57" s="573" t="s">
        <v>35</v>
      </c>
      <c r="B57" s="574"/>
      <c r="C57" s="326">
        <f>SUM(C53:C56)</f>
        <v>0</v>
      </c>
      <c r="D57" s="326">
        <f>C57*8</f>
        <v>0</v>
      </c>
      <c r="E57" s="292"/>
      <c r="F57" s="292"/>
      <c r="G57" s="521" t="s">
        <v>35</v>
      </c>
      <c r="H57" s="521"/>
      <c r="I57" s="327">
        <f>SUM(I53:I56)</f>
        <v>0</v>
      </c>
      <c r="J57" s="327">
        <f>I57*8</f>
        <v>0</v>
      </c>
      <c r="K57" s="292"/>
      <c r="L57" s="292"/>
      <c r="M57" s="521" t="s">
        <v>35</v>
      </c>
      <c r="N57" s="521"/>
      <c r="O57" s="327">
        <f>SUM(O53:O56)</f>
        <v>0</v>
      </c>
      <c r="P57" s="327">
        <f>O57*8</f>
        <v>0</v>
      </c>
      <c r="Q57" s="292"/>
      <c r="R57" s="383"/>
      <c r="S57" s="398"/>
    </row>
    <row r="58" spans="1:19" hidden="1" x14ac:dyDescent="0.3">
      <c r="A58" s="380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383"/>
      <c r="S58" s="398"/>
    </row>
    <row r="59" spans="1:19" hidden="1" x14ac:dyDescent="0.3">
      <c r="A59" s="513" t="s">
        <v>58</v>
      </c>
      <c r="B59" s="514"/>
      <c r="C59" s="302" t="s">
        <v>23</v>
      </c>
      <c r="D59" s="302" t="s">
        <v>54</v>
      </c>
      <c r="E59" s="292"/>
      <c r="F59" s="292"/>
      <c r="G59" s="514" t="s">
        <v>153</v>
      </c>
      <c r="H59" s="514"/>
      <c r="I59" s="302" t="s">
        <v>23</v>
      </c>
      <c r="J59" s="302" t="s">
        <v>54</v>
      </c>
      <c r="K59" s="292"/>
      <c r="L59" s="292"/>
      <c r="M59" s="514" t="s">
        <v>155</v>
      </c>
      <c r="N59" s="514"/>
      <c r="O59" s="302" t="s">
        <v>23</v>
      </c>
      <c r="P59" s="302" t="s">
        <v>54</v>
      </c>
      <c r="Q59" s="292"/>
      <c r="R59" s="383"/>
      <c r="S59" s="398"/>
    </row>
    <row r="60" spans="1:19" hidden="1" x14ac:dyDescent="0.3">
      <c r="A60" s="509" t="s">
        <v>80</v>
      </c>
      <c r="B60" s="510"/>
      <c r="C60" s="304">
        <f>Assemblies!$W$20</f>
        <v>0</v>
      </c>
      <c r="D60" s="304">
        <f>C60*8</f>
        <v>0</v>
      </c>
      <c r="E60" s="292"/>
      <c r="F60" s="292"/>
      <c r="G60" s="510" t="s">
        <v>192</v>
      </c>
      <c r="H60" s="510"/>
      <c r="I60" s="304">
        <f>Assemblies!$L$44</f>
        <v>0</v>
      </c>
      <c r="J60" s="304">
        <f t="shared" ref="J60:J65" si="4">I60*8</f>
        <v>0</v>
      </c>
      <c r="K60" s="292"/>
      <c r="L60" s="292"/>
      <c r="M60" s="510" t="s">
        <v>192</v>
      </c>
      <c r="N60" s="510"/>
      <c r="O60" s="304">
        <f>Assemblies!$W$264</f>
        <v>0</v>
      </c>
      <c r="P60" s="304">
        <f>O60*8</f>
        <v>0</v>
      </c>
      <c r="Q60" s="292"/>
      <c r="R60" s="383"/>
      <c r="S60" s="398"/>
    </row>
    <row r="61" spans="1:19" hidden="1" x14ac:dyDescent="0.3">
      <c r="A61" s="509" t="s">
        <v>75</v>
      </c>
      <c r="B61" s="510"/>
      <c r="C61" s="304">
        <f>Assemblies!$L$93</f>
        <v>0</v>
      </c>
      <c r="D61" s="304">
        <f>C61*8</f>
        <v>0</v>
      </c>
      <c r="E61" s="325"/>
      <c r="F61" s="292"/>
      <c r="G61" s="510" t="s">
        <v>193</v>
      </c>
      <c r="H61" s="510"/>
      <c r="I61" s="304">
        <f>Assemblies!$L$55</f>
        <v>0</v>
      </c>
      <c r="J61" s="304">
        <f t="shared" si="4"/>
        <v>0</v>
      </c>
      <c r="K61" s="325"/>
      <c r="L61" s="292"/>
      <c r="M61" s="510" t="s">
        <v>138</v>
      </c>
      <c r="N61" s="510"/>
      <c r="O61" s="304">
        <f>Assemblies!$W$127</f>
        <v>0</v>
      </c>
      <c r="P61" s="304">
        <f>O61*8</f>
        <v>0</v>
      </c>
      <c r="Q61" s="325"/>
      <c r="R61" s="383"/>
      <c r="S61" s="398"/>
    </row>
    <row r="62" spans="1:19" ht="15" hidden="1" customHeight="1" x14ac:dyDescent="0.3">
      <c r="A62" s="509" t="s">
        <v>289</v>
      </c>
      <c r="B62" s="510"/>
      <c r="C62" s="304">
        <f>Assemblies!$L$321</f>
        <v>0</v>
      </c>
      <c r="D62" s="304">
        <f>C62*8</f>
        <v>0</v>
      </c>
      <c r="E62" s="325"/>
      <c r="F62" s="292"/>
      <c r="G62" s="510" t="s">
        <v>138</v>
      </c>
      <c r="H62" s="510"/>
      <c r="I62" s="304">
        <f>Assemblies!$L$66</f>
        <v>0</v>
      </c>
      <c r="J62" s="304">
        <f t="shared" si="4"/>
        <v>0</v>
      </c>
      <c r="K62" s="325"/>
      <c r="L62" s="292"/>
      <c r="M62" s="510" t="s">
        <v>139</v>
      </c>
      <c r="N62" s="510"/>
      <c r="O62" s="304">
        <f>Assemblies!$W$205</f>
        <v>0</v>
      </c>
      <c r="P62" s="304">
        <f>O62*8</f>
        <v>0</v>
      </c>
      <c r="Q62" s="325"/>
      <c r="R62" s="383"/>
      <c r="S62" s="398"/>
    </row>
    <row r="63" spans="1:19" ht="15" hidden="1" customHeight="1" x14ac:dyDescent="0.3">
      <c r="A63" s="388"/>
      <c r="B63" s="328"/>
      <c r="C63" s="304"/>
      <c r="D63" s="304"/>
      <c r="E63" s="325"/>
      <c r="F63" s="292"/>
      <c r="G63" s="328" t="s">
        <v>139</v>
      </c>
      <c r="H63" s="328"/>
      <c r="I63" s="304">
        <f>Assemblies!$L$77</f>
        <v>0</v>
      </c>
      <c r="J63" s="304">
        <f t="shared" si="4"/>
        <v>0</v>
      </c>
      <c r="K63" s="325"/>
      <c r="L63" s="292"/>
      <c r="M63" s="328"/>
      <c r="N63" s="328"/>
      <c r="O63" s="304"/>
      <c r="P63" s="304"/>
      <c r="Q63" s="325"/>
      <c r="R63" s="383"/>
      <c r="S63" s="398"/>
    </row>
    <row r="64" spans="1:19" ht="15" hidden="1" customHeight="1" x14ac:dyDescent="0.3">
      <c r="A64" s="509"/>
      <c r="B64" s="510"/>
      <c r="C64" s="304"/>
      <c r="D64" s="304"/>
      <c r="E64" s="292"/>
      <c r="F64" s="292"/>
      <c r="G64" s="328" t="s">
        <v>154</v>
      </c>
      <c r="H64" s="328"/>
      <c r="I64" s="304">
        <f>Assemblies!$L$84</f>
        <v>0</v>
      </c>
      <c r="J64" s="304">
        <f t="shared" si="4"/>
        <v>0</v>
      </c>
      <c r="K64" s="292"/>
      <c r="L64" s="292"/>
      <c r="M64" s="510"/>
      <c r="N64" s="510"/>
      <c r="O64" s="304"/>
      <c r="P64" s="304"/>
      <c r="Q64" s="292"/>
      <c r="R64" s="383"/>
      <c r="S64" s="398"/>
    </row>
    <row r="65" spans="1:21" hidden="1" x14ac:dyDescent="0.3">
      <c r="A65" s="511" t="s">
        <v>35</v>
      </c>
      <c r="B65" s="512"/>
      <c r="C65" s="309">
        <f>SUM(C60:C64)</f>
        <v>0</v>
      </c>
      <c r="D65" s="309">
        <f>C65*8</f>
        <v>0</v>
      </c>
      <c r="E65" s="292"/>
      <c r="F65" s="292"/>
      <c r="G65" s="512" t="s">
        <v>35</v>
      </c>
      <c r="H65" s="512"/>
      <c r="I65" s="309">
        <f>SUM(I60:I64)</f>
        <v>0</v>
      </c>
      <c r="J65" s="309">
        <f t="shared" si="4"/>
        <v>0</v>
      </c>
      <c r="K65" s="292"/>
      <c r="L65" s="292"/>
      <c r="M65" s="512" t="s">
        <v>35</v>
      </c>
      <c r="N65" s="512"/>
      <c r="O65" s="309">
        <f>SUM(O60:O64)</f>
        <v>0</v>
      </c>
      <c r="P65" s="309">
        <f>O65*8</f>
        <v>0</v>
      </c>
      <c r="Q65" s="292"/>
      <c r="R65" s="383"/>
      <c r="S65" s="398"/>
    </row>
    <row r="66" spans="1:21" hidden="1" x14ac:dyDescent="0.3">
      <c r="A66" s="380"/>
      <c r="B66" s="292"/>
      <c r="C66" s="329"/>
      <c r="D66" s="329"/>
      <c r="E66" s="292"/>
      <c r="F66" s="292"/>
      <c r="G66" s="292"/>
      <c r="H66" s="292"/>
      <c r="I66" s="329"/>
      <c r="J66" s="329"/>
      <c r="K66" s="292"/>
      <c r="L66" s="292"/>
      <c r="M66" s="292"/>
      <c r="N66" s="292"/>
      <c r="O66" s="329"/>
      <c r="P66" s="329"/>
      <c r="Q66" s="292"/>
      <c r="R66" s="383"/>
      <c r="S66" s="398"/>
    </row>
    <row r="67" spans="1:21" hidden="1" x14ac:dyDescent="0.3">
      <c r="A67" s="380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383"/>
      <c r="S67" s="398"/>
    </row>
    <row r="68" spans="1:21" x14ac:dyDescent="0.3">
      <c r="A68" s="382"/>
      <c r="B68" s="337"/>
      <c r="C68" s="337"/>
      <c r="D68" s="337"/>
      <c r="E68" s="292"/>
      <c r="F68" s="292"/>
      <c r="G68" s="292"/>
      <c r="H68" s="292"/>
      <c r="I68" s="292"/>
      <c r="J68" s="292"/>
      <c r="K68" s="292"/>
      <c r="L68" s="292"/>
      <c r="M68" s="337"/>
      <c r="N68" s="337"/>
      <c r="O68" s="337"/>
      <c r="P68" s="337"/>
      <c r="Q68" s="337"/>
      <c r="R68" s="389"/>
      <c r="S68" s="398"/>
    </row>
    <row r="69" spans="1:21" ht="15.6" x14ac:dyDescent="0.3">
      <c r="A69" s="390" t="s">
        <v>324</v>
      </c>
      <c r="B69" s="361"/>
      <c r="C69" s="361"/>
      <c r="D69" s="361"/>
      <c r="E69" s="331"/>
      <c r="F69" s="292"/>
      <c r="G69" s="292"/>
      <c r="H69" s="292"/>
      <c r="I69" s="292"/>
      <c r="J69" s="292"/>
      <c r="K69" s="292"/>
      <c r="L69" s="330"/>
      <c r="M69" s="623" t="s">
        <v>350</v>
      </c>
      <c r="N69" s="623"/>
      <c r="O69" s="623" t="s">
        <v>351</v>
      </c>
      <c r="P69" s="624" t="s">
        <v>353</v>
      </c>
      <c r="Q69" s="624" t="s">
        <v>354</v>
      </c>
      <c r="R69" s="625" t="s">
        <v>355</v>
      </c>
      <c r="S69" s="398"/>
    </row>
    <row r="70" spans="1:21" ht="21.75" customHeight="1" x14ac:dyDescent="0.3">
      <c r="A70" s="390"/>
      <c r="B70" s="361"/>
      <c r="C70" s="361"/>
      <c r="D70" s="361"/>
      <c r="E70" s="331"/>
      <c r="F70" s="292"/>
      <c r="G70" s="292"/>
      <c r="H70" s="292"/>
      <c r="I70" s="292"/>
      <c r="J70" s="292"/>
      <c r="K70" s="292"/>
      <c r="L70" s="330"/>
      <c r="M70" s="623"/>
      <c r="N70" s="623"/>
      <c r="O70" s="623"/>
      <c r="P70" s="624"/>
      <c r="Q70" s="624"/>
      <c r="R70" s="625"/>
      <c r="S70" s="398"/>
    </row>
    <row r="71" spans="1:21" x14ac:dyDescent="0.3">
      <c r="A71" s="545" t="s">
        <v>57</v>
      </c>
      <c r="B71" s="546"/>
      <c r="C71" s="290" t="s">
        <v>23</v>
      </c>
      <c r="D71" s="290" t="s">
        <v>54</v>
      </c>
      <c r="E71" s="331"/>
      <c r="F71" s="292"/>
      <c r="G71" s="295"/>
      <c r="H71" s="295"/>
      <c r="I71" s="296"/>
      <c r="J71" s="353"/>
      <c r="K71" s="292"/>
      <c r="L71" s="330"/>
      <c r="M71" s="548" t="s">
        <v>138</v>
      </c>
      <c r="N71" s="548"/>
      <c r="O71" s="130">
        <v>0</v>
      </c>
      <c r="P71" s="233">
        <f>IFERROR(D83/O71,0)</f>
        <v>0</v>
      </c>
      <c r="Q71" s="233">
        <f>IFERROR(SUM(D88+P107)*0.15/O71,0)</f>
        <v>0</v>
      </c>
      <c r="R71" s="234">
        <f>IFERROR(SUM(E85+P107)/O71,0)</f>
        <v>0</v>
      </c>
      <c r="S71" s="398"/>
    </row>
    <row r="72" spans="1:21" x14ac:dyDescent="0.3">
      <c r="A72" s="547" t="s">
        <v>15</v>
      </c>
      <c r="B72" s="548"/>
      <c r="C72" s="13">
        <f>'Material Handling'!$AC$3+(C87*0.02)+(C111*0.2)</f>
        <v>5.8539278125000003</v>
      </c>
      <c r="D72" s="13">
        <f>C72*8</f>
        <v>46.831422500000002</v>
      </c>
      <c r="E72" s="354"/>
      <c r="F72" s="292"/>
      <c r="G72" s="292"/>
      <c r="H72" s="337"/>
      <c r="I72" s="363"/>
      <c r="J72" s="230" t="s">
        <v>54</v>
      </c>
      <c r="K72" s="331"/>
      <c r="L72" s="330"/>
      <c r="M72" s="548" t="s">
        <v>139</v>
      </c>
      <c r="N72" s="548"/>
      <c r="O72" s="130">
        <v>0</v>
      </c>
      <c r="P72" s="233">
        <f>IFERROR(J83/O72,0)</f>
        <v>0</v>
      </c>
      <c r="Q72" s="233">
        <f>IFERROR(SUM(J87+P108)*0.15/O72,0)</f>
        <v>0</v>
      </c>
      <c r="R72" s="234">
        <f>IFERROR(SUM(K85+P108)/O72,0)</f>
        <v>0</v>
      </c>
      <c r="S72" s="398"/>
    </row>
    <row r="73" spans="1:21" ht="15" customHeight="1" x14ac:dyDescent="0.3">
      <c r="A73" s="547" t="s">
        <v>24</v>
      </c>
      <c r="B73" s="548"/>
      <c r="C73" s="13">
        <f>'Material Cutting'!$AA$3+(C87*0.08)</f>
        <v>2.8845550000000002</v>
      </c>
      <c r="D73" s="13">
        <f t="shared" ref="D73:D79" si="5">C73*8</f>
        <v>23.076440000000002</v>
      </c>
      <c r="E73" s="362" t="s">
        <v>54</v>
      </c>
      <c r="F73" s="331"/>
      <c r="G73" s="330"/>
      <c r="H73" s="535" t="s">
        <v>297</v>
      </c>
      <c r="I73" s="535"/>
      <c r="J73" s="82">
        <f>D79</f>
        <v>139.80906250000001</v>
      </c>
      <c r="K73" s="354"/>
      <c r="L73" s="330"/>
      <c r="M73" s="548" t="s">
        <v>136</v>
      </c>
      <c r="N73" s="548"/>
      <c r="O73" s="130">
        <v>0</v>
      </c>
      <c r="P73" s="233">
        <f>IFERROR(P83/O73,0)</f>
        <v>0</v>
      </c>
      <c r="Q73" s="233">
        <f>IFERROR(P87*0.15/O73,0)</f>
        <v>0</v>
      </c>
      <c r="R73" s="234">
        <f>IFERROR(Q85/O73,0)</f>
        <v>0</v>
      </c>
      <c r="S73" s="398"/>
    </row>
    <row r="74" spans="1:21" ht="15" customHeight="1" x14ac:dyDescent="0.3">
      <c r="A74" s="547" t="s">
        <v>237</v>
      </c>
      <c r="B74" s="548"/>
      <c r="C74" s="13">
        <f>'Pipe End Prep'!$AA$3</f>
        <v>2.5258750000000001</v>
      </c>
      <c r="D74" s="13">
        <f t="shared" si="5"/>
        <v>20.207000000000001</v>
      </c>
      <c r="E74" s="626">
        <f>SUM(D73:D78)</f>
        <v>92.977640000000008</v>
      </c>
      <c r="F74" s="331"/>
      <c r="G74" s="330"/>
      <c r="H74" s="535" t="s">
        <v>303</v>
      </c>
      <c r="I74" s="535"/>
      <c r="J74" s="82">
        <f>J73*K74</f>
        <v>20.971359375000002</v>
      </c>
      <c r="K74" s="231">
        <v>0.15</v>
      </c>
      <c r="L74" s="339"/>
      <c r="M74" s="548" t="s">
        <v>160</v>
      </c>
      <c r="N74" s="548"/>
      <c r="O74" s="130">
        <v>0</v>
      </c>
      <c r="P74" s="233">
        <f>IFERROR(D91/O74,0)</f>
        <v>0</v>
      </c>
      <c r="Q74" s="233">
        <f>IFERROR(SUM(D95+P106)*0.15/O74,0)</f>
        <v>0</v>
      </c>
      <c r="R74" s="234">
        <f>IFERROR(SUM(E93+P106)/O74,0)</f>
        <v>0</v>
      </c>
      <c r="S74" s="398"/>
    </row>
    <row r="75" spans="1:21" ht="15" customHeight="1" x14ac:dyDescent="0.3">
      <c r="A75" s="547" t="s">
        <v>28</v>
      </c>
      <c r="B75" s="548"/>
      <c r="C75" s="13">
        <f>'Material Joining'!$AA$3-(C87*0.1)</f>
        <v>6.2117750000000003</v>
      </c>
      <c r="D75" s="13">
        <f t="shared" si="5"/>
        <v>49.694200000000002</v>
      </c>
      <c r="E75" s="626"/>
      <c r="F75" s="331"/>
      <c r="G75" s="330"/>
      <c r="H75" s="535" t="s">
        <v>304</v>
      </c>
      <c r="I75" s="535"/>
      <c r="J75" s="82">
        <f>J73*1.15</f>
        <v>160.780421875</v>
      </c>
      <c r="K75" s="364"/>
      <c r="L75" s="330"/>
      <c r="M75" s="548" t="s">
        <v>161</v>
      </c>
      <c r="N75" s="548"/>
      <c r="O75" s="130">
        <v>0</v>
      </c>
      <c r="P75" s="233">
        <f>IFERROR(J91/O75,0)</f>
        <v>0</v>
      </c>
      <c r="Q75" s="233">
        <f>IFERROR(J95*0.15/O75,0)</f>
        <v>0</v>
      </c>
      <c r="R75" s="234">
        <f>IFERROR(K93/O75,0)</f>
        <v>0</v>
      </c>
      <c r="S75" s="398"/>
      <c r="U75" s="397"/>
    </row>
    <row r="76" spans="1:21" x14ac:dyDescent="0.3">
      <c r="A76" s="547" t="s">
        <v>52</v>
      </c>
      <c r="B76" s="548"/>
      <c r="C76" s="13">
        <f>Assemblies!$AA$3-(C111*0.2)</f>
        <v>0</v>
      </c>
      <c r="D76" s="13">
        <f t="shared" si="5"/>
        <v>0</v>
      </c>
      <c r="E76" s="626"/>
      <c r="F76" s="331"/>
      <c r="G76" s="295"/>
      <c r="H76" s="351"/>
      <c r="I76" s="352"/>
      <c r="J76" s="352"/>
      <c r="K76" s="292"/>
      <c r="L76" s="330"/>
      <c r="M76" s="548" t="s">
        <v>162</v>
      </c>
      <c r="N76" s="548"/>
      <c r="O76" s="130">
        <v>0</v>
      </c>
      <c r="P76" s="233">
        <f>IFERROR(P91/O76,0)</f>
        <v>0</v>
      </c>
      <c r="Q76" s="233">
        <f>IFERROR(P95*0.15/O76,0)</f>
        <v>0</v>
      </c>
      <c r="R76" s="234">
        <f>IFERROR(Q93/O76,0)</f>
        <v>0</v>
      </c>
      <c r="S76" s="398"/>
    </row>
    <row r="77" spans="1:21" x14ac:dyDescent="0.3">
      <c r="A77" s="547" t="s">
        <v>140</v>
      </c>
      <c r="B77" s="548"/>
      <c r="C77" s="13">
        <f>'Hangers &amp; Supports'!$AA$3</f>
        <v>0</v>
      </c>
      <c r="D77" s="13">
        <f>C77*8</f>
        <v>0</v>
      </c>
      <c r="E77" s="626"/>
      <c r="F77" s="331"/>
      <c r="G77" s="295"/>
      <c r="H77" s="295"/>
      <c r="I77" s="299"/>
      <c r="J77" s="299"/>
      <c r="K77" s="292"/>
      <c r="L77" s="330"/>
      <c r="M77" s="548" t="s">
        <v>21</v>
      </c>
      <c r="N77" s="548"/>
      <c r="O77" s="130">
        <v>0</v>
      </c>
      <c r="P77" s="233">
        <f>IFERROR(D99/O77,0)</f>
        <v>0</v>
      </c>
      <c r="Q77" s="233">
        <f>IFERROR(D103*0.15/O77,0)</f>
        <v>0</v>
      </c>
      <c r="R77" s="234">
        <f>IFERROR(E101/O77,0)</f>
        <v>0</v>
      </c>
      <c r="S77" s="398"/>
    </row>
    <row r="78" spans="1:21" x14ac:dyDescent="0.3">
      <c r="A78" s="547" t="s">
        <v>295</v>
      </c>
      <c r="B78" s="548"/>
      <c r="C78" s="13">
        <f>Q23</f>
        <v>0</v>
      </c>
      <c r="D78" s="13">
        <f t="shared" si="5"/>
        <v>0</v>
      </c>
      <c r="E78" s="626"/>
      <c r="F78" s="331"/>
      <c r="G78" s="292"/>
      <c r="H78" s="292"/>
      <c r="I78" s="292"/>
      <c r="J78" s="292"/>
      <c r="K78" s="292"/>
      <c r="L78" s="330"/>
      <c r="M78" s="548" t="s">
        <v>19</v>
      </c>
      <c r="N78" s="548"/>
      <c r="O78" s="130">
        <v>0</v>
      </c>
      <c r="P78" s="233">
        <f>IFERROR(J99/O78,0)</f>
        <v>0</v>
      </c>
      <c r="Q78" s="233">
        <f>IFERROR(J103*0.15/O78,0)</f>
        <v>0</v>
      </c>
      <c r="R78" s="234">
        <f>IFERROR(K101/O78,0)</f>
        <v>0</v>
      </c>
      <c r="S78" s="398"/>
    </row>
    <row r="79" spans="1:21" x14ac:dyDescent="0.3">
      <c r="A79" s="534" t="s">
        <v>297</v>
      </c>
      <c r="B79" s="535"/>
      <c r="C79" s="82">
        <f>SUM(C72:C78)</f>
        <v>17.476132812500001</v>
      </c>
      <c r="D79" s="82">
        <f t="shared" si="5"/>
        <v>139.80906250000001</v>
      </c>
      <c r="E79" s="342"/>
      <c r="F79" s="292"/>
      <c r="G79" s="292"/>
      <c r="H79" s="292"/>
      <c r="I79" s="292"/>
      <c r="J79" s="292"/>
      <c r="K79" s="292"/>
      <c r="L79" s="330"/>
      <c r="M79" s="548" t="s">
        <v>352</v>
      </c>
      <c r="N79" s="548"/>
      <c r="O79" s="130">
        <v>0</v>
      </c>
      <c r="P79" s="233">
        <v>0</v>
      </c>
      <c r="Q79" s="233">
        <f>IFERROR(J111*0.15/O79,0)</f>
        <v>0</v>
      </c>
      <c r="R79" s="234">
        <f>IFERROR(J111/O79,0)</f>
        <v>0</v>
      </c>
      <c r="S79" s="398"/>
    </row>
    <row r="80" spans="1:21" ht="15.6" x14ac:dyDescent="0.3">
      <c r="A80" s="391"/>
      <c r="B80" s="366"/>
      <c r="C80" s="366"/>
      <c r="D80" s="366"/>
      <c r="E80" s="367"/>
      <c r="F80" s="301"/>
      <c r="G80" s="292"/>
      <c r="H80" s="292"/>
      <c r="I80" s="292"/>
      <c r="J80" s="292"/>
      <c r="K80" s="292"/>
      <c r="L80" s="330"/>
      <c r="M80" s="548" t="s">
        <v>360</v>
      </c>
      <c r="N80" s="548"/>
      <c r="O80" s="130">
        <v>0</v>
      </c>
      <c r="P80" s="233">
        <f>IFERROR(SUM(D111+P23+P103)*0.2/O80,0)</f>
        <v>0</v>
      </c>
      <c r="Q80" s="233">
        <f>IFERROR(SUM(D111+P23+P103)*0.15/O80,0)</f>
        <v>0</v>
      </c>
      <c r="R80" s="234">
        <f>IFERROR(SUM(D111+P23+P103)*0.8/O80,0)</f>
        <v>0</v>
      </c>
      <c r="S80" s="398"/>
      <c r="T80" s="397"/>
    </row>
    <row r="81" spans="1:29" ht="15.6" x14ac:dyDescent="0.3">
      <c r="A81" s="618" t="s">
        <v>296</v>
      </c>
      <c r="B81" s="619"/>
      <c r="C81" s="619"/>
      <c r="D81" s="619"/>
      <c r="E81" s="620"/>
      <c r="F81" s="365"/>
      <c r="G81" s="367"/>
      <c r="H81" s="367"/>
      <c r="I81" s="367"/>
      <c r="J81" s="367"/>
      <c r="K81" s="301"/>
      <c r="L81" s="301"/>
      <c r="M81" s="367"/>
      <c r="N81" s="367"/>
      <c r="O81" s="367"/>
      <c r="P81" s="367"/>
      <c r="Q81" s="301"/>
      <c r="R81" s="392"/>
      <c r="S81" s="398"/>
      <c r="V81" s="401"/>
      <c r="W81" s="401"/>
      <c r="X81" s="401"/>
      <c r="Y81" s="401"/>
      <c r="Z81" s="401"/>
      <c r="AA81" s="401"/>
      <c r="AB81" s="401"/>
    </row>
    <row r="82" spans="1:29" x14ac:dyDescent="0.3">
      <c r="A82" s="557" t="s">
        <v>138</v>
      </c>
      <c r="B82" s="556"/>
      <c r="C82" s="288" t="s">
        <v>23</v>
      </c>
      <c r="D82" s="288" t="s">
        <v>54</v>
      </c>
      <c r="E82" s="342"/>
      <c r="F82" s="330"/>
      <c r="G82" s="556" t="s">
        <v>139</v>
      </c>
      <c r="H82" s="556"/>
      <c r="I82" s="288" t="s">
        <v>23</v>
      </c>
      <c r="J82" s="288" t="s">
        <v>54</v>
      </c>
      <c r="K82" s="331"/>
      <c r="L82" s="330"/>
      <c r="M82" s="538" t="s">
        <v>136</v>
      </c>
      <c r="N82" s="538"/>
      <c r="O82" s="287" t="s">
        <v>23</v>
      </c>
      <c r="P82" s="287" t="s">
        <v>54</v>
      </c>
      <c r="Q82" s="331"/>
      <c r="R82" s="383"/>
      <c r="S82" s="398"/>
      <c r="U82" s="400"/>
      <c r="V82" s="403" t="s">
        <v>356</v>
      </c>
      <c r="W82" s="402"/>
      <c r="X82" s="402"/>
      <c r="Y82" s="402"/>
      <c r="Z82" s="402"/>
      <c r="AA82" s="402"/>
      <c r="AB82" s="404"/>
      <c r="AC82" s="398"/>
    </row>
    <row r="83" spans="1:29" x14ac:dyDescent="0.3">
      <c r="A83" s="554" t="s">
        <v>15</v>
      </c>
      <c r="B83" s="555"/>
      <c r="C83" s="84">
        <f>'Material Handling'!$S$27+(C87*0.02)</f>
        <v>5.852810625</v>
      </c>
      <c r="D83" s="84">
        <f t="shared" ref="D83:D88" si="6">C83*8</f>
        <v>46.822485</v>
      </c>
      <c r="E83" s="354"/>
      <c r="F83" s="330"/>
      <c r="G83" s="555" t="s">
        <v>15</v>
      </c>
      <c r="H83" s="555"/>
      <c r="I83" s="84">
        <f>'Material Handling'!$S$44</f>
        <v>0</v>
      </c>
      <c r="J83" s="84">
        <f>I83*8</f>
        <v>0</v>
      </c>
      <c r="K83" s="354"/>
      <c r="L83" s="330"/>
      <c r="M83" s="539" t="s">
        <v>15</v>
      </c>
      <c r="N83" s="539"/>
      <c r="O83" s="88">
        <f>'Material Handling'!$U$87</f>
        <v>0</v>
      </c>
      <c r="P83" s="88">
        <f>O83*8</f>
        <v>0</v>
      </c>
      <c r="Q83" s="354"/>
      <c r="R83" s="383"/>
      <c r="S83" s="398"/>
      <c r="U83" s="400"/>
      <c r="V83" s="405" t="s">
        <v>357</v>
      </c>
      <c r="W83" s="402"/>
      <c r="X83" s="402"/>
      <c r="Y83" s="402"/>
      <c r="Z83" s="402"/>
      <c r="AA83" s="402"/>
      <c r="AB83" s="404"/>
      <c r="AC83" s="398"/>
    </row>
    <row r="84" spans="1:29" x14ac:dyDescent="0.3">
      <c r="A84" s="554" t="s">
        <v>24</v>
      </c>
      <c r="B84" s="555"/>
      <c r="C84" s="84">
        <f>'Material Cutting'!$Q$27+(C87*0.08)</f>
        <v>2.8845550000000002</v>
      </c>
      <c r="D84" s="84">
        <f t="shared" si="6"/>
        <v>23.076440000000002</v>
      </c>
      <c r="E84" s="368" t="s">
        <v>54</v>
      </c>
      <c r="F84" s="339"/>
      <c r="G84" s="555" t="s">
        <v>24</v>
      </c>
      <c r="H84" s="555"/>
      <c r="I84" s="84">
        <f>'Material Cutting'!$Q$44</f>
        <v>0</v>
      </c>
      <c r="J84" s="84">
        <f>I84*8</f>
        <v>0</v>
      </c>
      <c r="K84" s="368" t="s">
        <v>54</v>
      </c>
      <c r="L84" s="339"/>
      <c r="M84" s="539" t="s">
        <v>24</v>
      </c>
      <c r="N84" s="539"/>
      <c r="O84" s="88">
        <f>'Material Cutting'!$S$88</f>
        <v>0</v>
      </c>
      <c r="P84" s="88">
        <f>O84*8</f>
        <v>0</v>
      </c>
      <c r="Q84" s="198" t="s">
        <v>54</v>
      </c>
      <c r="R84" s="381"/>
      <c r="S84" s="398"/>
      <c r="U84" s="400"/>
      <c r="V84" s="405" t="s">
        <v>358</v>
      </c>
      <c r="W84" s="402"/>
      <c r="X84" s="402"/>
      <c r="Y84" s="402"/>
      <c r="Z84" s="402"/>
      <c r="AA84" s="402"/>
      <c r="AB84" s="404"/>
      <c r="AC84" s="398"/>
    </row>
    <row r="85" spans="1:29" ht="15" customHeight="1" x14ac:dyDescent="0.3">
      <c r="A85" s="554" t="s">
        <v>237</v>
      </c>
      <c r="B85" s="555"/>
      <c r="C85" s="84">
        <f>'Pipe End Prep'!$S$24</f>
        <v>2.5258750000000001</v>
      </c>
      <c r="D85" s="84">
        <f t="shared" si="6"/>
        <v>20.207000000000001</v>
      </c>
      <c r="E85" s="627">
        <f>SUM(D84:D86)</f>
        <v>92.735639999999989</v>
      </c>
      <c r="F85" s="339"/>
      <c r="G85" s="555" t="s">
        <v>237</v>
      </c>
      <c r="H85" s="555"/>
      <c r="I85" s="84">
        <f>'Pipe End Prep'!$S$52</f>
        <v>0</v>
      </c>
      <c r="J85" s="84">
        <f>I85*8</f>
        <v>0</v>
      </c>
      <c r="K85" s="627">
        <f>SUM(J84:J86)</f>
        <v>0</v>
      </c>
      <c r="L85" s="339"/>
      <c r="M85" s="539" t="s">
        <v>237</v>
      </c>
      <c r="N85" s="539"/>
      <c r="O85" s="88">
        <v>0</v>
      </c>
      <c r="P85" s="88">
        <f>O85*8</f>
        <v>0</v>
      </c>
      <c r="Q85" s="628">
        <f>SUM(P84:P86)</f>
        <v>0</v>
      </c>
      <c r="R85" s="381"/>
      <c r="S85" s="398"/>
      <c r="U85" s="400"/>
      <c r="V85" s="406" t="s">
        <v>359</v>
      </c>
      <c r="W85" s="407"/>
      <c r="X85" s="407"/>
      <c r="Y85" s="407"/>
      <c r="Z85" s="407"/>
      <c r="AA85" s="407"/>
      <c r="AB85" s="408"/>
      <c r="AC85" s="398"/>
    </row>
    <row r="86" spans="1:29" ht="15" customHeight="1" x14ac:dyDescent="0.3">
      <c r="A86" s="554" t="s">
        <v>28</v>
      </c>
      <c r="B86" s="555"/>
      <c r="C86" s="84">
        <f>'Material Joining'!$S$62+(C87*0.9)</f>
        <v>6.1815249999999997</v>
      </c>
      <c r="D86" s="84">
        <f t="shared" si="6"/>
        <v>49.452199999999998</v>
      </c>
      <c r="E86" s="627"/>
      <c r="F86" s="339"/>
      <c r="G86" s="555" t="s">
        <v>28</v>
      </c>
      <c r="H86" s="555"/>
      <c r="I86" s="84">
        <f>'Material Joining'!$S$151</f>
        <v>0</v>
      </c>
      <c r="J86" s="84">
        <f>I86*8</f>
        <v>0</v>
      </c>
      <c r="K86" s="627"/>
      <c r="L86" s="339"/>
      <c r="M86" s="539" t="s">
        <v>28</v>
      </c>
      <c r="N86" s="539"/>
      <c r="O86" s="88">
        <f>'Material Joining'!$S$318</f>
        <v>0</v>
      </c>
      <c r="P86" s="88">
        <f>O86*8</f>
        <v>0</v>
      </c>
      <c r="Q86" s="628"/>
      <c r="R86" s="381"/>
      <c r="S86" s="398"/>
      <c r="V86" s="399"/>
      <c r="W86" s="399"/>
      <c r="X86" s="399"/>
      <c r="Y86" s="399"/>
      <c r="Z86" s="399"/>
      <c r="AA86" s="399"/>
      <c r="AB86" s="399"/>
    </row>
    <row r="87" spans="1:29" x14ac:dyDescent="0.3">
      <c r="A87" s="558" t="s">
        <v>348</v>
      </c>
      <c r="B87" s="559"/>
      <c r="C87" s="228">
        <f>'Material Joining'!$S$38</f>
        <v>6.7522500000000001</v>
      </c>
      <c r="D87" s="228">
        <f t="shared" si="6"/>
        <v>54.018000000000001</v>
      </c>
      <c r="E87" s="342"/>
      <c r="F87" s="330"/>
      <c r="G87" s="553" t="s">
        <v>35</v>
      </c>
      <c r="H87" s="553"/>
      <c r="I87" s="85">
        <f>SUM(I83:I86)</f>
        <v>0</v>
      </c>
      <c r="J87" s="85">
        <f>I87*8</f>
        <v>0</v>
      </c>
      <c r="K87" s="342"/>
      <c r="L87" s="330"/>
      <c r="M87" s="540" t="s">
        <v>35</v>
      </c>
      <c r="N87" s="540"/>
      <c r="O87" s="89">
        <f>SUM(O83:O86)</f>
        <v>0</v>
      </c>
      <c r="P87" s="89">
        <f>O87*8</f>
        <v>0</v>
      </c>
      <c r="Q87" s="342"/>
      <c r="R87" s="383"/>
      <c r="S87" s="398"/>
    </row>
    <row r="88" spans="1:29" x14ac:dyDescent="0.3">
      <c r="A88" s="552" t="s">
        <v>35</v>
      </c>
      <c r="B88" s="553"/>
      <c r="C88" s="85">
        <f>SUM(C83:C86)</f>
        <v>17.444765625000002</v>
      </c>
      <c r="D88" s="85">
        <f t="shared" si="6"/>
        <v>139.55812500000002</v>
      </c>
      <c r="E88" s="331"/>
      <c r="F88" s="292"/>
      <c r="G88" s="333"/>
      <c r="H88" s="333"/>
      <c r="I88" s="333"/>
      <c r="J88" s="333"/>
      <c r="K88" s="292"/>
      <c r="L88" s="292"/>
      <c r="M88" s="333"/>
      <c r="N88" s="333"/>
      <c r="O88" s="333"/>
      <c r="P88" s="333"/>
      <c r="Q88" s="292"/>
      <c r="R88" s="383"/>
      <c r="S88" s="398"/>
    </row>
    <row r="89" spans="1:29" x14ac:dyDescent="0.3">
      <c r="A89" s="384"/>
      <c r="B89" s="340"/>
      <c r="C89" s="340"/>
      <c r="D89" s="340"/>
      <c r="E89" s="292"/>
      <c r="F89" s="292"/>
      <c r="G89" s="337"/>
      <c r="H89" s="337"/>
      <c r="I89" s="337"/>
      <c r="J89" s="337"/>
      <c r="K89" s="292"/>
      <c r="L89" s="292"/>
      <c r="M89" s="337"/>
      <c r="N89" s="337"/>
      <c r="O89" s="337"/>
      <c r="P89" s="337"/>
      <c r="Q89" s="292"/>
      <c r="R89" s="383"/>
      <c r="S89" s="398"/>
    </row>
    <row r="90" spans="1:29" x14ac:dyDescent="0.3">
      <c r="A90" s="528" t="s">
        <v>160</v>
      </c>
      <c r="B90" s="529"/>
      <c r="C90" s="283" t="s">
        <v>23</v>
      </c>
      <c r="D90" s="283" t="s">
        <v>54</v>
      </c>
      <c r="E90" s="331"/>
      <c r="F90" s="330"/>
      <c r="G90" s="529" t="s">
        <v>161</v>
      </c>
      <c r="H90" s="529"/>
      <c r="I90" s="283" t="s">
        <v>23</v>
      </c>
      <c r="J90" s="283" t="s">
        <v>54</v>
      </c>
      <c r="K90" s="331"/>
      <c r="L90" s="330"/>
      <c r="M90" s="541" t="s">
        <v>162</v>
      </c>
      <c r="N90" s="541"/>
      <c r="O90" s="284" t="s">
        <v>23</v>
      </c>
      <c r="P90" s="284" t="s">
        <v>54</v>
      </c>
      <c r="Q90" s="331"/>
      <c r="R90" s="383"/>
      <c r="S90" s="398"/>
    </row>
    <row r="91" spans="1:29" x14ac:dyDescent="0.3">
      <c r="A91" s="530" t="s">
        <v>15</v>
      </c>
      <c r="B91" s="531"/>
      <c r="C91" s="86">
        <f>'Material Handling'!$S$60</f>
        <v>1.1171875000000001E-3</v>
      </c>
      <c r="D91" s="86">
        <f>C91*8</f>
        <v>8.937500000000001E-3</v>
      </c>
      <c r="E91" s="354"/>
      <c r="F91" s="330"/>
      <c r="G91" s="531" t="s">
        <v>15</v>
      </c>
      <c r="H91" s="531"/>
      <c r="I91" s="86">
        <f>'Material Handling'!$S$73</f>
        <v>0</v>
      </c>
      <c r="J91" s="86">
        <f>I91*8</f>
        <v>0</v>
      </c>
      <c r="K91" s="354"/>
      <c r="L91" s="330"/>
      <c r="M91" s="523" t="s">
        <v>15</v>
      </c>
      <c r="N91" s="523"/>
      <c r="O91" s="90">
        <f>'Material Handling'!$S$113</f>
        <v>0</v>
      </c>
      <c r="P91" s="90">
        <f>O91*8</f>
        <v>0</v>
      </c>
      <c r="Q91" s="354"/>
      <c r="R91" s="383"/>
      <c r="S91" s="398"/>
    </row>
    <row r="92" spans="1:29" x14ac:dyDescent="0.3">
      <c r="A92" s="530" t="s">
        <v>24</v>
      </c>
      <c r="B92" s="531"/>
      <c r="C92" s="86">
        <f>'Material Cutting'!$Q$60</f>
        <v>0</v>
      </c>
      <c r="D92" s="86">
        <f>C92*8</f>
        <v>0</v>
      </c>
      <c r="E92" s="199" t="s">
        <v>54</v>
      </c>
      <c r="F92" s="339"/>
      <c r="G92" s="531" t="s">
        <v>24</v>
      </c>
      <c r="H92" s="531"/>
      <c r="I92" s="86">
        <f>'Material Cutting'!$Q$73</f>
        <v>0</v>
      </c>
      <c r="J92" s="86">
        <f>I92*8</f>
        <v>0</v>
      </c>
      <c r="K92" s="199" t="s">
        <v>54</v>
      </c>
      <c r="L92" s="339"/>
      <c r="M92" s="523" t="s">
        <v>24</v>
      </c>
      <c r="N92" s="523"/>
      <c r="O92" s="90">
        <f>'Material Cutting'!$Q$113</f>
        <v>0</v>
      </c>
      <c r="P92" s="90">
        <f>O92*8</f>
        <v>0</v>
      </c>
      <c r="Q92" s="370" t="s">
        <v>54</v>
      </c>
      <c r="R92" s="381"/>
      <c r="S92" s="398"/>
    </row>
    <row r="93" spans="1:29" x14ac:dyDescent="0.3">
      <c r="A93" s="530" t="s">
        <v>237</v>
      </c>
      <c r="B93" s="531"/>
      <c r="C93" s="86">
        <f>'Pipe End Prep'!$S$79</f>
        <v>0</v>
      </c>
      <c r="D93" s="86">
        <f>C93*8</f>
        <v>0</v>
      </c>
      <c r="E93" s="629">
        <f>SUM(D92:D94)</f>
        <v>0.24200000000000005</v>
      </c>
      <c r="F93" s="339"/>
      <c r="G93" s="531" t="s">
        <v>237</v>
      </c>
      <c r="H93" s="531"/>
      <c r="I93" s="86"/>
      <c r="J93" s="86">
        <f>I93*8</f>
        <v>0</v>
      </c>
      <c r="K93" s="629">
        <f>SUM(J92:J94)</f>
        <v>0</v>
      </c>
      <c r="L93" s="339"/>
      <c r="M93" s="523" t="s">
        <v>237</v>
      </c>
      <c r="N93" s="523"/>
      <c r="O93" s="90">
        <v>0</v>
      </c>
      <c r="P93" s="90">
        <f>O93*8</f>
        <v>0</v>
      </c>
      <c r="Q93" s="630">
        <f>SUM(P92:P94)</f>
        <v>0</v>
      </c>
      <c r="R93" s="381"/>
      <c r="S93" s="398"/>
    </row>
    <row r="94" spans="1:29" x14ac:dyDescent="0.3">
      <c r="A94" s="530" t="s">
        <v>28</v>
      </c>
      <c r="B94" s="531"/>
      <c r="C94" s="86">
        <f>'Material Joining'!$S$208</f>
        <v>3.0250000000000006E-2</v>
      </c>
      <c r="D94" s="86">
        <f>C94*8</f>
        <v>0.24200000000000005</v>
      </c>
      <c r="E94" s="629"/>
      <c r="F94" s="339"/>
      <c r="G94" s="531" t="s">
        <v>28</v>
      </c>
      <c r="H94" s="531"/>
      <c r="I94" s="86">
        <f>'Material Joining'!$S$278</f>
        <v>0</v>
      </c>
      <c r="J94" s="86">
        <f>I94*8</f>
        <v>0</v>
      </c>
      <c r="K94" s="629"/>
      <c r="L94" s="339"/>
      <c r="M94" s="523" t="s">
        <v>28</v>
      </c>
      <c r="N94" s="523"/>
      <c r="O94" s="90">
        <f>'Material Joining'!$Q$344</f>
        <v>0</v>
      </c>
      <c r="P94" s="90">
        <f>O94*8</f>
        <v>0</v>
      </c>
      <c r="Q94" s="630"/>
      <c r="R94" s="381"/>
      <c r="S94" s="398"/>
    </row>
    <row r="95" spans="1:29" x14ac:dyDescent="0.3">
      <c r="A95" s="532" t="s">
        <v>35</v>
      </c>
      <c r="B95" s="533"/>
      <c r="C95" s="87">
        <f>SUM(C91:C94)</f>
        <v>3.1367187500000004E-2</v>
      </c>
      <c r="D95" s="87">
        <f>C95*8</f>
        <v>0.25093750000000004</v>
      </c>
      <c r="E95" s="342"/>
      <c r="F95" s="330"/>
      <c r="G95" s="533" t="s">
        <v>35</v>
      </c>
      <c r="H95" s="533"/>
      <c r="I95" s="87">
        <f>SUM(I91:I94)</f>
        <v>0</v>
      </c>
      <c r="J95" s="87">
        <f>I95*8</f>
        <v>0</v>
      </c>
      <c r="K95" s="342"/>
      <c r="L95" s="330"/>
      <c r="M95" s="560" t="s">
        <v>35</v>
      </c>
      <c r="N95" s="560"/>
      <c r="O95" s="91">
        <f>SUM(O91:O94)</f>
        <v>0</v>
      </c>
      <c r="P95" s="91">
        <f>O95*8</f>
        <v>0</v>
      </c>
      <c r="Q95" s="342"/>
      <c r="R95" s="383"/>
      <c r="S95" s="398"/>
    </row>
    <row r="96" spans="1:29" x14ac:dyDescent="0.3">
      <c r="A96" s="385"/>
      <c r="B96" s="333"/>
      <c r="C96" s="333"/>
      <c r="D96" s="333"/>
      <c r="E96" s="292"/>
      <c r="F96" s="292"/>
      <c r="G96" s="333"/>
      <c r="H96" s="333"/>
      <c r="I96" s="333"/>
      <c r="J96" s="333"/>
      <c r="K96" s="292"/>
      <c r="L96" s="292"/>
      <c r="M96" s="333"/>
      <c r="N96" s="333"/>
      <c r="O96" s="333"/>
      <c r="P96" s="333"/>
      <c r="Q96" s="292"/>
      <c r="R96" s="383"/>
      <c r="S96" s="398"/>
    </row>
    <row r="97" spans="1:19" x14ac:dyDescent="0.3">
      <c r="A97" s="382"/>
      <c r="B97" s="337"/>
      <c r="C97" s="337"/>
      <c r="D97" s="337"/>
      <c r="E97" s="292"/>
      <c r="F97" s="292"/>
      <c r="G97" s="337"/>
      <c r="H97" s="337"/>
      <c r="I97" s="337"/>
      <c r="J97" s="337"/>
      <c r="K97" s="292"/>
      <c r="L97" s="292"/>
      <c r="M97" s="337"/>
      <c r="N97" s="337"/>
      <c r="O97" s="337"/>
      <c r="P97" s="337"/>
      <c r="Q97" s="292"/>
      <c r="R97" s="383"/>
      <c r="S97" s="398"/>
    </row>
    <row r="98" spans="1:19" x14ac:dyDescent="0.3">
      <c r="A98" s="549" t="s">
        <v>21</v>
      </c>
      <c r="B98" s="550"/>
      <c r="C98" s="289" t="s">
        <v>23</v>
      </c>
      <c r="D98" s="289" t="s">
        <v>54</v>
      </c>
      <c r="E98" s="331"/>
      <c r="F98" s="330"/>
      <c r="G98" s="551" t="s">
        <v>19</v>
      </c>
      <c r="H98" s="551"/>
      <c r="I98" s="291" t="s">
        <v>23</v>
      </c>
      <c r="J98" s="291" t="s">
        <v>54</v>
      </c>
      <c r="K98" s="331"/>
      <c r="L98" s="330"/>
      <c r="M98" s="551" t="s">
        <v>140</v>
      </c>
      <c r="N98" s="551"/>
      <c r="O98" s="291" t="s">
        <v>23</v>
      </c>
      <c r="P98" s="291" t="s">
        <v>54</v>
      </c>
      <c r="Q98" s="331"/>
      <c r="R98" s="383"/>
      <c r="S98" s="398"/>
    </row>
    <row r="99" spans="1:19" x14ac:dyDescent="0.3">
      <c r="A99" s="524" t="s">
        <v>15</v>
      </c>
      <c r="B99" s="525"/>
      <c r="C99" s="92">
        <f>'Material Handling'!$S$132</f>
        <v>0</v>
      </c>
      <c r="D99" s="92">
        <f>C99*8</f>
        <v>0</v>
      </c>
      <c r="E99" s="354"/>
      <c r="F99" s="330"/>
      <c r="G99" s="536" t="s">
        <v>15</v>
      </c>
      <c r="H99" s="536"/>
      <c r="I99" s="94">
        <f>'Material Handling'!$S$146</f>
        <v>0</v>
      </c>
      <c r="J99" s="94">
        <f>I99*8</f>
        <v>0</v>
      </c>
      <c r="K99" s="354"/>
      <c r="L99" s="330"/>
      <c r="M99" s="536" t="s">
        <v>212</v>
      </c>
      <c r="N99" s="536"/>
      <c r="O99" s="94">
        <f>'Hangers &amp; Supports'!$Q$12</f>
        <v>0</v>
      </c>
      <c r="P99" s="94">
        <f>O99*8</f>
        <v>0</v>
      </c>
      <c r="Q99" s="331"/>
      <c r="R99" s="383"/>
      <c r="S99" s="398"/>
    </row>
    <row r="100" spans="1:19" x14ac:dyDescent="0.3">
      <c r="A100" s="524" t="s">
        <v>24</v>
      </c>
      <c r="B100" s="525"/>
      <c r="C100" s="92">
        <f>'Material Cutting'!$Q$132</f>
        <v>0</v>
      </c>
      <c r="D100" s="92">
        <f>C100*8</f>
        <v>0</v>
      </c>
      <c r="E100" s="372" t="s">
        <v>54</v>
      </c>
      <c r="F100" s="339"/>
      <c r="G100" s="536" t="s">
        <v>24</v>
      </c>
      <c r="H100" s="536"/>
      <c r="I100" s="94">
        <f>'Material Cutting'!$Q$146</f>
        <v>0</v>
      </c>
      <c r="J100" s="94">
        <f>I100*8</f>
        <v>0</v>
      </c>
      <c r="K100" s="371" t="s">
        <v>54</v>
      </c>
      <c r="L100" s="339"/>
      <c r="M100" s="536" t="s">
        <v>253</v>
      </c>
      <c r="N100" s="536"/>
      <c r="O100" s="94">
        <f>'Hangers &amp; Supports'!$S$23</f>
        <v>0</v>
      </c>
      <c r="P100" s="94">
        <f>O100*8</f>
        <v>0</v>
      </c>
      <c r="Q100" s="369"/>
      <c r="R100" s="383"/>
      <c r="S100" s="398"/>
    </row>
    <row r="101" spans="1:19" x14ac:dyDescent="0.3">
      <c r="A101" s="524" t="s">
        <v>237</v>
      </c>
      <c r="B101" s="525"/>
      <c r="C101" s="92">
        <v>0</v>
      </c>
      <c r="D101" s="92">
        <f>C101*8</f>
        <v>0</v>
      </c>
      <c r="E101" s="621">
        <f>SUM(D100:D102)</f>
        <v>0</v>
      </c>
      <c r="F101" s="339"/>
      <c r="G101" s="536" t="s">
        <v>237</v>
      </c>
      <c r="H101" s="536"/>
      <c r="I101" s="94">
        <f>'Pipe End Prep'!$Q$117</f>
        <v>0</v>
      </c>
      <c r="J101" s="94">
        <f>I101*8</f>
        <v>0</v>
      </c>
      <c r="K101" s="622">
        <f>SUM(J100:J102)</f>
        <v>0</v>
      </c>
      <c r="L101" s="339"/>
      <c r="M101" s="536" t="s">
        <v>247</v>
      </c>
      <c r="N101" s="536"/>
      <c r="O101" s="94">
        <f>'Hangers &amp; Supports'!$Q$62</f>
        <v>0</v>
      </c>
      <c r="P101" s="94">
        <f>O101*8</f>
        <v>0</v>
      </c>
      <c r="Q101" s="369"/>
      <c r="R101" s="383"/>
      <c r="S101" s="398"/>
    </row>
    <row r="102" spans="1:19" x14ac:dyDescent="0.3">
      <c r="A102" s="524" t="s">
        <v>28</v>
      </c>
      <c r="B102" s="525"/>
      <c r="C102" s="92">
        <f>'Material Joining'!$Q$363</f>
        <v>0</v>
      </c>
      <c r="D102" s="92">
        <f>C102*8</f>
        <v>0</v>
      </c>
      <c r="E102" s="621"/>
      <c r="F102" s="339"/>
      <c r="G102" s="536" t="s">
        <v>28</v>
      </c>
      <c r="H102" s="536"/>
      <c r="I102" s="94">
        <f>'Material Joining'!$Q$377</f>
        <v>0</v>
      </c>
      <c r="J102" s="94">
        <f>I102*8</f>
        <v>0</v>
      </c>
      <c r="K102" s="622"/>
      <c r="L102" s="339"/>
      <c r="M102" s="536" t="s">
        <v>242</v>
      </c>
      <c r="N102" s="536"/>
      <c r="O102" s="94">
        <f>'Hangers &amp; Supports'!$Q$69</f>
        <v>0</v>
      </c>
      <c r="P102" s="94">
        <f>O102*8</f>
        <v>0</v>
      </c>
      <c r="Q102" s="331"/>
      <c r="R102" s="383"/>
      <c r="S102" s="398"/>
    </row>
    <row r="103" spans="1:19" x14ac:dyDescent="0.3">
      <c r="A103" s="526" t="s">
        <v>35</v>
      </c>
      <c r="B103" s="527"/>
      <c r="C103" s="93">
        <f>SUM(C99:C102)</f>
        <v>0</v>
      </c>
      <c r="D103" s="93">
        <f>C103*8</f>
        <v>0</v>
      </c>
      <c r="E103" s="342"/>
      <c r="F103" s="330"/>
      <c r="G103" s="537" t="s">
        <v>35</v>
      </c>
      <c r="H103" s="537"/>
      <c r="I103" s="95">
        <f>SUM(I99:I102)</f>
        <v>0</v>
      </c>
      <c r="J103" s="95">
        <f>I103*8</f>
        <v>0</v>
      </c>
      <c r="K103" s="342"/>
      <c r="L103" s="330"/>
      <c r="M103" s="537" t="s">
        <v>35</v>
      </c>
      <c r="N103" s="537"/>
      <c r="O103" s="95">
        <f>SUM(O99:O102)</f>
        <v>0</v>
      </c>
      <c r="P103" s="95">
        <f>O103*8</f>
        <v>0</v>
      </c>
      <c r="Q103" s="331"/>
      <c r="R103" s="383"/>
      <c r="S103" s="398"/>
    </row>
    <row r="104" spans="1:19" x14ac:dyDescent="0.3">
      <c r="A104" s="384"/>
      <c r="B104" s="340"/>
      <c r="C104" s="340"/>
      <c r="D104" s="340"/>
      <c r="E104" s="292"/>
      <c r="F104" s="292"/>
      <c r="G104" s="340"/>
      <c r="H104" s="340"/>
      <c r="I104" s="340"/>
      <c r="J104" s="340"/>
      <c r="K104" s="292"/>
      <c r="L104" s="292"/>
      <c r="M104" s="340"/>
      <c r="N104" s="340"/>
      <c r="O104" s="340"/>
      <c r="P104" s="340"/>
      <c r="Q104" s="292"/>
      <c r="R104" s="383"/>
      <c r="S104" s="398"/>
    </row>
    <row r="105" spans="1:19" x14ac:dyDescent="0.3">
      <c r="A105" s="557" t="s">
        <v>58</v>
      </c>
      <c r="B105" s="556"/>
      <c r="C105" s="288" t="s">
        <v>23</v>
      </c>
      <c r="D105" s="288" t="s">
        <v>54</v>
      </c>
      <c r="E105" s="331"/>
      <c r="F105" s="330"/>
      <c r="G105" s="556" t="s">
        <v>153</v>
      </c>
      <c r="H105" s="556"/>
      <c r="I105" s="288" t="s">
        <v>23</v>
      </c>
      <c r="J105" s="288" t="s">
        <v>54</v>
      </c>
      <c r="K105" s="331"/>
      <c r="L105" s="330"/>
      <c r="M105" s="556" t="s">
        <v>155</v>
      </c>
      <c r="N105" s="556"/>
      <c r="O105" s="288" t="s">
        <v>23</v>
      </c>
      <c r="P105" s="288" t="s">
        <v>54</v>
      </c>
      <c r="Q105" s="331"/>
      <c r="R105" s="383"/>
      <c r="S105" s="398"/>
    </row>
    <row r="106" spans="1:19" x14ac:dyDescent="0.3">
      <c r="A106" s="554" t="s">
        <v>80</v>
      </c>
      <c r="B106" s="555"/>
      <c r="C106" s="84">
        <f>Assemblies!$T$20</f>
        <v>0</v>
      </c>
      <c r="D106" s="84">
        <f>C106*8</f>
        <v>0</v>
      </c>
      <c r="E106" s="331"/>
      <c r="F106" s="330"/>
      <c r="G106" s="555" t="s">
        <v>192</v>
      </c>
      <c r="H106" s="555"/>
      <c r="I106" s="84">
        <f>Assemblies!$Q$44</f>
        <v>0</v>
      </c>
      <c r="J106" s="84">
        <f t="shared" ref="J106:J111" si="7">I106*8</f>
        <v>0</v>
      </c>
      <c r="K106" s="331"/>
      <c r="L106" s="330"/>
      <c r="M106" s="555" t="s">
        <v>192</v>
      </c>
      <c r="N106" s="555"/>
      <c r="O106" s="84">
        <f>Assemblies!$T$264</f>
        <v>0</v>
      </c>
      <c r="P106" s="84">
        <f>O106*8</f>
        <v>0</v>
      </c>
      <c r="Q106" s="331"/>
      <c r="R106" s="383"/>
      <c r="S106" s="398"/>
    </row>
    <row r="107" spans="1:19" x14ac:dyDescent="0.3">
      <c r="A107" s="554" t="s">
        <v>75</v>
      </c>
      <c r="B107" s="555"/>
      <c r="C107" s="84">
        <f>Assemblies!$Q$93</f>
        <v>0</v>
      </c>
      <c r="D107" s="84">
        <f>C107*8</f>
        <v>0</v>
      </c>
      <c r="E107" s="369"/>
      <c r="F107" s="330"/>
      <c r="G107" s="555" t="s">
        <v>193</v>
      </c>
      <c r="H107" s="555"/>
      <c r="I107" s="84">
        <f>Assemblies!$Q$55</f>
        <v>0</v>
      </c>
      <c r="J107" s="84">
        <f t="shared" si="7"/>
        <v>0</v>
      </c>
      <c r="K107" s="369"/>
      <c r="L107" s="330"/>
      <c r="M107" s="555" t="s">
        <v>138</v>
      </c>
      <c r="N107" s="555"/>
      <c r="O107" s="84">
        <f>Assemblies!$T$127</f>
        <v>0</v>
      </c>
      <c r="P107" s="84">
        <f>O107*8</f>
        <v>0</v>
      </c>
      <c r="Q107" s="369"/>
      <c r="R107" s="383"/>
      <c r="S107" s="398"/>
    </row>
    <row r="108" spans="1:19" ht="15" customHeight="1" x14ac:dyDescent="0.3">
      <c r="A108" s="554" t="s">
        <v>289</v>
      </c>
      <c r="B108" s="555"/>
      <c r="C108" s="84">
        <f>Assemblies!$Q$321</f>
        <v>0</v>
      </c>
      <c r="D108" s="84">
        <f>C108*8</f>
        <v>0</v>
      </c>
      <c r="E108" s="369"/>
      <c r="F108" s="330"/>
      <c r="G108" s="555" t="s">
        <v>138</v>
      </c>
      <c r="H108" s="555"/>
      <c r="I108" s="84">
        <f>Assemblies!$Q$66</f>
        <v>0</v>
      </c>
      <c r="J108" s="84">
        <f t="shared" si="7"/>
        <v>0</v>
      </c>
      <c r="K108" s="369"/>
      <c r="L108" s="330"/>
      <c r="M108" s="555" t="s">
        <v>139</v>
      </c>
      <c r="N108" s="555"/>
      <c r="O108" s="84">
        <f>Assemblies!$T$205</f>
        <v>0</v>
      </c>
      <c r="P108" s="84">
        <f>O108*8</f>
        <v>0</v>
      </c>
      <c r="Q108" s="369"/>
      <c r="R108" s="383"/>
      <c r="S108" s="398"/>
    </row>
    <row r="109" spans="1:19" ht="15" customHeight="1" x14ac:dyDescent="0.3">
      <c r="A109" s="285"/>
      <c r="B109" s="286"/>
      <c r="C109" s="84"/>
      <c r="D109" s="84"/>
      <c r="E109" s="369"/>
      <c r="F109" s="330"/>
      <c r="G109" s="286" t="s">
        <v>139</v>
      </c>
      <c r="H109" s="286"/>
      <c r="I109" s="84">
        <f>Assemblies!$Q$77</f>
        <v>0</v>
      </c>
      <c r="J109" s="84">
        <f t="shared" si="7"/>
        <v>0</v>
      </c>
      <c r="K109" s="369"/>
      <c r="L109" s="330"/>
      <c r="M109" s="286"/>
      <c r="N109" s="286"/>
      <c r="O109" s="84"/>
      <c r="P109" s="84"/>
      <c r="Q109" s="369"/>
      <c r="R109" s="383"/>
      <c r="S109" s="398"/>
    </row>
    <row r="110" spans="1:19" ht="15" customHeight="1" x14ac:dyDescent="0.3">
      <c r="A110" s="554"/>
      <c r="B110" s="555"/>
      <c r="C110" s="84"/>
      <c r="D110" s="84"/>
      <c r="E110" s="331"/>
      <c r="F110" s="330"/>
      <c r="G110" s="286" t="s">
        <v>154</v>
      </c>
      <c r="H110" s="286"/>
      <c r="I110" s="84">
        <f>Assemblies!$Q$84</f>
        <v>0</v>
      </c>
      <c r="J110" s="84">
        <f t="shared" si="7"/>
        <v>0</v>
      </c>
      <c r="K110" s="331"/>
      <c r="L110" s="330"/>
      <c r="M110" s="555"/>
      <c r="N110" s="555"/>
      <c r="O110" s="84"/>
      <c r="P110" s="84"/>
      <c r="Q110" s="331"/>
      <c r="R110" s="383"/>
      <c r="S110" s="398"/>
    </row>
    <row r="111" spans="1:19" ht="15" thickBot="1" x14ac:dyDescent="0.35">
      <c r="A111" s="561" t="s">
        <v>35</v>
      </c>
      <c r="B111" s="562"/>
      <c r="C111" s="121">
        <f>SUM(C106:C110)</f>
        <v>0</v>
      </c>
      <c r="D111" s="121">
        <f>C111*8</f>
        <v>0</v>
      </c>
      <c r="E111" s="393"/>
      <c r="F111" s="394"/>
      <c r="G111" s="562" t="s">
        <v>35</v>
      </c>
      <c r="H111" s="562"/>
      <c r="I111" s="121">
        <f>SUM(I106:I110)</f>
        <v>0</v>
      </c>
      <c r="J111" s="121">
        <f t="shared" si="7"/>
        <v>0</v>
      </c>
      <c r="K111" s="393"/>
      <c r="L111" s="394"/>
      <c r="M111" s="562" t="s">
        <v>35</v>
      </c>
      <c r="N111" s="562"/>
      <c r="O111" s="121">
        <f>SUM(O106:O110)</f>
        <v>0</v>
      </c>
      <c r="P111" s="121">
        <f>O111*8</f>
        <v>0</v>
      </c>
      <c r="Q111" s="393"/>
      <c r="R111" s="395"/>
      <c r="S111" s="398"/>
    </row>
    <row r="112" spans="1:19" x14ac:dyDescent="0.3">
      <c r="A112" s="399"/>
      <c r="B112" s="399"/>
      <c r="C112" s="399"/>
      <c r="D112" s="399"/>
      <c r="E112" s="399"/>
      <c r="F112" s="399"/>
      <c r="G112" s="399"/>
      <c r="H112" s="399"/>
      <c r="I112" s="399"/>
      <c r="J112" s="399"/>
      <c r="K112" s="399"/>
      <c r="L112" s="399"/>
      <c r="M112" s="399"/>
      <c r="N112" s="399"/>
      <c r="O112" s="399"/>
      <c r="P112" s="399"/>
      <c r="Q112" s="399"/>
      <c r="R112" s="399"/>
    </row>
  </sheetData>
  <mergeCells count="237">
    <mergeCell ref="A81:E81"/>
    <mergeCell ref="E101:E102"/>
    <mergeCell ref="K101:K102"/>
    <mergeCell ref="M69:N70"/>
    <mergeCell ref="O69:O70"/>
    <mergeCell ref="P69:P70"/>
    <mergeCell ref="Q69:Q70"/>
    <mergeCell ref="R69:R70"/>
    <mergeCell ref="M79:N79"/>
    <mergeCell ref="M80:N80"/>
    <mergeCell ref="E74:E78"/>
    <mergeCell ref="E85:E86"/>
    <mergeCell ref="K85:K86"/>
    <mergeCell ref="Q85:Q86"/>
    <mergeCell ref="E93:E94"/>
    <mergeCell ref="K93:K94"/>
    <mergeCell ref="Q93:Q94"/>
    <mergeCell ref="M71:N71"/>
    <mergeCell ref="M72:N72"/>
    <mergeCell ref="M73:N73"/>
    <mergeCell ref="M74:N74"/>
    <mergeCell ref="M75:N75"/>
    <mergeCell ref="M76:N76"/>
    <mergeCell ref="M77:N77"/>
    <mergeCell ref="M78:N78"/>
    <mergeCell ref="A86:B86"/>
    <mergeCell ref="A41:B41"/>
    <mergeCell ref="H73:I73"/>
    <mergeCell ref="H74:I74"/>
    <mergeCell ref="H75:I75"/>
    <mergeCell ref="I2:Q10"/>
    <mergeCell ref="I13:M13"/>
    <mergeCell ref="I14:M14"/>
    <mergeCell ref="I12:Q12"/>
    <mergeCell ref="A22:B22"/>
    <mergeCell ref="A34:B34"/>
    <mergeCell ref="I23:M23"/>
    <mergeCell ref="I22:M22"/>
    <mergeCell ref="I21:M21"/>
    <mergeCell ref="I20:M20"/>
    <mergeCell ref="I19:M19"/>
    <mergeCell ref="I18:M18"/>
    <mergeCell ref="I17:M17"/>
    <mergeCell ref="I16:M16"/>
    <mergeCell ref="A9:B9"/>
    <mergeCell ref="A10:B10"/>
    <mergeCell ref="C8:F8"/>
    <mergeCell ref="C1:H3"/>
    <mergeCell ref="A14:B14"/>
    <mergeCell ref="C9:F9"/>
    <mergeCell ref="C10:F10"/>
    <mergeCell ref="A7:B7"/>
    <mergeCell ref="A6:B6"/>
    <mergeCell ref="C6:F6"/>
    <mergeCell ref="A49:B49"/>
    <mergeCell ref="G48:H48"/>
    <mergeCell ref="M48:N48"/>
    <mergeCell ref="A47:B47"/>
    <mergeCell ref="G46:H46"/>
    <mergeCell ref="M46:N46"/>
    <mergeCell ref="A48:B48"/>
    <mergeCell ref="G47:H47"/>
    <mergeCell ref="M47:N47"/>
    <mergeCell ref="A45:B45"/>
    <mergeCell ref="G44:H44"/>
    <mergeCell ref="M44:N44"/>
    <mergeCell ref="A46:B46"/>
    <mergeCell ref="G45:H45"/>
    <mergeCell ref="M45:N45"/>
    <mergeCell ref="G41:H41"/>
    <mergeCell ref="M41:N41"/>
    <mergeCell ref="A39:B39"/>
    <mergeCell ref="A36:F36"/>
    <mergeCell ref="A20:B20"/>
    <mergeCell ref="A32:B32"/>
    <mergeCell ref="G39:H39"/>
    <mergeCell ref="M39:N39"/>
    <mergeCell ref="A40:B40"/>
    <mergeCell ref="G40:H40"/>
    <mergeCell ref="M40:N40"/>
    <mergeCell ref="A43:B43"/>
    <mergeCell ref="G42:H42"/>
    <mergeCell ref="M42:N42"/>
    <mergeCell ref="G37:H37"/>
    <mergeCell ref="M37:N37"/>
    <mergeCell ref="A38:B38"/>
    <mergeCell ref="G38:H38"/>
    <mergeCell ref="M38:N38"/>
    <mergeCell ref="I15:M15"/>
    <mergeCell ref="D15:E16"/>
    <mergeCell ref="D17:E18"/>
    <mergeCell ref="D19:E20"/>
    <mergeCell ref="H26:I26"/>
    <mergeCell ref="H27:I27"/>
    <mergeCell ref="H28:I28"/>
    <mergeCell ref="H29:I29"/>
    <mergeCell ref="H30:I30"/>
    <mergeCell ref="E29:E33"/>
    <mergeCell ref="A25:E25"/>
    <mergeCell ref="A15:B15"/>
    <mergeCell ref="A16:B16"/>
    <mergeCell ref="A17:B17"/>
    <mergeCell ref="A18:B18"/>
    <mergeCell ref="A33:B33"/>
    <mergeCell ref="G111:H111"/>
    <mergeCell ref="M105:N105"/>
    <mergeCell ref="M106:N106"/>
    <mergeCell ref="M107:N107"/>
    <mergeCell ref="M108:N108"/>
    <mergeCell ref="M110:N110"/>
    <mergeCell ref="M111:N111"/>
    <mergeCell ref="G105:H105"/>
    <mergeCell ref="G106:H106"/>
    <mergeCell ref="G107:H107"/>
    <mergeCell ref="G108:H108"/>
    <mergeCell ref="A107:B107"/>
    <mergeCell ref="A111:B111"/>
    <mergeCell ref="A110:B110"/>
    <mergeCell ref="A108:B108"/>
    <mergeCell ref="A105:B105"/>
    <mergeCell ref="A106:B106"/>
    <mergeCell ref="A28:B28"/>
    <mergeCell ref="A19:B19"/>
    <mergeCell ref="A26:B26"/>
    <mergeCell ref="A27:B27"/>
    <mergeCell ref="A21:B21"/>
    <mergeCell ref="A84:B84"/>
    <mergeCell ref="A29:B29"/>
    <mergeCell ref="A30:B30"/>
    <mergeCell ref="A31:B31"/>
    <mergeCell ref="A76:B76"/>
    <mergeCell ref="A75:B75"/>
    <mergeCell ref="A74:B74"/>
    <mergeCell ref="A73:B73"/>
    <mergeCell ref="A78:B78"/>
    <mergeCell ref="A37:B37"/>
    <mergeCell ref="A42:B42"/>
    <mergeCell ref="A52:B52"/>
    <mergeCell ref="A57:B57"/>
    <mergeCell ref="C7:F7"/>
    <mergeCell ref="A8:B8"/>
    <mergeCell ref="A13:F13"/>
    <mergeCell ref="A71:B71"/>
    <mergeCell ref="A72:B72"/>
    <mergeCell ref="A98:B98"/>
    <mergeCell ref="M98:N98"/>
    <mergeCell ref="A88:B88"/>
    <mergeCell ref="A83:B83"/>
    <mergeCell ref="G82:H82"/>
    <mergeCell ref="G83:H83"/>
    <mergeCell ref="G84:H84"/>
    <mergeCell ref="G87:H87"/>
    <mergeCell ref="A82:B82"/>
    <mergeCell ref="M86:N86"/>
    <mergeCell ref="M85:N85"/>
    <mergeCell ref="G86:H86"/>
    <mergeCell ref="G85:H85"/>
    <mergeCell ref="A87:B87"/>
    <mergeCell ref="A85:B85"/>
    <mergeCell ref="G98:H98"/>
    <mergeCell ref="M94:N94"/>
    <mergeCell ref="M95:N95"/>
    <mergeCell ref="A77:B77"/>
    <mergeCell ref="G101:H101"/>
    <mergeCell ref="M102:N102"/>
    <mergeCell ref="M101:N101"/>
    <mergeCell ref="M99:N99"/>
    <mergeCell ref="M100:N100"/>
    <mergeCell ref="M103:N103"/>
    <mergeCell ref="G90:H90"/>
    <mergeCell ref="G91:H91"/>
    <mergeCell ref="G92:H92"/>
    <mergeCell ref="G93:H93"/>
    <mergeCell ref="G94:H94"/>
    <mergeCell ref="G95:H95"/>
    <mergeCell ref="M90:N90"/>
    <mergeCell ref="M91:N91"/>
    <mergeCell ref="M92:N92"/>
    <mergeCell ref="G52:H52"/>
    <mergeCell ref="M52:N52"/>
    <mergeCell ref="M93:N93"/>
    <mergeCell ref="A99:B99"/>
    <mergeCell ref="A100:B100"/>
    <mergeCell ref="A103:B103"/>
    <mergeCell ref="A102:B102"/>
    <mergeCell ref="A101:B101"/>
    <mergeCell ref="A90:B90"/>
    <mergeCell ref="A91:B91"/>
    <mergeCell ref="A92:B92"/>
    <mergeCell ref="A93:B93"/>
    <mergeCell ref="A94:B94"/>
    <mergeCell ref="A95:B95"/>
    <mergeCell ref="A79:B79"/>
    <mergeCell ref="G99:H99"/>
    <mergeCell ref="G100:H100"/>
    <mergeCell ref="G103:H103"/>
    <mergeCell ref="M82:N82"/>
    <mergeCell ref="M83:N83"/>
    <mergeCell ref="M84:N84"/>
    <mergeCell ref="M87:N87"/>
    <mergeCell ref="G102:H102"/>
    <mergeCell ref="M56:N56"/>
    <mergeCell ref="G57:H57"/>
    <mergeCell ref="M57:N57"/>
    <mergeCell ref="A55:B55"/>
    <mergeCell ref="G55:H55"/>
    <mergeCell ref="M55:N55"/>
    <mergeCell ref="A53:B53"/>
    <mergeCell ref="G53:H53"/>
    <mergeCell ref="M53:N53"/>
    <mergeCell ref="A54:B54"/>
    <mergeCell ref="G54:H54"/>
    <mergeCell ref="M54:N54"/>
    <mergeCell ref="A11:B11"/>
    <mergeCell ref="C11:F11"/>
    <mergeCell ref="A62:B62"/>
    <mergeCell ref="G62:H62"/>
    <mergeCell ref="M62:N62"/>
    <mergeCell ref="A64:B64"/>
    <mergeCell ref="M64:N64"/>
    <mergeCell ref="A65:B65"/>
    <mergeCell ref="G65:H65"/>
    <mergeCell ref="M65:N65"/>
    <mergeCell ref="A59:B59"/>
    <mergeCell ref="G59:H59"/>
    <mergeCell ref="M59:N59"/>
    <mergeCell ref="A60:B60"/>
    <mergeCell ref="G60:H60"/>
    <mergeCell ref="M60:N60"/>
    <mergeCell ref="A61:B61"/>
    <mergeCell ref="G61:H61"/>
    <mergeCell ref="M61:N61"/>
    <mergeCell ref="A50:B50"/>
    <mergeCell ref="G49:H49"/>
    <mergeCell ref="M49:N49"/>
    <mergeCell ref="A56:B56"/>
    <mergeCell ref="G56:H56"/>
  </mergeCells>
  <conditionalFormatting sqref="L13">
    <cfRule type="expression" priority="2">
      <formula>$O$103&gt;0</formula>
    </cfRule>
  </conditionalFormatting>
  <printOptions horizontalCentered="1"/>
  <pageMargins left="0.25" right="0.25" top="0.4" bottom="0.3" header="0.3" footer="0.25"/>
  <pageSetup scale="51" fitToHeight="0" orientation="landscape" r:id="rId1"/>
  <headerFooter alignWithMargins="0">
    <oddFooter>&amp;F&amp;RPage &amp;P</oddFooter>
  </headerFooter>
  <rowBreaks count="1" manualBreakCount="1">
    <brk id="68" max="16383" man="1"/>
  </rowBreaks>
  <drawing r:id="rId2"/>
  <legacyDrawing r:id="rId3"/>
  <controls>
    <mc:AlternateContent xmlns:mc="http://schemas.openxmlformats.org/markup-compatibility/2006">
      <mc:Choice Requires="x14">
        <control shapeId="4097" r:id="rId4" name="btSaveFile">
          <controlPr defaultSize="0" autoLine="0" r:id="rId5">
            <anchor moveWithCells="1">
              <from>
                <xdr:col>12</xdr:col>
                <xdr:colOff>335280</xdr:colOff>
                <xdr:row>26</xdr:row>
                <xdr:rowOff>76200</xdr:rowOff>
              </from>
              <to>
                <xdr:col>16</xdr:col>
                <xdr:colOff>472440</xdr:colOff>
                <xdr:row>31</xdr:row>
                <xdr:rowOff>83820</xdr:rowOff>
              </to>
            </anchor>
          </controlPr>
        </control>
      </mc:Choice>
      <mc:Fallback>
        <control shapeId="4097" r:id="rId4" name="btSaveFile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  <pageSetUpPr fitToPage="1"/>
  </sheetPr>
  <dimension ref="A1:AE146"/>
  <sheetViews>
    <sheetView zoomScaleNormal="100" workbookViewId="0">
      <pane ySplit="3" topLeftCell="A4" activePane="bottomLeft" state="frozen"/>
      <selection activeCell="A5" sqref="A5:E7"/>
      <selection pane="bottomLeft" sqref="A1:E2"/>
    </sheetView>
  </sheetViews>
  <sheetFormatPr defaultColWidth="9.109375" defaultRowHeight="14.4" x14ac:dyDescent="0.3"/>
  <cols>
    <col min="1" max="1" width="9.109375" style="252"/>
    <col min="3" max="3" width="9.5546875" style="216" bestFit="1" customWidth="1"/>
    <col min="4" max="4" width="9.109375" style="229"/>
    <col min="21" max="23" width="9.6640625" customWidth="1"/>
    <col min="24" max="24" width="3.6640625" customWidth="1"/>
    <col min="25" max="27" width="9.6640625" customWidth="1"/>
    <col min="28" max="28" width="3.6640625" customWidth="1"/>
    <col min="29" max="31" width="9.6640625" customWidth="1"/>
    <col min="45" max="45" width="18.33203125" customWidth="1"/>
    <col min="46" max="46" width="11.5546875" customWidth="1"/>
    <col min="55" max="55" width="18.6640625" customWidth="1"/>
    <col min="61" max="61" width="17.33203125" bestFit="1" customWidth="1"/>
  </cols>
  <sheetData>
    <row r="1" spans="1:31" ht="15" customHeight="1" thickBot="1" x14ac:dyDescent="0.35">
      <c r="A1" s="646" t="s">
        <v>15</v>
      </c>
      <c r="B1" s="647"/>
      <c r="C1" s="647"/>
      <c r="D1" s="647"/>
      <c r="E1" s="64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8"/>
    </row>
    <row r="2" spans="1:31" ht="15" customHeight="1" x14ac:dyDescent="0.3">
      <c r="A2" s="648"/>
      <c r="B2" s="649"/>
      <c r="C2" s="649"/>
      <c r="D2" s="649"/>
      <c r="E2" s="649"/>
      <c r="F2" s="650" t="s">
        <v>6</v>
      </c>
      <c r="G2" s="651"/>
      <c r="H2" s="651"/>
      <c r="I2" s="652"/>
      <c r="J2" s="689" t="s">
        <v>8</v>
      </c>
      <c r="K2" s="690"/>
      <c r="L2" s="690"/>
      <c r="M2" s="690"/>
      <c r="N2" s="691"/>
      <c r="O2" s="631" t="s">
        <v>257</v>
      </c>
      <c r="P2" s="632"/>
      <c r="Q2" s="632"/>
      <c r="R2" s="632"/>
      <c r="S2" s="633"/>
      <c r="U2" s="662" t="s">
        <v>41</v>
      </c>
      <c r="V2" s="663"/>
      <c r="W2" s="664"/>
      <c r="Y2" s="665" t="s">
        <v>42</v>
      </c>
      <c r="Z2" s="666"/>
      <c r="AA2" s="667"/>
      <c r="AC2" s="655" t="s">
        <v>22</v>
      </c>
      <c r="AD2" s="656"/>
      <c r="AE2" s="657"/>
    </row>
    <row r="3" spans="1:31" ht="32.25" customHeight="1" thickBot="1" x14ac:dyDescent="0.35">
      <c r="A3" s="251" t="s">
        <v>12</v>
      </c>
      <c r="B3" s="31" t="s">
        <v>13</v>
      </c>
      <c r="C3" s="235" t="s">
        <v>14</v>
      </c>
      <c r="D3" s="31" t="s">
        <v>0</v>
      </c>
      <c r="E3" s="32" t="s">
        <v>1</v>
      </c>
      <c r="F3" s="33" t="s">
        <v>3</v>
      </c>
      <c r="G3" s="34" t="s">
        <v>2</v>
      </c>
      <c r="H3" s="34" t="s">
        <v>4</v>
      </c>
      <c r="I3" s="35" t="s">
        <v>5</v>
      </c>
      <c r="J3" s="36" t="s">
        <v>128</v>
      </c>
      <c r="K3" s="37" t="s">
        <v>7</v>
      </c>
      <c r="L3" s="37" t="s">
        <v>2</v>
      </c>
      <c r="M3" s="37" t="s">
        <v>4</v>
      </c>
      <c r="N3" s="38" t="s">
        <v>5</v>
      </c>
      <c r="O3" s="39" t="s">
        <v>128</v>
      </c>
      <c r="P3" s="40" t="s">
        <v>7</v>
      </c>
      <c r="Q3" s="40" t="s">
        <v>2</v>
      </c>
      <c r="R3" s="40" t="s">
        <v>4</v>
      </c>
      <c r="S3" s="41" t="s">
        <v>5</v>
      </c>
      <c r="U3" s="660">
        <f>I27+I60+I87+I100+I113+I132+I146+I44+I73</f>
        <v>25.371043750000002</v>
      </c>
      <c r="V3" s="661"/>
      <c r="W3" s="80" t="s">
        <v>23</v>
      </c>
      <c r="Y3" s="668">
        <f>N27+N60+N87+N100+N113+N132+N146+N44+N73</f>
        <v>6.3427609375000005</v>
      </c>
      <c r="Z3" s="669"/>
      <c r="AA3" s="81" t="s">
        <v>23</v>
      </c>
      <c r="AC3" s="658">
        <f>S27+S60+S87+S100+S113+S132+S146+S44+S73</f>
        <v>5.7188828125000004</v>
      </c>
      <c r="AD3" s="659"/>
      <c r="AE3" s="79" t="s">
        <v>23</v>
      </c>
    </row>
    <row r="4" spans="1:31" ht="15" thickBot="1" x14ac:dyDescent="0.35">
      <c r="B4">
        <f>B27+B44+B60+B73+B87+B100+B113+B132+B146</f>
        <v>155</v>
      </c>
    </row>
    <row r="5" spans="1:31" ht="15" customHeight="1" x14ac:dyDescent="0.3">
      <c r="A5" s="638" t="s">
        <v>156</v>
      </c>
      <c r="B5" s="638"/>
      <c r="C5" s="638"/>
      <c r="D5" s="638"/>
      <c r="E5" s="124"/>
      <c r="F5" s="640" t="s">
        <v>83</v>
      </c>
      <c r="G5" s="640"/>
      <c r="H5" s="640"/>
      <c r="I5" s="640"/>
      <c r="J5" s="640"/>
      <c r="K5" s="2"/>
      <c r="L5" s="2"/>
      <c r="M5" s="2"/>
      <c r="N5" s="2"/>
      <c r="O5" s="2"/>
      <c r="P5" s="2"/>
      <c r="Q5" s="2"/>
      <c r="R5" s="2"/>
      <c r="S5" s="5"/>
    </row>
    <row r="6" spans="1:31" ht="15" customHeight="1" x14ac:dyDescent="0.3">
      <c r="A6" s="639"/>
      <c r="B6" s="639"/>
      <c r="C6" s="639"/>
      <c r="D6" s="639"/>
      <c r="E6" s="125"/>
      <c r="F6" s="641"/>
      <c r="G6" s="641"/>
      <c r="H6" s="641"/>
      <c r="I6" s="641"/>
      <c r="J6" s="641"/>
      <c r="K6" s="29"/>
      <c r="L6" s="29"/>
      <c r="M6" s="29"/>
      <c r="N6" s="29"/>
      <c r="O6" s="29"/>
      <c r="P6" s="29"/>
      <c r="Q6" s="29"/>
      <c r="R6" s="29"/>
      <c r="S6" s="30"/>
    </row>
    <row r="7" spans="1:31" ht="15" customHeight="1" x14ac:dyDescent="0.3">
      <c r="A7" s="250">
        <f>VLOOKUP($D7,Reporting!$A:$Q,MATCH($A$5,Reporting!$B$4:$I$4,0)+1,FALSE)</f>
        <v>0</v>
      </c>
      <c r="B7" s="250">
        <f>VLOOKUP($D7,Reporting!$A:$Q,MATCH($A$5,Reporting!$S$4:$Z$4,0)+9,FALSE)</f>
        <v>0</v>
      </c>
      <c r="C7" s="236">
        <f t="shared" ref="C7:C12" si="0">(B7*0.25)+A7</f>
        <v>0</v>
      </c>
      <c r="D7" s="262" t="s">
        <v>371</v>
      </c>
      <c r="E7" s="96">
        <v>0.08</v>
      </c>
      <c r="F7" s="6">
        <v>0.61</v>
      </c>
      <c r="G7" s="7">
        <f t="shared" ref="G7:G12" si="1">E7*F7</f>
        <v>4.8800000000000003E-2</v>
      </c>
      <c r="H7" s="7">
        <f>C7*G7</f>
        <v>0</v>
      </c>
      <c r="I7" s="8">
        <f t="shared" ref="I7:I12" si="2">H7/8</f>
        <v>0</v>
      </c>
      <c r="J7" s="9">
        <f>E7*0.25</f>
        <v>0.02</v>
      </c>
      <c r="K7" s="10">
        <v>0.61</v>
      </c>
      <c r="L7" s="10">
        <f t="shared" ref="L7:L12" si="3">J7*K7</f>
        <v>1.2200000000000001E-2</v>
      </c>
      <c r="M7" s="10">
        <f>C7*L7</f>
        <v>0</v>
      </c>
      <c r="N7" s="11">
        <f t="shared" ref="N7:N12" si="4">M7/8</f>
        <v>0</v>
      </c>
      <c r="O7" s="12">
        <f t="shared" ref="O7:O12" si="5">J7</f>
        <v>0.02</v>
      </c>
      <c r="P7" s="13">
        <v>0.55000000000000004</v>
      </c>
      <c r="Q7" s="13">
        <f t="shared" ref="Q7:Q12" si="6">O7*P7</f>
        <v>1.1000000000000001E-2</v>
      </c>
      <c r="R7" s="13">
        <f>C7*Q7</f>
        <v>0</v>
      </c>
      <c r="S7" s="14">
        <f t="shared" ref="S7:S12" si="7">R7/8</f>
        <v>0</v>
      </c>
    </row>
    <row r="8" spans="1:31" ht="15" customHeight="1" x14ac:dyDescent="0.3">
      <c r="A8" s="250">
        <f>VLOOKUP($D8,Reporting!$A:$Q,MATCH($A$5,Reporting!$B$4:$I$4,0)+1,FALSE)</f>
        <v>0</v>
      </c>
      <c r="B8" s="250">
        <f>VLOOKUP($D8,Reporting!$A:$Q,MATCH($A$5,Reporting!$S$4:$Z$4,0)+9,FALSE)</f>
        <v>0</v>
      </c>
      <c r="C8" s="236">
        <f t="shared" si="0"/>
        <v>0</v>
      </c>
      <c r="D8" s="262" t="s">
        <v>372</v>
      </c>
      <c r="E8" s="96">
        <v>0.09</v>
      </c>
      <c r="F8" s="6">
        <v>0.61</v>
      </c>
      <c r="G8" s="7">
        <f t="shared" si="1"/>
        <v>5.4899999999999997E-2</v>
      </c>
      <c r="H8" s="7">
        <f t="shared" ref="H8:H26" si="8">C8*G8</f>
        <v>0</v>
      </c>
      <c r="I8" s="8">
        <f t="shared" si="2"/>
        <v>0</v>
      </c>
      <c r="J8" s="9">
        <f t="shared" ref="J8:J26" si="9">E8*0.25</f>
        <v>2.2499999999999999E-2</v>
      </c>
      <c r="K8" s="10">
        <v>0.61</v>
      </c>
      <c r="L8" s="10">
        <f t="shared" si="3"/>
        <v>1.3724999999999999E-2</v>
      </c>
      <c r="M8" s="10">
        <f t="shared" ref="M8:M26" si="10">C8*L8</f>
        <v>0</v>
      </c>
      <c r="N8" s="11">
        <f t="shared" si="4"/>
        <v>0</v>
      </c>
      <c r="O8" s="12">
        <f t="shared" si="5"/>
        <v>2.2499999999999999E-2</v>
      </c>
      <c r="P8" s="13">
        <v>0.55000000000000004</v>
      </c>
      <c r="Q8" s="13">
        <f t="shared" si="6"/>
        <v>1.2375000000000001E-2</v>
      </c>
      <c r="R8" s="13">
        <f t="shared" ref="R8:R26" si="11">C8*Q8</f>
        <v>0</v>
      </c>
      <c r="S8" s="14">
        <f t="shared" si="7"/>
        <v>0</v>
      </c>
    </row>
    <row r="9" spans="1:31" ht="15" customHeight="1" x14ac:dyDescent="0.3">
      <c r="A9" s="250">
        <f>VLOOKUP($D9,Reporting!$A:$Q,MATCH($A$5,Reporting!$B$4:$I$4,0)+1,FALSE)</f>
        <v>0</v>
      </c>
      <c r="B9" s="250">
        <f>VLOOKUP($D9,Reporting!$A:$Q,MATCH($A$5,Reporting!$S$4:$Z$4,0)+9,FALSE)</f>
        <v>0</v>
      </c>
      <c r="C9" s="236">
        <f t="shared" si="0"/>
        <v>0</v>
      </c>
      <c r="D9" s="262" t="s">
        <v>389</v>
      </c>
      <c r="E9" s="96">
        <v>0.11</v>
      </c>
      <c r="F9" s="6">
        <v>0.61</v>
      </c>
      <c r="G9" s="7">
        <f t="shared" si="1"/>
        <v>6.7099999999999993E-2</v>
      </c>
      <c r="H9" s="7">
        <f t="shared" si="8"/>
        <v>0</v>
      </c>
      <c r="I9" s="8">
        <f t="shared" si="2"/>
        <v>0</v>
      </c>
      <c r="J9" s="9">
        <f t="shared" si="9"/>
        <v>2.75E-2</v>
      </c>
      <c r="K9" s="10">
        <v>0.61</v>
      </c>
      <c r="L9" s="10">
        <f t="shared" si="3"/>
        <v>1.6774999999999998E-2</v>
      </c>
      <c r="M9" s="10">
        <f t="shared" si="10"/>
        <v>0</v>
      </c>
      <c r="N9" s="11">
        <f t="shared" si="4"/>
        <v>0</v>
      </c>
      <c r="O9" s="12">
        <f t="shared" si="5"/>
        <v>2.75E-2</v>
      </c>
      <c r="P9" s="13">
        <v>0.55000000000000004</v>
      </c>
      <c r="Q9" s="13">
        <f t="shared" si="6"/>
        <v>1.5125000000000001E-2</v>
      </c>
      <c r="R9" s="13">
        <f t="shared" si="11"/>
        <v>0</v>
      </c>
      <c r="S9" s="14">
        <f t="shared" si="7"/>
        <v>0</v>
      </c>
    </row>
    <row r="10" spans="1:31" ht="15" customHeight="1" x14ac:dyDescent="0.3">
      <c r="A10" s="250">
        <f>VLOOKUP($D10,Reporting!$A:$Q,MATCH($A$5,Reporting!$B$4:$I$4,0)+1,FALSE)</f>
        <v>0</v>
      </c>
      <c r="B10" s="250">
        <f>VLOOKUP($D10,Reporting!$A:$Q,MATCH($A$5,Reporting!$S$4:$Z$4,0)+9,FALSE)</f>
        <v>0</v>
      </c>
      <c r="C10" s="236">
        <f t="shared" si="0"/>
        <v>0</v>
      </c>
      <c r="D10" s="262" t="s">
        <v>373</v>
      </c>
      <c r="E10" s="96">
        <v>0.13</v>
      </c>
      <c r="F10" s="6">
        <v>0.61</v>
      </c>
      <c r="G10" s="7">
        <f t="shared" si="1"/>
        <v>7.9299999999999995E-2</v>
      </c>
      <c r="H10" s="7">
        <f t="shared" si="8"/>
        <v>0</v>
      </c>
      <c r="I10" s="8">
        <f t="shared" si="2"/>
        <v>0</v>
      </c>
      <c r="J10" s="9">
        <f t="shared" si="9"/>
        <v>3.2500000000000001E-2</v>
      </c>
      <c r="K10" s="10">
        <v>0.61</v>
      </c>
      <c r="L10" s="10">
        <f t="shared" si="3"/>
        <v>1.9824999999999999E-2</v>
      </c>
      <c r="M10" s="10">
        <f t="shared" si="10"/>
        <v>0</v>
      </c>
      <c r="N10" s="11">
        <f t="shared" si="4"/>
        <v>0</v>
      </c>
      <c r="O10" s="12">
        <f t="shared" si="5"/>
        <v>3.2500000000000001E-2</v>
      </c>
      <c r="P10" s="13">
        <v>0.55000000000000004</v>
      </c>
      <c r="Q10" s="13">
        <f t="shared" si="6"/>
        <v>1.7875000000000002E-2</v>
      </c>
      <c r="R10" s="13">
        <f t="shared" si="11"/>
        <v>0</v>
      </c>
      <c r="S10" s="14">
        <f t="shared" si="7"/>
        <v>0</v>
      </c>
    </row>
    <row r="11" spans="1:31" ht="15" customHeight="1" x14ac:dyDescent="0.3">
      <c r="A11" s="250">
        <f>VLOOKUP($D11,Reporting!$A:$Q,MATCH($A$5,Reporting!$B$4:$I$4,0)+1,FALSE)</f>
        <v>0</v>
      </c>
      <c r="B11" s="250">
        <f>VLOOKUP($D11,Reporting!$A:$Q,MATCH($A$5,Reporting!$S$4:$Z$4,0)+9,FALSE)</f>
        <v>0</v>
      </c>
      <c r="C11" s="236">
        <f t="shared" si="0"/>
        <v>0</v>
      </c>
      <c r="D11" s="262" t="s">
        <v>374</v>
      </c>
      <c r="E11" s="96">
        <v>0.14000000000000001</v>
      </c>
      <c r="F11" s="6">
        <v>0.61</v>
      </c>
      <c r="G11" s="7">
        <f t="shared" si="1"/>
        <v>8.5400000000000004E-2</v>
      </c>
      <c r="H11" s="7">
        <f t="shared" si="8"/>
        <v>0</v>
      </c>
      <c r="I11" s="8">
        <f t="shared" si="2"/>
        <v>0</v>
      </c>
      <c r="J11" s="9">
        <f t="shared" si="9"/>
        <v>3.5000000000000003E-2</v>
      </c>
      <c r="K11" s="10">
        <v>0.61</v>
      </c>
      <c r="L11" s="10">
        <f t="shared" si="3"/>
        <v>2.1350000000000001E-2</v>
      </c>
      <c r="M11" s="10">
        <f t="shared" si="10"/>
        <v>0</v>
      </c>
      <c r="N11" s="11">
        <f t="shared" si="4"/>
        <v>0</v>
      </c>
      <c r="O11" s="12">
        <f t="shared" si="5"/>
        <v>3.5000000000000003E-2</v>
      </c>
      <c r="P11" s="13">
        <v>0.55000000000000004</v>
      </c>
      <c r="Q11" s="13">
        <f t="shared" si="6"/>
        <v>1.9250000000000003E-2</v>
      </c>
      <c r="R11" s="13">
        <f t="shared" si="11"/>
        <v>0</v>
      </c>
      <c r="S11" s="14">
        <f t="shared" si="7"/>
        <v>0</v>
      </c>
    </row>
    <row r="12" spans="1:31" ht="15.75" customHeight="1" x14ac:dyDescent="0.3">
      <c r="A12" s="250">
        <f>VLOOKUP($D12,Reporting!$A:$Q,MATCH($A$5,Reporting!$B$4:$I$4,0)+1,FALSE)</f>
        <v>0</v>
      </c>
      <c r="B12" s="250">
        <f>VLOOKUP($D12,Reporting!$A:$Q,MATCH($A$5,Reporting!$S$4:$Z$4,0)+9,FALSE)</f>
        <v>8</v>
      </c>
      <c r="C12" s="236">
        <f t="shared" si="0"/>
        <v>2</v>
      </c>
      <c r="D12" s="266" t="s">
        <v>390</v>
      </c>
      <c r="E12" s="97">
        <v>0.18</v>
      </c>
      <c r="F12" s="6">
        <v>0.61</v>
      </c>
      <c r="G12" s="7">
        <f t="shared" si="1"/>
        <v>0.10979999999999999</v>
      </c>
      <c r="H12" s="7">
        <f t="shared" si="8"/>
        <v>0.21959999999999999</v>
      </c>
      <c r="I12" s="8">
        <f t="shared" si="2"/>
        <v>2.7449999999999999E-2</v>
      </c>
      <c r="J12" s="9">
        <f t="shared" si="9"/>
        <v>4.4999999999999998E-2</v>
      </c>
      <c r="K12" s="10">
        <v>0.61</v>
      </c>
      <c r="L12" s="10">
        <f t="shared" si="3"/>
        <v>2.7449999999999999E-2</v>
      </c>
      <c r="M12" s="10">
        <f t="shared" si="10"/>
        <v>5.4899999999999997E-2</v>
      </c>
      <c r="N12" s="11">
        <f t="shared" si="4"/>
        <v>6.8624999999999997E-3</v>
      </c>
      <c r="O12" s="12">
        <f t="shared" si="5"/>
        <v>4.4999999999999998E-2</v>
      </c>
      <c r="P12" s="13">
        <v>0.55000000000000004</v>
      </c>
      <c r="Q12" s="13">
        <f t="shared" si="6"/>
        <v>2.4750000000000001E-2</v>
      </c>
      <c r="R12" s="13">
        <f t="shared" si="11"/>
        <v>4.9500000000000002E-2</v>
      </c>
      <c r="S12" s="14">
        <f t="shared" si="7"/>
        <v>6.1875000000000003E-3</v>
      </c>
    </row>
    <row r="13" spans="1:31" x14ac:dyDescent="0.3">
      <c r="A13" s="250">
        <f>VLOOKUP($D13,Reporting!$A:$Q,MATCH($A$5,Reporting!$B$4:$I$4,0)+1,FALSE)</f>
        <v>147</v>
      </c>
      <c r="B13" s="250">
        <f>VLOOKUP($D13,Reporting!$A:$Q,MATCH($A$5,Reporting!$S$4:$Z$4,0)+9,FALSE)</f>
        <v>28</v>
      </c>
      <c r="C13" s="236">
        <f>(B13*0.5)+A13</f>
        <v>161</v>
      </c>
      <c r="D13" s="266" t="s">
        <v>376</v>
      </c>
      <c r="E13" s="97">
        <v>0.23</v>
      </c>
      <c r="F13" s="6">
        <v>0.61</v>
      </c>
      <c r="G13" s="7">
        <f t="shared" ref="G13:G26" si="12">E13*F13</f>
        <v>0.14030000000000001</v>
      </c>
      <c r="H13" s="7">
        <f t="shared" si="8"/>
        <v>22.5883</v>
      </c>
      <c r="I13" s="8">
        <f t="shared" ref="I13:I26" si="13">H13/8</f>
        <v>2.8235375</v>
      </c>
      <c r="J13" s="9">
        <f t="shared" si="9"/>
        <v>5.7500000000000002E-2</v>
      </c>
      <c r="K13" s="10">
        <v>0.61</v>
      </c>
      <c r="L13" s="10">
        <f t="shared" ref="L13:L26" si="14">J13*K13</f>
        <v>3.5075000000000002E-2</v>
      </c>
      <c r="M13" s="10">
        <f t="shared" si="10"/>
        <v>5.6470750000000001</v>
      </c>
      <c r="N13" s="11">
        <f t="shared" ref="N13:N26" si="15">M13/8</f>
        <v>0.70588437500000001</v>
      </c>
      <c r="O13" s="12">
        <f t="shared" ref="O13:O26" si="16">J13</f>
        <v>5.7500000000000002E-2</v>
      </c>
      <c r="P13" s="13">
        <v>0.55000000000000004</v>
      </c>
      <c r="Q13" s="13">
        <f t="shared" ref="Q13:Q26" si="17">O13*P13</f>
        <v>3.1625000000000007E-2</v>
      </c>
      <c r="R13" s="13">
        <f t="shared" si="11"/>
        <v>5.0916250000000014</v>
      </c>
      <c r="S13" s="14">
        <f t="shared" ref="S13:S26" si="18">R13/8</f>
        <v>0.63645312500000017</v>
      </c>
    </row>
    <row r="14" spans="1:31" x14ac:dyDescent="0.3">
      <c r="A14" s="250">
        <f>VLOOKUP($D14,Reporting!$A:$Q,MATCH($A$5,Reporting!$B$4:$I$4,0)+1,FALSE)</f>
        <v>189</v>
      </c>
      <c r="B14" s="250">
        <f>VLOOKUP($D14,Reporting!$A:$Q,MATCH($A$5,Reporting!$S$4:$Z$4,0)+9,FALSE)</f>
        <v>38</v>
      </c>
      <c r="C14" s="236">
        <f>(B14*0.5)+A14</f>
        <v>208</v>
      </c>
      <c r="D14" s="266" t="s">
        <v>391</v>
      </c>
      <c r="E14" s="97">
        <v>0.26</v>
      </c>
      <c r="F14" s="6">
        <v>0.61</v>
      </c>
      <c r="G14" s="7">
        <f t="shared" si="12"/>
        <v>0.15859999999999999</v>
      </c>
      <c r="H14" s="7">
        <f t="shared" si="8"/>
        <v>32.988799999999998</v>
      </c>
      <c r="I14" s="8">
        <f t="shared" si="13"/>
        <v>4.1235999999999997</v>
      </c>
      <c r="J14" s="9">
        <f t="shared" si="9"/>
        <v>6.5000000000000002E-2</v>
      </c>
      <c r="K14" s="10">
        <v>0.61</v>
      </c>
      <c r="L14" s="10">
        <f t="shared" si="14"/>
        <v>3.9649999999999998E-2</v>
      </c>
      <c r="M14" s="10">
        <f t="shared" si="10"/>
        <v>8.2471999999999994</v>
      </c>
      <c r="N14" s="11">
        <f t="shared" si="15"/>
        <v>1.0308999999999999</v>
      </c>
      <c r="O14" s="12">
        <f t="shared" si="16"/>
        <v>6.5000000000000002E-2</v>
      </c>
      <c r="P14" s="13">
        <v>0.55000000000000004</v>
      </c>
      <c r="Q14" s="13">
        <f t="shared" si="17"/>
        <v>3.5750000000000004E-2</v>
      </c>
      <c r="R14" s="13">
        <f t="shared" si="11"/>
        <v>7.4360000000000008</v>
      </c>
      <c r="S14" s="14">
        <f t="shared" si="18"/>
        <v>0.9295000000000001</v>
      </c>
    </row>
    <row r="15" spans="1:31" x14ac:dyDescent="0.3">
      <c r="A15" s="250">
        <f>VLOOKUP($D15,Reporting!$A:$Q,MATCH($A$5,Reporting!$B$4:$I$4,0)+1,FALSE)</f>
        <v>105</v>
      </c>
      <c r="B15" s="250">
        <f>VLOOKUP($D15,Reporting!$A:$Q,MATCH($A$5,Reporting!$S$4:$Z$4,0)+9,FALSE)</f>
        <v>42</v>
      </c>
      <c r="C15" s="236">
        <f>(B15*0.5)+A15</f>
        <v>126</v>
      </c>
      <c r="D15" s="266" t="s">
        <v>392</v>
      </c>
      <c r="E15" s="97">
        <v>0.32</v>
      </c>
      <c r="F15" s="6">
        <v>0.61</v>
      </c>
      <c r="G15" s="7">
        <f t="shared" si="12"/>
        <v>0.19520000000000001</v>
      </c>
      <c r="H15" s="7">
        <f t="shared" si="8"/>
        <v>24.595200000000002</v>
      </c>
      <c r="I15" s="8">
        <f t="shared" si="13"/>
        <v>3.0744000000000002</v>
      </c>
      <c r="J15" s="9">
        <f t="shared" si="9"/>
        <v>0.08</v>
      </c>
      <c r="K15" s="10">
        <v>0.61</v>
      </c>
      <c r="L15" s="10">
        <f t="shared" si="14"/>
        <v>4.8800000000000003E-2</v>
      </c>
      <c r="M15" s="10">
        <f t="shared" si="10"/>
        <v>6.1488000000000005</v>
      </c>
      <c r="N15" s="11">
        <f t="shared" si="15"/>
        <v>0.76860000000000006</v>
      </c>
      <c r="O15" s="12">
        <f t="shared" si="16"/>
        <v>0.08</v>
      </c>
      <c r="P15" s="13">
        <v>0.55000000000000004</v>
      </c>
      <c r="Q15" s="13">
        <f t="shared" si="17"/>
        <v>4.4000000000000004E-2</v>
      </c>
      <c r="R15" s="13">
        <f t="shared" si="11"/>
        <v>5.5440000000000005</v>
      </c>
      <c r="S15" s="14">
        <f t="shared" si="18"/>
        <v>0.69300000000000006</v>
      </c>
    </row>
    <row r="16" spans="1:31" x14ac:dyDescent="0.3">
      <c r="A16" s="250">
        <f>VLOOKUP($D16,Reporting!$A:$Q,MATCH($A$5,Reporting!$B$4:$I$4,0)+1,FALSE)</f>
        <v>0</v>
      </c>
      <c r="B16" s="250">
        <f>VLOOKUP($D16,Reporting!$A:$Q,MATCH($A$5,Reporting!$S$4:$Z$4,0)+9,FALSE)</f>
        <v>0</v>
      </c>
      <c r="C16" s="236">
        <f>(B16*0.75)+A16</f>
        <v>0</v>
      </c>
      <c r="D16" s="266" t="s">
        <v>393</v>
      </c>
      <c r="E16" s="97">
        <v>0.39</v>
      </c>
      <c r="F16" s="6">
        <v>0.61</v>
      </c>
      <c r="G16" s="7">
        <f t="shared" si="12"/>
        <v>0.2379</v>
      </c>
      <c r="H16" s="7">
        <f t="shared" si="8"/>
        <v>0</v>
      </c>
      <c r="I16" s="8">
        <f t="shared" si="13"/>
        <v>0</v>
      </c>
      <c r="J16" s="9">
        <f t="shared" si="9"/>
        <v>9.7500000000000003E-2</v>
      </c>
      <c r="K16" s="10">
        <v>0.61</v>
      </c>
      <c r="L16" s="10">
        <f t="shared" si="14"/>
        <v>5.9475E-2</v>
      </c>
      <c r="M16" s="10">
        <f t="shared" si="10"/>
        <v>0</v>
      </c>
      <c r="N16" s="11">
        <f t="shared" si="15"/>
        <v>0</v>
      </c>
      <c r="O16" s="12">
        <f t="shared" si="16"/>
        <v>9.7500000000000003E-2</v>
      </c>
      <c r="P16" s="13">
        <v>0.55000000000000004</v>
      </c>
      <c r="Q16" s="13">
        <f t="shared" si="17"/>
        <v>5.3625000000000006E-2</v>
      </c>
      <c r="R16" s="13">
        <f t="shared" si="11"/>
        <v>0</v>
      </c>
      <c r="S16" s="14">
        <f t="shared" si="18"/>
        <v>0</v>
      </c>
    </row>
    <row r="17" spans="1:19" x14ac:dyDescent="0.3">
      <c r="A17" s="250">
        <f>VLOOKUP($D17,Reporting!$A:$Q,MATCH($A$5,Reporting!$B$4:$I$4,0)+1,FALSE)</f>
        <v>0</v>
      </c>
      <c r="B17" s="250">
        <f>VLOOKUP($D17,Reporting!$A:$Q,MATCH($A$5,Reporting!$S$4:$Z$4,0)+9,FALSE)</f>
        <v>0</v>
      </c>
      <c r="C17" s="236">
        <f>(B17*0.75)+A17</f>
        <v>0</v>
      </c>
      <c r="D17" s="266" t="s">
        <v>394</v>
      </c>
      <c r="E17" s="97">
        <v>0.44</v>
      </c>
      <c r="F17" s="6">
        <v>0.61</v>
      </c>
      <c r="G17" s="7">
        <f t="shared" si="12"/>
        <v>0.26839999999999997</v>
      </c>
      <c r="H17" s="7">
        <f t="shared" si="8"/>
        <v>0</v>
      </c>
      <c r="I17" s="8">
        <f t="shared" si="13"/>
        <v>0</v>
      </c>
      <c r="J17" s="9">
        <f t="shared" si="9"/>
        <v>0.11</v>
      </c>
      <c r="K17" s="10">
        <v>0.61</v>
      </c>
      <c r="L17" s="10">
        <f t="shared" si="14"/>
        <v>6.7099999999999993E-2</v>
      </c>
      <c r="M17" s="10">
        <f t="shared" si="10"/>
        <v>0</v>
      </c>
      <c r="N17" s="11">
        <f t="shared" si="15"/>
        <v>0</v>
      </c>
      <c r="O17" s="12">
        <f t="shared" si="16"/>
        <v>0.11</v>
      </c>
      <c r="P17" s="13">
        <v>0.55000000000000004</v>
      </c>
      <c r="Q17" s="13">
        <f t="shared" si="17"/>
        <v>6.0500000000000005E-2</v>
      </c>
      <c r="R17" s="13">
        <f t="shared" si="11"/>
        <v>0</v>
      </c>
      <c r="S17" s="14">
        <f t="shared" si="18"/>
        <v>0</v>
      </c>
    </row>
    <row r="18" spans="1:19" x14ac:dyDescent="0.3">
      <c r="A18" s="250">
        <f>VLOOKUP($D18,Reporting!$A:$Q,MATCH($A$5,Reporting!$B$4:$I$4,0)+1,FALSE)</f>
        <v>336</v>
      </c>
      <c r="B18" s="250">
        <f>VLOOKUP($D18,Reporting!$A:$Q,MATCH($A$5,Reporting!$S$4:$Z$4,0)+9,FALSE)</f>
        <v>36</v>
      </c>
      <c r="C18" s="236">
        <f>(B18*1)+A18</f>
        <v>372</v>
      </c>
      <c r="D18" s="266" t="s">
        <v>395</v>
      </c>
      <c r="E18" s="97">
        <v>0.54</v>
      </c>
      <c r="F18" s="6">
        <v>0.61</v>
      </c>
      <c r="G18" s="7">
        <f t="shared" si="12"/>
        <v>0.32940000000000003</v>
      </c>
      <c r="H18" s="7">
        <f t="shared" si="8"/>
        <v>122.53680000000001</v>
      </c>
      <c r="I18" s="8">
        <f t="shared" si="13"/>
        <v>15.317100000000002</v>
      </c>
      <c r="J18" s="9">
        <f t="shared" si="9"/>
        <v>0.13500000000000001</v>
      </c>
      <c r="K18" s="10">
        <v>0.61</v>
      </c>
      <c r="L18" s="10">
        <f t="shared" si="14"/>
        <v>8.2350000000000007E-2</v>
      </c>
      <c r="M18" s="10">
        <f t="shared" si="10"/>
        <v>30.634200000000003</v>
      </c>
      <c r="N18" s="11">
        <f t="shared" si="15"/>
        <v>3.8292750000000004</v>
      </c>
      <c r="O18" s="12">
        <f t="shared" si="16"/>
        <v>0.13500000000000001</v>
      </c>
      <c r="P18" s="13">
        <v>0.55000000000000004</v>
      </c>
      <c r="Q18" s="13">
        <f t="shared" si="17"/>
        <v>7.425000000000001E-2</v>
      </c>
      <c r="R18" s="13">
        <f t="shared" si="11"/>
        <v>27.621000000000002</v>
      </c>
      <c r="S18" s="14">
        <f t="shared" si="18"/>
        <v>3.4526250000000003</v>
      </c>
    </row>
    <row r="19" spans="1:19" x14ac:dyDescent="0.3">
      <c r="A19" s="250">
        <f>VLOOKUP($D19,Reporting!$A:$Q,MATCH($A$5,Reporting!$B$4:$I$4,0)+1,FALSE)</f>
        <v>0</v>
      </c>
      <c r="B19" s="250">
        <f>VLOOKUP($D19,Reporting!$A:$Q,MATCH($A$5,Reporting!$S$4:$Z$4,0)+9,FALSE)</f>
        <v>0</v>
      </c>
      <c r="C19" s="236">
        <f>(B19*1)+A19</f>
        <v>0</v>
      </c>
      <c r="D19" s="266" t="s">
        <v>396</v>
      </c>
      <c r="E19" s="97">
        <v>0.66</v>
      </c>
      <c r="F19" s="6">
        <v>0.61</v>
      </c>
      <c r="G19" s="7">
        <f t="shared" si="12"/>
        <v>0.40260000000000001</v>
      </c>
      <c r="H19" s="7">
        <f t="shared" si="8"/>
        <v>0</v>
      </c>
      <c r="I19" s="8">
        <f t="shared" si="13"/>
        <v>0</v>
      </c>
      <c r="J19" s="9">
        <f t="shared" si="9"/>
        <v>0.16500000000000001</v>
      </c>
      <c r="K19" s="10">
        <v>0.61</v>
      </c>
      <c r="L19" s="10">
        <f t="shared" si="14"/>
        <v>0.10065</v>
      </c>
      <c r="M19" s="10">
        <f t="shared" si="10"/>
        <v>0</v>
      </c>
      <c r="N19" s="11">
        <f t="shared" si="15"/>
        <v>0</v>
      </c>
      <c r="O19" s="12">
        <f t="shared" si="16"/>
        <v>0.16500000000000001</v>
      </c>
      <c r="P19" s="13">
        <v>0.55000000000000004</v>
      </c>
      <c r="Q19" s="13">
        <f t="shared" si="17"/>
        <v>9.0750000000000011E-2</v>
      </c>
      <c r="R19" s="13">
        <f t="shared" si="11"/>
        <v>0</v>
      </c>
      <c r="S19" s="14">
        <f t="shared" si="18"/>
        <v>0</v>
      </c>
    </row>
    <row r="20" spans="1:19" x14ac:dyDescent="0.3">
      <c r="A20" s="250">
        <f>VLOOKUP($D20,Reporting!$A:$Q,MATCH($A$5,Reporting!$B$4:$I$4,0)+1,FALSE)</f>
        <v>0</v>
      </c>
      <c r="B20" s="250">
        <f>VLOOKUP($D20,Reporting!$A:$Q,MATCH($A$5,Reporting!$S$4:$Z$4,0)+9,FALSE)</f>
        <v>0</v>
      </c>
      <c r="C20" s="236">
        <f>(B20*1)+A20</f>
        <v>0</v>
      </c>
      <c r="D20" s="266" t="s">
        <v>397</v>
      </c>
      <c r="E20" s="97">
        <v>0.77</v>
      </c>
      <c r="F20" s="6">
        <v>0.61</v>
      </c>
      <c r="G20" s="7">
        <f t="shared" si="12"/>
        <v>0.46970000000000001</v>
      </c>
      <c r="H20" s="7">
        <f t="shared" si="8"/>
        <v>0</v>
      </c>
      <c r="I20" s="8">
        <f t="shared" si="13"/>
        <v>0</v>
      </c>
      <c r="J20" s="9">
        <f t="shared" si="9"/>
        <v>0.1925</v>
      </c>
      <c r="K20" s="10">
        <v>0.61</v>
      </c>
      <c r="L20" s="10">
        <f t="shared" si="14"/>
        <v>0.117425</v>
      </c>
      <c r="M20" s="10">
        <f t="shared" si="10"/>
        <v>0</v>
      </c>
      <c r="N20" s="11">
        <f t="shared" si="15"/>
        <v>0</v>
      </c>
      <c r="O20" s="12">
        <f t="shared" si="16"/>
        <v>0.1925</v>
      </c>
      <c r="P20" s="13">
        <v>0.55000000000000004</v>
      </c>
      <c r="Q20" s="13">
        <f t="shared" si="17"/>
        <v>0.10587500000000001</v>
      </c>
      <c r="R20" s="13">
        <f t="shared" si="11"/>
        <v>0</v>
      </c>
      <c r="S20" s="14">
        <f t="shared" si="18"/>
        <v>0</v>
      </c>
    </row>
    <row r="21" spans="1:19" x14ac:dyDescent="0.3">
      <c r="A21" s="250">
        <f>VLOOKUP($D21,Reporting!$A:$Q,MATCH($A$5,Reporting!$B$4:$I$4,0)+1,FALSE)</f>
        <v>0</v>
      </c>
      <c r="B21" s="250">
        <f>VLOOKUP($D21,Reporting!$A:$Q,MATCH($A$5,Reporting!$S$4:$Z$4,0)+9,FALSE)</f>
        <v>0</v>
      </c>
      <c r="C21" s="236">
        <f>(B21*1)+A21</f>
        <v>0</v>
      </c>
      <c r="D21" s="266" t="s">
        <v>398</v>
      </c>
      <c r="E21" s="97">
        <v>0.83</v>
      </c>
      <c r="F21" s="6">
        <v>0.61</v>
      </c>
      <c r="G21" s="7">
        <f t="shared" si="12"/>
        <v>0.50629999999999997</v>
      </c>
      <c r="H21" s="7">
        <f t="shared" si="8"/>
        <v>0</v>
      </c>
      <c r="I21" s="8">
        <f t="shared" si="13"/>
        <v>0</v>
      </c>
      <c r="J21" s="9">
        <f t="shared" si="9"/>
        <v>0.20749999999999999</v>
      </c>
      <c r="K21" s="10">
        <v>0.61</v>
      </c>
      <c r="L21" s="10">
        <f t="shared" si="14"/>
        <v>0.12657499999999999</v>
      </c>
      <c r="M21" s="10">
        <f t="shared" si="10"/>
        <v>0</v>
      </c>
      <c r="N21" s="11">
        <f t="shared" si="15"/>
        <v>0</v>
      </c>
      <c r="O21" s="12">
        <f t="shared" si="16"/>
        <v>0.20749999999999999</v>
      </c>
      <c r="P21" s="13">
        <v>0.55000000000000004</v>
      </c>
      <c r="Q21" s="13">
        <f t="shared" si="17"/>
        <v>0.114125</v>
      </c>
      <c r="R21" s="13">
        <f t="shared" si="11"/>
        <v>0</v>
      </c>
      <c r="S21" s="14">
        <f t="shared" si="18"/>
        <v>0</v>
      </c>
    </row>
    <row r="22" spans="1:19" x14ac:dyDescent="0.3">
      <c r="A22" s="250">
        <f>VLOOKUP($D22,Reporting!$A:$Q,MATCH($A$5,Reporting!$B$4:$I$4,0)+1,FALSE)</f>
        <v>0</v>
      </c>
      <c r="B22" s="250">
        <f>VLOOKUP($D22,Reporting!$A:$Q,MATCH($A$5,Reporting!$S$4:$Z$4,0)+9,FALSE)</f>
        <v>0</v>
      </c>
      <c r="C22" s="236">
        <f>(B22*2)+A22</f>
        <v>0</v>
      </c>
      <c r="D22" s="266" t="s">
        <v>399</v>
      </c>
      <c r="E22" s="97">
        <v>0.89</v>
      </c>
      <c r="F22" s="6">
        <v>0.61</v>
      </c>
      <c r="G22" s="7">
        <f t="shared" si="12"/>
        <v>0.54290000000000005</v>
      </c>
      <c r="H22" s="7">
        <f t="shared" si="8"/>
        <v>0</v>
      </c>
      <c r="I22" s="8">
        <f t="shared" si="13"/>
        <v>0</v>
      </c>
      <c r="J22" s="9">
        <f t="shared" si="9"/>
        <v>0.2225</v>
      </c>
      <c r="K22" s="10">
        <v>0.61</v>
      </c>
      <c r="L22" s="10">
        <f t="shared" si="14"/>
        <v>0.13572500000000001</v>
      </c>
      <c r="M22" s="10">
        <f t="shared" si="10"/>
        <v>0</v>
      </c>
      <c r="N22" s="11">
        <f t="shared" si="15"/>
        <v>0</v>
      </c>
      <c r="O22" s="12">
        <f t="shared" si="16"/>
        <v>0.2225</v>
      </c>
      <c r="P22" s="13">
        <v>0.55000000000000004</v>
      </c>
      <c r="Q22" s="13">
        <f t="shared" si="17"/>
        <v>0.12237500000000001</v>
      </c>
      <c r="R22" s="13">
        <f t="shared" si="11"/>
        <v>0</v>
      </c>
      <c r="S22" s="14">
        <f t="shared" si="18"/>
        <v>0</v>
      </c>
    </row>
    <row r="23" spans="1:19" x14ac:dyDescent="0.3">
      <c r="A23" s="250">
        <f>VLOOKUP($D23,Reporting!$A:$Q,MATCH($A$5,Reporting!$B$4:$I$4,0)+1,FALSE)</f>
        <v>0</v>
      </c>
      <c r="B23" s="250">
        <f>VLOOKUP($D23,Reporting!$A:$Q,MATCH($A$5,Reporting!$S$4:$Z$4,0)+9,FALSE)</f>
        <v>0</v>
      </c>
      <c r="C23" s="236">
        <f>(B23*2)+A23</f>
        <v>0</v>
      </c>
      <c r="D23" s="266" t="s">
        <v>400</v>
      </c>
      <c r="E23" s="97">
        <v>0.95</v>
      </c>
      <c r="F23" s="6">
        <v>0.61</v>
      </c>
      <c r="G23" s="7">
        <f t="shared" si="12"/>
        <v>0.57950000000000002</v>
      </c>
      <c r="H23" s="7">
        <f t="shared" si="8"/>
        <v>0</v>
      </c>
      <c r="I23" s="8">
        <f t="shared" si="13"/>
        <v>0</v>
      </c>
      <c r="J23" s="9">
        <f t="shared" si="9"/>
        <v>0.23749999999999999</v>
      </c>
      <c r="K23" s="10">
        <v>0.61</v>
      </c>
      <c r="L23" s="10">
        <f t="shared" si="14"/>
        <v>0.144875</v>
      </c>
      <c r="M23" s="10">
        <f t="shared" si="10"/>
        <v>0</v>
      </c>
      <c r="N23" s="11">
        <f t="shared" si="15"/>
        <v>0</v>
      </c>
      <c r="O23" s="12">
        <f t="shared" si="16"/>
        <v>0.23749999999999999</v>
      </c>
      <c r="P23" s="13">
        <v>0.55000000000000004</v>
      </c>
      <c r="Q23" s="13">
        <f t="shared" si="17"/>
        <v>0.13062499999999999</v>
      </c>
      <c r="R23" s="13">
        <f t="shared" si="11"/>
        <v>0</v>
      </c>
      <c r="S23" s="14">
        <f t="shared" si="18"/>
        <v>0</v>
      </c>
    </row>
    <row r="24" spans="1:19" x14ac:dyDescent="0.3">
      <c r="A24" s="250">
        <f>VLOOKUP($D24,Reporting!$A:$Q,MATCH($A$5,Reporting!$B$4:$I$4,0)+1,FALSE)</f>
        <v>0</v>
      </c>
      <c r="B24" s="250">
        <f>VLOOKUP($D24,Reporting!$A:$Q,MATCH($A$5,Reporting!$S$4:$Z$4,0)+9,FALSE)</f>
        <v>0</v>
      </c>
      <c r="C24" s="236">
        <f>(B24*2)+A24</f>
        <v>0</v>
      </c>
      <c r="D24" s="266" t="s">
        <v>401</v>
      </c>
      <c r="E24" s="97">
        <v>0.99</v>
      </c>
      <c r="F24" s="6">
        <v>0.61</v>
      </c>
      <c r="G24" s="7">
        <f t="shared" si="12"/>
        <v>0.60389999999999999</v>
      </c>
      <c r="H24" s="7">
        <f t="shared" si="8"/>
        <v>0</v>
      </c>
      <c r="I24" s="8">
        <f t="shared" si="13"/>
        <v>0</v>
      </c>
      <c r="J24" s="9">
        <f t="shared" si="9"/>
        <v>0.2475</v>
      </c>
      <c r="K24" s="10">
        <v>0.61</v>
      </c>
      <c r="L24" s="10">
        <f t="shared" si="14"/>
        <v>0.150975</v>
      </c>
      <c r="M24" s="10">
        <f t="shared" si="10"/>
        <v>0</v>
      </c>
      <c r="N24" s="11">
        <f t="shared" si="15"/>
        <v>0</v>
      </c>
      <c r="O24" s="12">
        <f t="shared" si="16"/>
        <v>0.2475</v>
      </c>
      <c r="P24" s="13">
        <v>0.55000000000000004</v>
      </c>
      <c r="Q24" s="13">
        <f t="shared" si="17"/>
        <v>0.136125</v>
      </c>
      <c r="R24" s="13">
        <f t="shared" si="11"/>
        <v>0</v>
      </c>
      <c r="S24" s="14">
        <f t="shared" si="18"/>
        <v>0</v>
      </c>
    </row>
    <row r="25" spans="1:19" x14ac:dyDescent="0.3">
      <c r="A25" s="250">
        <f>VLOOKUP($D25,Reporting!$A:$Q,MATCH($A$5,Reporting!$B$4:$I$4,0)+1,FALSE)</f>
        <v>0</v>
      </c>
      <c r="B25" s="250">
        <f>VLOOKUP($D25,Reporting!$A:$Q,MATCH($A$5,Reporting!$S$4:$Z$4,0)+9,FALSE)</f>
        <v>0</v>
      </c>
      <c r="C25" s="236">
        <f>(B25*2)+A25</f>
        <v>0</v>
      </c>
      <c r="D25" s="266" t="s">
        <v>402</v>
      </c>
      <c r="E25" s="97">
        <v>1.1100000000000001</v>
      </c>
      <c r="F25" s="6">
        <v>0.61</v>
      </c>
      <c r="G25" s="7">
        <f t="shared" si="12"/>
        <v>0.67710000000000004</v>
      </c>
      <c r="H25" s="7">
        <f t="shared" si="8"/>
        <v>0</v>
      </c>
      <c r="I25" s="8">
        <f t="shared" si="13"/>
        <v>0</v>
      </c>
      <c r="J25" s="9">
        <f t="shared" si="9"/>
        <v>0.27750000000000002</v>
      </c>
      <c r="K25" s="10">
        <v>0.61</v>
      </c>
      <c r="L25" s="10">
        <f t="shared" si="14"/>
        <v>0.16927500000000001</v>
      </c>
      <c r="M25" s="10">
        <f t="shared" si="10"/>
        <v>0</v>
      </c>
      <c r="N25" s="11">
        <f t="shared" si="15"/>
        <v>0</v>
      </c>
      <c r="O25" s="12">
        <f t="shared" si="16"/>
        <v>0.27750000000000002</v>
      </c>
      <c r="P25" s="13">
        <v>0.55000000000000004</v>
      </c>
      <c r="Q25" s="13">
        <f t="shared" si="17"/>
        <v>0.15262500000000004</v>
      </c>
      <c r="R25" s="13">
        <f t="shared" si="11"/>
        <v>0</v>
      </c>
      <c r="S25" s="14">
        <f t="shared" si="18"/>
        <v>0</v>
      </c>
    </row>
    <row r="26" spans="1:19" x14ac:dyDescent="0.3">
      <c r="A26" s="250">
        <f>VLOOKUP($D26,Reporting!$A:$Q,MATCH($A$5,Reporting!$B$4:$I$4,0)+1,FALSE)</f>
        <v>0</v>
      </c>
      <c r="B26" s="250">
        <f>VLOOKUP($D26,Reporting!$A:$Q,MATCH($A$5,Reporting!$S$4:$Z$4,0)+9,FALSE)</f>
        <v>0</v>
      </c>
      <c r="C26" s="236">
        <f>(B26*2)+A26</f>
        <v>0</v>
      </c>
      <c r="D26" s="266" t="s">
        <v>403</v>
      </c>
      <c r="E26" s="97">
        <v>1.32</v>
      </c>
      <c r="F26" s="6">
        <v>0.61</v>
      </c>
      <c r="G26" s="7">
        <f t="shared" si="12"/>
        <v>0.80520000000000003</v>
      </c>
      <c r="H26" s="7">
        <f t="shared" si="8"/>
        <v>0</v>
      </c>
      <c r="I26" s="8">
        <f t="shared" si="13"/>
        <v>0</v>
      </c>
      <c r="J26" s="9">
        <f t="shared" si="9"/>
        <v>0.33</v>
      </c>
      <c r="K26" s="10">
        <v>0.61</v>
      </c>
      <c r="L26" s="10">
        <f t="shared" si="14"/>
        <v>0.20130000000000001</v>
      </c>
      <c r="M26" s="10">
        <f t="shared" si="10"/>
        <v>0</v>
      </c>
      <c r="N26" s="11">
        <f t="shared" si="15"/>
        <v>0</v>
      </c>
      <c r="O26" s="12">
        <f t="shared" si="16"/>
        <v>0.33</v>
      </c>
      <c r="P26" s="13">
        <v>0.55000000000000004</v>
      </c>
      <c r="Q26" s="13">
        <f t="shared" si="17"/>
        <v>0.18150000000000002</v>
      </c>
      <c r="R26" s="13">
        <f t="shared" si="11"/>
        <v>0</v>
      </c>
      <c r="S26" s="14">
        <f t="shared" si="18"/>
        <v>0</v>
      </c>
    </row>
    <row r="27" spans="1:19" ht="15" thickBot="1" x14ac:dyDescent="0.35">
      <c r="A27" s="253"/>
      <c r="B27" s="4">
        <f>SUM(B7:B26)</f>
        <v>152</v>
      </c>
      <c r="C27" s="237"/>
      <c r="D27" s="267"/>
      <c r="E27" s="4"/>
      <c r="F27" s="642" t="s">
        <v>9</v>
      </c>
      <c r="G27" s="643"/>
      <c r="H27" s="643"/>
      <c r="I27" s="16">
        <f>SUM(I7:I26)</f>
        <v>25.366087500000003</v>
      </c>
      <c r="J27" s="1"/>
      <c r="K27" s="644" t="s">
        <v>10</v>
      </c>
      <c r="L27" s="644"/>
      <c r="M27" s="644"/>
      <c r="N27" s="17">
        <f>SUM(N7:N26)</f>
        <v>6.3415218750000006</v>
      </c>
      <c r="O27" s="15"/>
      <c r="P27" s="645" t="s">
        <v>11</v>
      </c>
      <c r="Q27" s="645"/>
      <c r="R27" s="645"/>
      <c r="S27" s="18">
        <f>SUM(S7:S26)</f>
        <v>5.7177656250000002</v>
      </c>
    </row>
    <row r="28" spans="1:19" ht="15" thickBot="1" x14ac:dyDescent="0.35">
      <c r="F28" s="131"/>
      <c r="G28" s="131"/>
      <c r="H28" s="131"/>
      <c r="I28" s="132"/>
      <c r="K28" s="131"/>
      <c r="L28" s="131"/>
      <c r="M28" s="131"/>
      <c r="N28" s="132"/>
      <c r="P28" s="131"/>
      <c r="Q28" s="131"/>
      <c r="R28" s="131"/>
      <c r="S28" s="132"/>
    </row>
    <row r="29" spans="1:19" ht="15" customHeight="1" x14ac:dyDescent="0.3">
      <c r="A29" s="638" t="s">
        <v>157</v>
      </c>
      <c r="B29" s="638"/>
      <c r="C29" s="638"/>
      <c r="D29" s="638"/>
      <c r="E29" s="124"/>
      <c r="F29" s="640" t="s">
        <v>83</v>
      </c>
      <c r="G29" s="640"/>
      <c r="H29" s="640"/>
      <c r="I29" s="640"/>
      <c r="J29" s="640"/>
      <c r="K29" s="2"/>
      <c r="L29" s="2"/>
      <c r="M29" s="2"/>
      <c r="N29" s="2"/>
      <c r="O29" s="2"/>
      <c r="P29" s="2"/>
      <c r="Q29" s="2"/>
      <c r="R29" s="2"/>
      <c r="S29" s="5"/>
    </row>
    <row r="30" spans="1:19" ht="15" customHeight="1" x14ac:dyDescent="0.3">
      <c r="A30" s="639"/>
      <c r="B30" s="639"/>
      <c r="C30" s="639"/>
      <c r="D30" s="639"/>
      <c r="E30" s="125"/>
      <c r="F30" s="641"/>
      <c r="G30" s="641"/>
      <c r="H30" s="641"/>
      <c r="I30" s="641"/>
      <c r="J30" s="641"/>
      <c r="K30" s="29"/>
      <c r="L30" s="29"/>
      <c r="M30" s="29"/>
      <c r="N30" s="29"/>
      <c r="O30" s="29"/>
      <c r="P30" s="29"/>
      <c r="Q30" s="29"/>
      <c r="R30" s="29"/>
      <c r="S30" s="30"/>
    </row>
    <row r="31" spans="1:19" ht="15" customHeight="1" x14ac:dyDescent="0.3">
      <c r="A31" s="250">
        <f>VLOOKUP($D31,Reporting!$A:$Q,MATCH($A$29,Reporting!$B$4:$I$4,0)+1,FALSE)</f>
        <v>0</v>
      </c>
      <c r="B31" s="250">
        <f>VLOOKUP($D31,Reporting!$A:$Q,MATCH($A$29,Reporting!$S$4:$Z$4,0)+9,FALSE)</f>
        <v>0</v>
      </c>
      <c r="C31" s="236">
        <f t="shared" ref="C31:C36" si="19">(B31*0.25)+A31</f>
        <v>0</v>
      </c>
      <c r="D31" s="262" t="s">
        <v>371</v>
      </c>
      <c r="E31" s="96">
        <v>0.08</v>
      </c>
      <c r="F31" s="6">
        <v>0.61</v>
      </c>
      <c r="G31" s="7">
        <f t="shared" ref="G31:G36" si="20">E31*F31</f>
        <v>4.8800000000000003E-2</v>
      </c>
      <c r="H31" s="7">
        <f>C31*G31</f>
        <v>0</v>
      </c>
      <c r="I31" s="8">
        <f t="shared" ref="I31:I36" si="21">H31/8</f>
        <v>0</v>
      </c>
      <c r="J31" s="9">
        <f>E31*0.25</f>
        <v>0.02</v>
      </c>
      <c r="K31" s="10">
        <v>0.61</v>
      </c>
      <c r="L31" s="10">
        <f t="shared" ref="L31:L36" si="22">J31*K31</f>
        <v>1.2200000000000001E-2</v>
      </c>
      <c r="M31" s="10">
        <f>C31*L31</f>
        <v>0</v>
      </c>
      <c r="N31" s="11">
        <f t="shared" ref="N31:N36" si="23">M31/8</f>
        <v>0</v>
      </c>
      <c r="O31" s="12">
        <f t="shared" ref="O31:O36" si="24">J31</f>
        <v>0.02</v>
      </c>
      <c r="P31" s="13">
        <v>0.55000000000000004</v>
      </c>
      <c r="Q31" s="13">
        <f t="shared" ref="Q31:Q36" si="25">O31*P31</f>
        <v>1.1000000000000001E-2</v>
      </c>
      <c r="R31" s="13">
        <f>C31*Q31</f>
        <v>0</v>
      </c>
      <c r="S31" s="14">
        <f t="shared" ref="S31:S36" si="26">R31/8</f>
        <v>0</v>
      </c>
    </row>
    <row r="32" spans="1:19" ht="15" customHeight="1" x14ac:dyDescent="0.3">
      <c r="A32" s="250">
        <f>VLOOKUP($D32,Reporting!$A:$Q,MATCH($A$29,Reporting!$B$4:$I$4,0)+1,FALSE)</f>
        <v>0</v>
      </c>
      <c r="B32" s="250">
        <f>VLOOKUP($D32,Reporting!$A:$Q,MATCH($A$29,Reporting!$S$4:$Z$4,0)+9,FALSE)</f>
        <v>0</v>
      </c>
      <c r="C32" s="236">
        <f t="shared" si="19"/>
        <v>0</v>
      </c>
      <c r="D32" s="262" t="s">
        <v>372</v>
      </c>
      <c r="E32" s="96">
        <v>0.09</v>
      </c>
      <c r="F32" s="6">
        <v>0.61</v>
      </c>
      <c r="G32" s="7">
        <f t="shared" si="20"/>
        <v>5.4899999999999997E-2</v>
      </c>
      <c r="H32" s="7">
        <f t="shared" ref="H32:H43" si="27">C32*G32</f>
        <v>0</v>
      </c>
      <c r="I32" s="8">
        <f t="shared" si="21"/>
        <v>0</v>
      </c>
      <c r="J32" s="9">
        <f t="shared" ref="J32:J43" si="28">E32*0.25</f>
        <v>2.2499999999999999E-2</v>
      </c>
      <c r="K32" s="10">
        <v>0.61</v>
      </c>
      <c r="L32" s="10">
        <f t="shared" si="22"/>
        <v>1.3724999999999999E-2</v>
      </c>
      <c r="M32" s="10">
        <f t="shared" ref="M32:M43" si="29">C32*L32</f>
        <v>0</v>
      </c>
      <c r="N32" s="11">
        <f t="shared" si="23"/>
        <v>0</v>
      </c>
      <c r="O32" s="12">
        <f t="shared" si="24"/>
        <v>2.2499999999999999E-2</v>
      </c>
      <c r="P32" s="13">
        <v>0.55000000000000004</v>
      </c>
      <c r="Q32" s="13">
        <f t="shared" si="25"/>
        <v>1.2375000000000001E-2</v>
      </c>
      <c r="R32" s="13">
        <f t="shared" ref="R32:R43" si="30">C32*Q32</f>
        <v>0</v>
      </c>
      <c r="S32" s="14">
        <f t="shared" si="26"/>
        <v>0</v>
      </c>
    </row>
    <row r="33" spans="1:19" ht="15" customHeight="1" x14ac:dyDescent="0.3">
      <c r="A33" s="250">
        <f>VLOOKUP($D33,Reporting!$A:$Q,MATCH($A$29,Reporting!$B$4:$I$4,0)+1,FALSE)</f>
        <v>0</v>
      </c>
      <c r="B33" s="250">
        <f>VLOOKUP($D33,Reporting!$A:$Q,MATCH($A$29,Reporting!$S$4:$Z$4,0)+9,FALSE)</f>
        <v>0</v>
      </c>
      <c r="C33" s="236">
        <f t="shared" si="19"/>
        <v>0</v>
      </c>
      <c r="D33" s="262" t="s">
        <v>389</v>
      </c>
      <c r="E33" s="96">
        <v>0.11</v>
      </c>
      <c r="F33" s="6">
        <v>0.61</v>
      </c>
      <c r="G33" s="7">
        <f t="shared" si="20"/>
        <v>6.7099999999999993E-2</v>
      </c>
      <c r="H33" s="7">
        <f t="shared" si="27"/>
        <v>0</v>
      </c>
      <c r="I33" s="8">
        <f t="shared" si="21"/>
        <v>0</v>
      </c>
      <c r="J33" s="9">
        <f t="shared" si="28"/>
        <v>2.75E-2</v>
      </c>
      <c r="K33" s="10">
        <v>0.61</v>
      </c>
      <c r="L33" s="10">
        <f t="shared" si="22"/>
        <v>1.6774999999999998E-2</v>
      </c>
      <c r="M33" s="10">
        <f t="shared" si="29"/>
        <v>0</v>
      </c>
      <c r="N33" s="11">
        <f t="shared" si="23"/>
        <v>0</v>
      </c>
      <c r="O33" s="12">
        <f t="shared" si="24"/>
        <v>2.75E-2</v>
      </c>
      <c r="P33" s="13">
        <v>0.55000000000000004</v>
      </c>
      <c r="Q33" s="13">
        <f t="shared" si="25"/>
        <v>1.5125000000000001E-2</v>
      </c>
      <c r="R33" s="13">
        <f t="shared" si="30"/>
        <v>0</v>
      </c>
      <c r="S33" s="14">
        <f t="shared" si="26"/>
        <v>0</v>
      </c>
    </row>
    <row r="34" spans="1:19" ht="15" customHeight="1" x14ac:dyDescent="0.3">
      <c r="A34" s="250">
        <f>VLOOKUP($D34,Reporting!$A:$Q,MATCH($A$29,Reporting!$B$4:$I$4,0)+1,FALSE)</f>
        <v>0</v>
      </c>
      <c r="B34" s="250">
        <f>VLOOKUP($D34,Reporting!$A:$Q,MATCH($A$29,Reporting!$S$4:$Z$4,0)+9,FALSE)</f>
        <v>0</v>
      </c>
      <c r="C34" s="236">
        <f t="shared" si="19"/>
        <v>0</v>
      </c>
      <c r="D34" s="262" t="s">
        <v>373</v>
      </c>
      <c r="E34" s="96">
        <v>0.13</v>
      </c>
      <c r="F34" s="6">
        <v>0.61</v>
      </c>
      <c r="G34" s="7">
        <f t="shared" si="20"/>
        <v>7.9299999999999995E-2</v>
      </c>
      <c r="H34" s="7">
        <f t="shared" si="27"/>
        <v>0</v>
      </c>
      <c r="I34" s="8">
        <f t="shared" si="21"/>
        <v>0</v>
      </c>
      <c r="J34" s="9">
        <f t="shared" si="28"/>
        <v>3.2500000000000001E-2</v>
      </c>
      <c r="K34" s="10">
        <v>0.61</v>
      </c>
      <c r="L34" s="10">
        <f t="shared" si="22"/>
        <v>1.9824999999999999E-2</v>
      </c>
      <c r="M34" s="10">
        <f t="shared" si="29"/>
        <v>0</v>
      </c>
      <c r="N34" s="11">
        <f t="shared" si="23"/>
        <v>0</v>
      </c>
      <c r="O34" s="12">
        <f t="shared" si="24"/>
        <v>3.2500000000000001E-2</v>
      </c>
      <c r="P34" s="13">
        <v>0.55000000000000004</v>
      </c>
      <c r="Q34" s="13">
        <f t="shared" si="25"/>
        <v>1.7875000000000002E-2</v>
      </c>
      <c r="R34" s="13">
        <f t="shared" si="30"/>
        <v>0</v>
      </c>
      <c r="S34" s="14">
        <f t="shared" si="26"/>
        <v>0</v>
      </c>
    </row>
    <row r="35" spans="1:19" ht="15" customHeight="1" x14ac:dyDescent="0.3">
      <c r="A35" s="250">
        <f>VLOOKUP($D35,Reporting!$A:$Q,MATCH($A$29,Reporting!$B$4:$I$4,0)+1,FALSE)</f>
        <v>0</v>
      </c>
      <c r="B35" s="250">
        <f>VLOOKUP($D35,Reporting!$A:$Q,MATCH($A$29,Reporting!$S$4:$Z$4,0)+9,FALSE)</f>
        <v>0</v>
      </c>
      <c r="C35" s="236">
        <f t="shared" si="19"/>
        <v>0</v>
      </c>
      <c r="D35" s="262" t="s">
        <v>374</v>
      </c>
      <c r="E35" s="96">
        <v>0.14000000000000001</v>
      </c>
      <c r="F35" s="6">
        <v>0.61</v>
      </c>
      <c r="G35" s="7">
        <f t="shared" si="20"/>
        <v>8.5400000000000004E-2</v>
      </c>
      <c r="H35" s="7">
        <f t="shared" si="27"/>
        <v>0</v>
      </c>
      <c r="I35" s="8">
        <f t="shared" si="21"/>
        <v>0</v>
      </c>
      <c r="J35" s="9">
        <f t="shared" si="28"/>
        <v>3.5000000000000003E-2</v>
      </c>
      <c r="K35" s="10">
        <v>0.61</v>
      </c>
      <c r="L35" s="10">
        <f t="shared" si="22"/>
        <v>2.1350000000000001E-2</v>
      </c>
      <c r="M35" s="10">
        <f t="shared" si="29"/>
        <v>0</v>
      </c>
      <c r="N35" s="11">
        <f t="shared" si="23"/>
        <v>0</v>
      </c>
      <c r="O35" s="12">
        <f t="shared" si="24"/>
        <v>3.5000000000000003E-2</v>
      </c>
      <c r="P35" s="13">
        <v>0.55000000000000004</v>
      </c>
      <c r="Q35" s="13">
        <f t="shared" si="25"/>
        <v>1.9250000000000003E-2</v>
      </c>
      <c r="R35" s="13">
        <f t="shared" si="30"/>
        <v>0</v>
      </c>
      <c r="S35" s="14">
        <f t="shared" si="26"/>
        <v>0</v>
      </c>
    </row>
    <row r="36" spans="1:19" ht="15.75" customHeight="1" x14ac:dyDescent="0.3">
      <c r="A36" s="250">
        <f>VLOOKUP($D36,Reporting!$A:$Q,MATCH($A$29,Reporting!$B$4:$I$4,0)+1,FALSE)</f>
        <v>0</v>
      </c>
      <c r="B36" s="250">
        <f>VLOOKUP($D36,Reporting!$A:$Q,MATCH($A$29,Reporting!$S$4:$Z$4,0)+9,FALSE)</f>
        <v>0</v>
      </c>
      <c r="C36" s="236">
        <f t="shared" si="19"/>
        <v>0</v>
      </c>
      <c r="D36" s="266" t="s">
        <v>390</v>
      </c>
      <c r="E36" s="97">
        <v>0.18</v>
      </c>
      <c r="F36" s="6">
        <v>0.61</v>
      </c>
      <c r="G36" s="7">
        <f t="shared" si="20"/>
        <v>0.10979999999999999</v>
      </c>
      <c r="H36" s="7">
        <f t="shared" si="27"/>
        <v>0</v>
      </c>
      <c r="I36" s="8">
        <f t="shared" si="21"/>
        <v>0</v>
      </c>
      <c r="J36" s="9">
        <f t="shared" si="28"/>
        <v>4.4999999999999998E-2</v>
      </c>
      <c r="K36" s="10">
        <v>0.61</v>
      </c>
      <c r="L36" s="10">
        <f t="shared" si="22"/>
        <v>2.7449999999999999E-2</v>
      </c>
      <c r="M36" s="10">
        <f t="shared" si="29"/>
        <v>0</v>
      </c>
      <c r="N36" s="11">
        <f t="shared" si="23"/>
        <v>0</v>
      </c>
      <c r="O36" s="12">
        <f t="shared" si="24"/>
        <v>4.4999999999999998E-2</v>
      </c>
      <c r="P36" s="13">
        <v>0.55000000000000004</v>
      </c>
      <c r="Q36" s="13">
        <f t="shared" si="25"/>
        <v>2.4750000000000001E-2</v>
      </c>
      <c r="R36" s="13">
        <f t="shared" si="30"/>
        <v>0</v>
      </c>
      <c r="S36" s="14">
        <f t="shared" si="26"/>
        <v>0</v>
      </c>
    </row>
    <row r="37" spans="1:19" x14ac:dyDescent="0.3">
      <c r="A37" s="250">
        <f>VLOOKUP($D37,Reporting!$A:$Q,MATCH($A$29,Reporting!$B$4:$I$4,0)+1,FALSE)</f>
        <v>0</v>
      </c>
      <c r="B37" s="250">
        <f>VLOOKUP($D37,Reporting!$A:$Q,MATCH($A$29,Reporting!$S$4:$Z$4,0)+9,FALSE)</f>
        <v>0</v>
      </c>
      <c r="C37" s="236">
        <f>(B37*0.5)+A37</f>
        <v>0</v>
      </c>
      <c r="D37" s="266" t="s">
        <v>376</v>
      </c>
      <c r="E37" s="97">
        <v>0.23</v>
      </c>
      <c r="F37" s="6">
        <v>0.61</v>
      </c>
      <c r="G37" s="7">
        <f t="shared" ref="G37:G43" si="31">E37*F37</f>
        <v>0.14030000000000001</v>
      </c>
      <c r="H37" s="7">
        <f t="shared" si="27"/>
        <v>0</v>
      </c>
      <c r="I37" s="8">
        <f t="shared" ref="I37:I43" si="32">H37/8</f>
        <v>0</v>
      </c>
      <c r="J37" s="9">
        <f t="shared" si="28"/>
        <v>5.7500000000000002E-2</v>
      </c>
      <c r="K37" s="10">
        <v>0.61</v>
      </c>
      <c r="L37" s="10">
        <f t="shared" ref="L37:L43" si="33">J37*K37</f>
        <v>3.5075000000000002E-2</v>
      </c>
      <c r="M37" s="10">
        <f t="shared" si="29"/>
        <v>0</v>
      </c>
      <c r="N37" s="11">
        <f t="shared" ref="N37:N43" si="34">M37/8</f>
        <v>0</v>
      </c>
      <c r="O37" s="12">
        <f t="shared" ref="O37:O43" si="35">J37</f>
        <v>5.7500000000000002E-2</v>
      </c>
      <c r="P37" s="13">
        <v>0.55000000000000004</v>
      </c>
      <c r="Q37" s="13">
        <f t="shared" ref="Q37:Q43" si="36">O37*P37</f>
        <v>3.1625000000000007E-2</v>
      </c>
      <c r="R37" s="13">
        <f t="shared" si="30"/>
        <v>0</v>
      </c>
      <c r="S37" s="14">
        <f t="shared" ref="S37:S43" si="37">R37/8</f>
        <v>0</v>
      </c>
    </row>
    <row r="38" spans="1:19" x14ac:dyDescent="0.3">
      <c r="A38" s="250">
        <f>VLOOKUP($D38,Reporting!$A:$Q,MATCH($A$29,Reporting!$B$4:$I$4,0)+1,FALSE)</f>
        <v>0</v>
      </c>
      <c r="B38" s="250">
        <f>VLOOKUP($D38,Reporting!$A:$Q,MATCH($A$29,Reporting!$S$4:$Z$4,0)+9,FALSE)</f>
        <v>0</v>
      </c>
      <c r="C38" s="236">
        <f>(B38*0.5)+A38</f>
        <v>0</v>
      </c>
      <c r="D38" s="266" t="s">
        <v>391</v>
      </c>
      <c r="E38" s="97">
        <v>0.26</v>
      </c>
      <c r="F38" s="6">
        <v>0.61</v>
      </c>
      <c r="G38" s="7">
        <f t="shared" si="31"/>
        <v>0.15859999999999999</v>
      </c>
      <c r="H38" s="7">
        <f t="shared" si="27"/>
        <v>0</v>
      </c>
      <c r="I38" s="8">
        <f t="shared" si="32"/>
        <v>0</v>
      </c>
      <c r="J38" s="9">
        <f t="shared" si="28"/>
        <v>6.5000000000000002E-2</v>
      </c>
      <c r="K38" s="10">
        <v>0.61</v>
      </c>
      <c r="L38" s="10">
        <f t="shared" si="33"/>
        <v>3.9649999999999998E-2</v>
      </c>
      <c r="M38" s="10">
        <f t="shared" si="29"/>
        <v>0</v>
      </c>
      <c r="N38" s="11">
        <f t="shared" si="34"/>
        <v>0</v>
      </c>
      <c r="O38" s="12">
        <f t="shared" si="35"/>
        <v>6.5000000000000002E-2</v>
      </c>
      <c r="P38" s="13">
        <v>0.55000000000000004</v>
      </c>
      <c r="Q38" s="13">
        <f t="shared" si="36"/>
        <v>3.5750000000000004E-2</v>
      </c>
      <c r="R38" s="13">
        <f t="shared" si="30"/>
        <v>0</v>
      </c>
      <c r="S38" s="14">
        <f t="shared" si="37"/>
        <v>0</v>
      </c>
    </row>
    <row r="39" spans="1:19" x14ac:dyDescent="0.3">
      <c r="A39" s="250">
        <f>VLOOKUP($D39,Reporting!$A:$Q,MATCH($A$29,Reporting!$B$4:$I$4,0)+1,FALSE)</f>
        <v>0</v>
      </c>
      <c r="B39" s="250">
        <f>VLOOKUP($D39,Reporting!$A:$Q,MATCH($A$29,Reporting!$S$4:$Z$4,0)+9,FALSE)</f>
        <v>0</v>
      </c>
      <c r="C39" s="236">
        <f>(B39*0.5)+A39</f>
        <v>0</v>
      </c>
      <c r="D39" s="266" t="s">
        <v>392</v>
      </c>
      <c r="E39" s="97">
        <v>0.32</v>
      </c>
      <c r="F39" s="6">
        <v>0.61</v>
      </c>
      <c r="G39" s="7">
        <f t="shared" si="31"/>
        <v>0.19520000000000001</v>
      </c>
      <c r="H39" s="7">
        <f t="shared" si="27"/>
        <v>0</v>
      </c>
      <c r="I39" s="8">
        <f t="shared" si="32"/>
        <v>0</v>
      </c>
      <c r="J39" s="9">
        <f t="shared" si="28"/>
        <v>0.08</v>
      </c>
      <c r="K39" s="10">
        <v>0.61</v>
      </c>
      <c r="L39" s="10">
        <f t="shared" si="33"/>
        <v>4.8800000000000003E-2</v>
      </c>
      <c r="M39" s="10">
        <f t="shared" si="29"/>
        <v>0</v>
      </c>
      <c r="N39" s="11">
        <f t="shared" si="34"/>
        <v>0</v>
      </c>
      <c r="O39" s="12">
        <f t="shared" si="35"/>
        <v>0.08</v>
      </c>
      <c r="P39" s="13">
        <v>0.55000000000000004</v>
      </c>
      <c r="Q39" s="13">
        <f t="shared" si="36"/>
        <v>4.4000000000000004E-2</v>
      </c>
      <c r="R39" s="13">
        <f t="shared" si="30"/>
        <v>0</v>
      </c>
      <c r="S39" s="14">
        <f t="shared" si="37"/>
        <v>0</v>
      </c>
    </row>
    <row r="40" spans="1:19" x14ac:dyDescent="0.3">
      <c r="A40" s="250">
        <f>VLOOKUP($D40,Reporting!$A:$Q,MATCH($A$29,Reporting!$B$4:$I$4,0)+1,FALSE)</f>
        <v>0</v>
      </c>
      <c r="B40" s="250">
        <f>VLOOKUP($D40,Reporting!$A:$Q,MATCH($A$29,Reporting!$S$4:$Z$4,0)+9,FALSE)</f>
        <v>0</v>
      </c>
      <c r="C40" s="236">
        <f>(B40*0.75)+A40</f>
        <v>0</v>
      </c>
      <c r="D40" s="266" t="s">
        <v>393</v>
      </c>
      <c r="E40" s="97">
        <v>0.39</v>
      </c>
      <c r="F40" s="6">
        <v>0.61</v>
      </c>
      <c r="G40" s="7">
        <f t="shared" si="31"/>
        <v>0.2379</v>
      </c>
      <c r="H40" s="7">
        <f t="shared" si="27"/>
        <v>0</v>
      </c>
      <c r="I40" s="8">
        <f t="shared" si="32"/>
        <v>0</v>
      </c>
      <c r="J40" s="9">
        <f t="shared" si="28"/>
        <v>9.7500000000000003E-2</v>
      </c>
      <c r="K40" s="10">
        <v>0.61</v>
      </c>
      <c r="L40" s="10">
        <f t="shared" si="33"/>
        <v>5.9475E-2</v>
      </c>
      <c r="M40" s="10">
        <f t="shared" si="29"/>
        <v>0</v>
      </c>
      <c r="N40" s="11">
        <f t="shared" si="34"/>
        <v>0</v>
      </c>
      <c r="O40" s="12">
        <f t="shared" si="35"/>
        <v>9.7500000000000003E-2</v>
      </c>
      <c r="P40" s="13">
        <v>0.55000000000000004</v>
      </c>
      <c r="Q40" s="13">
        <f t="shared" si="36"/>
        <v>5.3625000000000006E-2</v>
      </c>
      <c r="R40" s="13">
        <f t="shared" si="30"/>
        <v>0</v>
      </c>
      <c r="S40" s="14">
        <f t="shared" si="37"/>
        <v>0</v>
      </c>
    </row>
    <row r="41" spans="1:19" x14ac:dyDescent="0.3">
      <c r="A41" s="250">
        <f>VLOOKUP($D41,Reporting!$A:$Q,MATCH($A$29,Reporting!$B$4:$I$4,0)+1,FALSE)</f>
        <v>0</v>
      </c>
      <c r="B41" s="250">
        <f>VLOOKUP($D41,Reporting!$A:$Q,MATCH($A$29,Reporting!$S$4:$Z$4,0)+9,FALSE)</f>
        <v>0</v>
      </c>
      <c r="C41" s="236">
        <f>(B41*0.75)+A41</f>
        <v>0</v>
      </c>
      <c r="D41" s="266" t="s">
        <v>394</v>
      </c>
      <c r="E41" s="97">
        <v>0.44</v>
      </c>
      <c r="F41" s="6">
        <v>0.61</v>
      </c>
      <c r="G41" s="7">
        <f t="shared" si="31"/>
        <v>0.26839999999999997</v>
      </c>
      <c r="H41" s="7">
        <f t="shared" si="27"/>
        <v>0</v>
      </c>
      <c r="I41" s="8">
        <f t="shared" si="32"/>
        <v>0</v>
      </c>
      <c r="J41" s="9">
        <f t="shared" si="28"/>
        <v>0.11</v>
      </c>
      <c r="K41" s="10">
        <v>0.61</v>
      </c>
      <c r="L41" s="10">
        <f t="shared" si="33"/>
        <v>6.7099999999999993E-2</v>
      </c>
      <c r="M41" s="10">
        <f t="shared" si="29"/>
        <v>0</v>
      </c>
      <c r="N41" s="11">
        <f t="shared" si="34"/>
        <v>0</v>
      </c>
      <c r="O41" s="12">
        <f t="shared" si="35"/>
        <v>0.11</v>
      </c>
      <c r="P41" s="13">
        <v>0.55000000000000004</v>
      </c>
      <c r="Q41" s="13">
        <f t="shared" si="36"/>
        <v>6.0500000000000005E-2</v>
      </c>
      <c r="R41" s="13">
        <f t="shared" si="30"/>
        <v>0</v>
      </c>
      <c r="S41" s="14">
        <f t="shared" si="37"/>
        <v>0</v>
      </c>
    </row>
    <row r="42" spans="1:19" x14ac:dyDescent="0.3">
      <c r="A42" s="250">
        <f>VLOOKUP($D42,Reporting!$A:$Q,MATCH($A$29,Reporting!$B$4:$I$4,0)+1,FALSE)</f>
        <v>0</v>
      </c>
      <c r="B42" s="250">
        <f>VLOOKUP($D42,Reporting!$A:$Q,MATCH($A$29,Reporting!$S$4:$Z$4,0)+9,FALSE)</f>
        <v>0</v>
      </c>
      <c r="C42" s="236">
        <f>(B42*1)+A42</f>
        <v>0</v>
      </c>
      <c r="D42" s="266" t="s">
        <v>395</v>
      </c>
      <c r="E42" s="97">
        <v>0.54</v>
      </c>
      <c r="F42" s="6">
        <v>0.61</v>
      </c>
      <c r="G42" s="7">
        <f t="shared" si="31"/>
        <v>0.32940000000000003</v>
      </c>
      <c r="H42" s="7">
        <f t="shared" si="27"/>
        <v>0</v>
      </c>
      <c r="I42" s="8">
        <f t="shared" si="32"/>
        <v>0</v>
      </c>
      <c r="J42" s="9">
        <f t="shared" si="28"/>
        <v>0.13500000000000001</v>
      </c>
      <c r="K42" s="10">
        <v>0.61</v>
      </c>
      <c r="L42" s="10">
        <f t="shared" si="33"/>
        <v>8.2350000000000007E-2</v>
      </c>
      <c r="M42" s="10">
        <f t="shared" si="29"/>
        <v>0</v>
      </c>
      <c r="N42" s="11">
        <f t="shared" si="34"/>
        <v>0</v>
      </c>
      <c r="O42" s="12">
        <f t="shared" si="35"/>
        <v>0.13500000000000001</v>
      </c>
      <c r="P42" s="13">
        <v>0.55000000000000004</v>
      </c>
      <c r="Q42" s="13">
        <f t="shared" si="36"/>
        <v>7.425000000000001E-2</v>
      </c>
      <c r="R42" s="13">
        <f t="shared" si="30"/>
        <v>0</v>
      </c>
      <c r="S42" s="14">
        <f t="shared" si="37"/>
        <v>0</v>
      </c>
    </row>
    <row r="43" spans="1:19" x14ac:dyDescent="0.3">
      <c r="A43" s="250">
        <f>VLOOKUP($D43,Reporting!$A:$Q,MATCH($A$29,Reporting!$B$4:$I$4,0)+1,FALSE)</f>
        <v>0</v>
      </c>
      <c r="B43" s="250">
        <f>VLOOKUP($D43,Reporting!$A:$Q,MATCH($A$29,Reporting!$S$4:$Z$4,0)+9,FALSE)</f>
        <v>0</v>
      </c>
      <c r="C43" s="236">
        <f>(B43*1)+A43</f>
        <v>0</v>
      </c>
      <c r="D43" s="266" t="s">
        <v>396</v>
      </c>
      <c r="E43" s="97">
        <v>0.66</v>
      </c>
      <c r="F43" s="6">
        <v>0.61</v>
      </c>
      <c r="G43" s="7">
        <f t="shared" si="31"/>
        <v>0.40260000000000001</v>
      </c>
      <c r="H43" s="7">
        <f t="shared" si="27"/>
        <v>0</v>
      </c>
      <c r="I43" s="8">
        <f t="shared" si="32"/>
        <v>0</v>
      </c>
      <c r="J43" s="9">
        <f t="shared" si="28"/>
        <v>0.16500000000000001</v>
      </c>
      <c r="K43" s="10">
        <v>0.61</v>
      </c>
      <c r="L43" s="10">
        <f t="shared" si="33"/>
        <v>0.10065</v>
      </c>
      <c r="M43" s="10">
        <f t="shared" si="29"/>
        <v>0</v>
      </c>
      <c r="N43" s="11">
        <f t="shared" si="34"/>
        <v>0</v>
      </c>
      <c r="O43" s="12">
        <f t="shared" si="35"/>
        <v>0.16500000000000001</v>
      </c>
      <c r="P43" s="13">
        <v>0.55000000000000004</v>
      </c>
      <c r="Q43" s="13">
        <f t="shared" si="36"/>
        <v>9.0750000000000011E-2</v>
      </c>
      <c r="R43" s="13">
        <f t="shared" si="30"/>
        <v>0</v>
      </c>
      <c r="S43" s="14">
        <f t="shared" si="37"/>
        <v>0</v>
      </c>
    </row>
    <row r="44" spans="1:19" ht="15" thickBot="1" x14ac:dyDescent="0.35">
      <c r="A44" s="253"/>
      <c r="B44" s="4">
        <f>SUM(B31:B43)</f>
        <v>0</v>
      </c>
      <c r="C44" s="237"/>
      <c r="D44" s="267"/>
      <c r="E44" s="4"/>
      <c r="F44" s="642" t="s">
        <v>9</v>
      </c>
      <c r="G44" s="643"/>
      <c r="H44" s="643"/>
      <c r="I44" s="16">
        <f>SUM(I31:I43)</f>
        <v>0</v>
      </c>
      <c r="J44" s="1"/>
      <c r="K44" s="644" t="s">
        <v>10</v>
      </c>
      <c r="L44" s="644"/>
      <c r="M44" s="644"/>
      <c r="N44" s="17">
        <f>SUM(N31:N43)</f>
        <v>0</v>
      </c>
      <c r="O44" s="15"/>
      <c r="P44" s="645" t="s">
        <v>11</v>
      </c>
      <c r="Q44" s="645"/>
      <c r="R44" s="645"/>
      <c r="S44" s="18">
        <f>SUM(S31:S43)</f>
        <v>0</v>
      </c>
    </row>
    <row r="45" spans="1:19" ht="15" thickBot="1" x14ac:dyDescent="0.35">
      <c r="F45" s="131"/>
      <c r="G45" s="131"/>
      <c r="H45" s="131"/>
      <c r="I45" s="132"/>
      <c r="K45" s="131"/>
      <c r="L45" s="131"/>
      <c r="M45" s="131"/>
      <c r="N45" s="132"/>
      <c r="P45" s="131"/>
      <c r="Q45" s="131"/>
      <c r="R45" s="131"/>
      <c r="S45" s="132"/>
    </row>
    <row r="46" spans="1:19" ht="15" customHeight="1" x14ac:dyDescent="0.3">
      <c r="A46" s="634" t="s">
        <v>158</v>
      </c>
      <c r="B46" s="634"/>
      <c r="C46" s="634"/>
      <c r="D46" s="634"/>
      <c r="E46" s="634"/>
      <c r="F46" s="636" t="s">
        <v>82</v>
      </c>
      <c r="G46" s="636"/>
      <c r="H46" s="636"/>
      <c r="I46" s="636"/>
      <c r="J46" s="636"/>
      <c r="K46" s="23"/>
      <c r="L46" s="23"/>
      <c r="M46" s="23"/>
      <c r="N46" s="23"/>
      <c r="O46" s="23"/>
      <c r="P46" s="23"/>
      <c r="Q46" s="23"/>
      <c r="R46" s="23"/>
      <c r="S46" s="24"/>
    </row>
    <row r="47" spans="1:19" ht="15" customHeight="1" x14ac:dyDescent="0.3">
      <c r="A47" s="635"/>
      <c r="B47" s="635"/>
      <c r="C47" s="635"/>
      <c r="D47" s="635"/>
      <c r="E47" s="635"/>
      <c r="F47" s="637"/>
      <c r="G47" s="637"/>
      <c r="H47" s="637"/>
      <c r="I47" s="637"/>
      <c r="J47" s="637"/>
      <c r="K47" s="42"/>
      <c r="L47" s="42"/>
      <c r="M47" s="42"/>
      <c r="N47" s="42"/>
      <c r="O47" s="42"/>
      <c r="P47" s="42"/>
      <c r="Q47" s="42"/>
      <c r="R47" s="42"/>
      <c r="S47" s="43"/>
    </row>
    <row r="48" spans="1:19" ht="15" customHeight="1" x14ac:dyDescent="0.3">
      <c r="A48" s="250">
        <f>VLOOKUP($D48,Reporting!$A:$Q,MATCH($A$46,Reporting!$B$4:$I$4,0)+1,FALSE)</f>
        <v>0</v>
      </c>
      <c r="B48" s="250">
        <f>VLOOKUP($D48,Reporting!$A:$Q,MATCH($A$46,Reporting!$S$4:$Z$4,0)+9,FALSE)</f>
        <v>0</v>
      </c>
      <c r="C48" s="238">
        <f t="shared" ref="C48:C53" si="38">(B48*0.25)+A48</f>
        <v>0</v>
      </c>
      <c r="D48" s="263" t="s">
        <v>371</v>
      </c>
      <c r="E48" s="98">
        <v>0.06</v>
      </c>
      <c r="F48" s="6">
        <v>0.61</v>
      </c>
      <c r="G48" s="7">
        <f t="shared" ref="G48:G53" si="39">E48*F48</f>
        <v>3.6600000000000001E-2</v>
      </c>
      <c r="H48" s="7">
        <f>C48*G48</f>
        <v>0</v>
      </c>
      <c r="I48" s="8">
        <f t="shared" ref="I48:I53" si="40">H48/8</f>
        <v>0</v>
      </c>
      <c r="J48" s="9">
        <f>E48*0.25</f>
        <v>1.4999999999999999E-2</v>
      </c>
      <c r="K48" s="10">
        <v>0.61</v>
      </c>
      <c r="L48" s="10">
        <f t="shared" ref="L48:L53" si="41">J48*K48</f>
        <v>9.1500000000000001E-3</v>
      </c>
      <c r="M48" s="10">
        <f>C48*L48</f>
        <v>0</v>
      </c>
      <c r="N48" s="11">
        <f t="shared" ref="N48:N53" si="42">M48/8</f>
        <v>0</v>
      </c>
      <c r="O48" s="12">
        <f t="shared" ref="O48:O53" si="43">J48</f>
        <v>1.4999999999999999E-2</v>
      </c>
      <c r="P48" s="13">
        <v>0.55000000000000004</v>
      </c>
      <c r="Q48" s="13">
        <f t="shared" ref="Q48:Q53" si="44">O48*P48</f>
        <v>8.2500000000000004E-3</v>
      </c>
      <c r="R48" s="13">
        <f>C48*Q48</f>
        <v>0</v>
      </c>
      <c r="S48" s="14">
        <f t="shared" ref="S48:S53" si="45">R48/8</f>
        <v>0</v>
      </c>
    </row>
    <row r="49" spans="1:19" ht="15" customHeight="1" x14ac:dyDescent="0.3">
      <c r="A49" s="250">
        <f>VLOOKUP($D49,Reporting!$A:$Q,MATCH($A$46,Reporting!$B$4:$I$4,0)+1,FALSE)</f>
        <v>0</v>
      </c>
      <c r="B49" s="250">
        <f>VLOOKUP($D49,Reporting!$A:$Q,MATCH($A$46,Reporting!$S$4:$Z$4,0)+9,FALSE)</f>
        <v>0</v>
      </c>
      <c r="C49" s="238">
        <f t="shared" si="38"/>
        <v>0</v>
      </c>
      <c r="D49" s="263" t="s">
        <v>372</v>
      </c>
      <c r="E49" s="98">
        <v>0.06</v>
      </c>
      <c r="F49" s="6">
        <v>0.61</v>
      </c>
      <c r="G49" s="7">
        <f t="shared" si="39"/>
        <v>3.6600000000000001E-2</v>
      </c>
      <c r="H49" s="7">
        <f t="shared" ref="H49:H59" si="46">C49*G49</f>
        <v>0</v>
      </c>
      <c r="I49" s="8">
        <f t="shared" si="40"/>
        <v>0</v>
      </c>
      <c r="J49" s="9">
        <f t="shared" ref="J49:J59" si="47">E49*0.25</f>
        <v>1.4999999999999999E-2</v>
      </c>
      <c r="K49" s="10">
        <v>0.61</v>
      </c>
      <c r="L49" s="10">
        <f t="shared" si="41"/>
        <v>9.1500000000000001E-3</v>
      </c>
      <c r="M49" s="10">
        <f t="shared" ref="M49:M59" si="48">C49*L49</f>
        <v>0</v>
      </c>
      <c r="N49" s="11">
        <f t="shared" si="42"/>
        <v>0</v>
      </c>
      <c r="O49" s="12">
        <f t="shared" si="43"/>
        <v>1.4999999999999999E-2</v>
      </c>
      <c r="P49" s="13">
        <v>0.55000000000000004</v>
      </c>
      <c r="Q49" s="13">
        <f t="shared" si="44"/>
        <v>8.2500000000000004E-3</v>
      </c>
      <c r="R49" s="13">
        <f t="shared" ref="R49:R59" si="49">C49*Q49</f>
        <v>0</v>
      </c>
      <c r="S49" s="14">
        <f t="shared" si="45"/>
        <v>0</v>
      </c>
    </row>
    <row r="50" spans="1:19" ht="15" customHeight="1" x14ac:dyDescent="0.3">
      <c r="A50" s="250">
        <f>VLOOKUP($D50,Reporting!$A:$Q,MATCH($A$46,Reporting!$B$4:$I$4,0)+1,FALSE)</f>
        <v>0</v>
      </c>
      <c r="B50" s="250">
        <f>VLOOKUP($D50,Reporting!$A:$Q,MATCH($A$46,Reporting!$S$4:$Z$4,0)+9,FALSE)</f>
        <v>0</v>
      </c>
      <c r="C50" s="238">
        <f t="shared" si="38"/>
        <v>0</v>
      </c>
      <c r="D50" s="20" t="s">
        <v>389</v>
      </c>
      <c r="E50" s="98">
        <v>0.08</v>
      </c>
      <c r="F50" s="6">
        <v>0.61</v>
      </c>
      <c r="G50" s="7">
        <f t="shared" si="39"/>
        <v>4.8800000000000003E-2</v>
      </c>
      <c r="H50" s="7">
        <f t="shared" si="46"/>
        <v>0</v>
      </c>
      <c r="I50" s="8">
        <f t="shared" si="40"/>
        <v>0</v>
      </c>
      <c r="J50" s="9">
        <f t="shared" si="47"/>
        <v>0.02</v>
      </c>
      <c r="K50" s="10">
        <v>0.61</v>
      </c>
      <c r="L50" s="10">
        <f t="shared" si="41"/>
        <v>1.2200000000000001E-2</v>
      </c>
      <c r="M50" s="10">
        <f t="shared" si="48"/>
        <v>0</v>
      </c>
      <c r="N50" s="11">
        <f t="shared" si="42"/>
        <v>0</v>
      </c>
      <c r="O50" s="12">
        <f t="shared" si="43"/>
        <v>0.02</v>
      </c>
      <c r="P50" s="13">
        <v>0.55000000000000004</v>
      </c>
      <c r="Q50" s="13">
        <f t="shared" si="44"/>
        <v>1.1000000000000001E-2</v>
      </c>
      <c r="R50" s="13">
        <f t="shared" si="49"/>
        <v>0</v>
      </c>
      <c r="S50" s="14">
        <f t="shared" si="45"/>
        <v>0</v>
      </c>
    </row>
    <row r="51" spans="1:19" ht="15" customHeight="1" x14ac:dyDescent="0.3">
      <c r="A51" s="250">
        <f>VLOOKUP($D51,Reporting!$A:$Q,MATCH($A$46,Reporting!$B$4:$I$4,0)+1,FALSE)</f>
        <v>0</v>
      </c>
      <c r="B51" s="250">
        <f>VLOOKUP($D51,Reporting!$A:$Q,MATCH($A$46,Reporting!$S$4:$Z$4,0)+9,FALSE)</f>
        <v>0</v>
      </c>
      <c r="C51" s="238">
        <f t="shared" si="38"/>
        <v>0</v>
      </c>
      <c r="D51" s="263" t="s">
        <v>373</v>
      </c>
      <c r="E51" s="98">
        <v>0.08</v>
      </c>
      <c r="F51" s="6">
        <v>0.61</v>
      </c>
      <c r="G51" s="7">
        <f t="shared" si="39"/>
        <v>4.8800000000000003E-2</v>
      </c>
      <c r="H51" s="7">
        <f t="shared" si="46"/>
        <v>0</v>
      </c>
      <c r="I51" s="8">
        <f t="shared" si="40"/>
        <v>0</v>
      </c>
      <c r="J51" s="9">
        <f t="shared" si="47"/>
        <v>0.02</v>
      </c>
      <c r="K51" s="10">
        <v>0.61</v>
      </c>
      <c r="L51" s="10">
        <f t="shared" si="41"/>
        <v>1.2200000000000001E-2</v>
      </c>
      <c r="M51" s="10">
        <f t="shared" si="48"/>
        <v>0</v>
      </c>
      <c r="N51" s="11">
        <f t="shared" si="42"/>
        <v>0</v>
      </c>
      <c r="O51" s="12">
        <f t="shared" si="43"/>
        <v>0.02</v>
      </c>
      <c r="P51" s="13">
        <v>0.55000000000000004</v>
      </c>
      <c r="Q51" s="13">
        <f t="shared" si="44"/>
        <v>1.1000000000000001E-2</v>
      </c>
      <c r="R51" s="13">
        <f t="shared" si="49"/>
        <v>0</v>
      </c>
      <c r="S51" s="14">
        <f t="shared" si="45"/>
        <v>0</v>
      </c>
    </row>
    <row r="52" spans="1:19" ht="15" customHeight="1" x14ac:dyDescent="0.3">
      <c r="A52" s="250">
        <f>VLOOKUP($D52,Reporting!$A:$Q,MATCH($A$46,Reporting!$B$4:$I$4,0)+1,FALSE)</f>
        <v>0</v>
      </c>
      <c r="B52" s="250">
        <f>VLOOKUP($D52,Reporting!$A:$Q,MATCH($A$46,Reporting!$S$4:$Z$4,0)+9,FALSE)</f>
        <v>1</v>
      </c>
      <c r="C52" s="238">
        <f t="shared" si="38"/>
        <v>0.25</v>
      </c>
      <c r="D52" s="263" t="s">
        <v>374</v>
      </c>
      <c r="E52" s="98">
        <v>0.08</v>
      </c>
      <c r="F52" s="6">
        <v>0.61</v>
      </c>
      <c r="G52" s="7">
        <f t="shared" si="39"/>
        <v>4.8800000000000003E-2</v>
      </c>
      <c r="H52" s="7">
        <f t="shared" si="46"/>
        <v>1.2200000000000001E-2</v>
      </c>
      <c r="I52" s="8">
        <f t="shared" si="40"/>
        <v>1.5250000000000001E-3</v>
      </c>
      <c r="J52" s="9">
        <f t="shared" si="47"/>
        <v>0.02</v>
      </c>
      <c r="K52" s="10">
        <v>0.61</v>
      </c>
      <c r="L52" s="10">
        <f t="shared" si="41"/>
        <v>1.2200000000000001E-2</v>
      </c>
      <c r="M52" s="10">
        <f t="shared" si="48"/>
        <v>3.0500000000000002E-3</v>
      </c>
      <c r="N52" s="11">
        <f t="shared" si="42"/>
        <v>3.8125000000000002E-4</v>
      </c>
      <c r="O52" s="12">
        <f t="shared" si="43"/>
        <v>0.02</v>
      </c>
      <c r="P52" s="13">
        <v>0.55000000000000004</v>
      </c>
      <c r="Q52" s="13">
        <f t="shared" si="44"/>
        <v>1.1000000000000001E-2</v>
      </c>
      <c r="R52" s="13">
        <f t="shared" si="49"/>
        <v>2.7500000000000003E-3</v>
      </c>
      <c r="S52" s="14">
        <f t="shared" si="45"/>
        <v>3.4375000000000003E-4</v>
      </c>
    </row>
    <row r="53" spans="1:19" ht="15.75" customHeight="1" x14ac:dyDescent="0.3">
      <c r="A53" s="250">
        <f>VLOOKUP($D53,Reporting!$A:$Q,MATCH($A$46,Reporting!$B$4:$I$4,0)+1,FALSE)</f>
        <v>0</v>
      </c>
      <c r="B53" s="250">
        <f>VLOOKUP($D53,Reporting!$A:$Q,MATCH($A$46,Reporting!$S$4:$Z$4,0)+9,FALSE)</f>
        <v>2</v>
      </c>
      <c r="C53" s="238">
        <f t="shared" si="38"/>
        <v>0.5</v>
      </c>
      <c r="D53" s="148" t="s">
        <v>390</v>
      </c>
      <c r="E53" s="99">
        <v>0.09</v>
      </c>
      <c r="F53" s="6">
        <v>0.61</v>
      </c>
      <c r="G53" s="7">
        <f t="shared" si="39"/>
        <v>5.4899999999999997E-2</v>
      </c>
      <c r="H53" s="7">
        <f t="shared" si="46"/>
        <v>2.7449999999999999E-2</v>
      </c>
      <c r="I53" s="8">
        <f t="shared" si="40"/>
        <v>3.4312499999999998E-3</v>
      </c>
      <c r="J53" s="9">
        <f t="shared" si="47"/>
        <v>2.2499999999999999E-2</v>
      </c>
      <c r="K53" s="10">
        <v>0.61</v>
      </c>
      <c r="L53" s="10">
        <f t="shared" si="41"/>
        <v>1.3724999999999999E-2</v>
      </c>
      <c r="M53" s="10">
        <f t="shared" si="48"/>
        <v>6.8624999999999997E-3</v>
      </c>
      <c r="N53" s="11">
        <f t="shared" si="42"/>
        <v>8.5781249999999996E-4</v>
      </c>
      <c r="O53" s="12">
        <f t="shared" si="43"/>
        <v>2.2499999999999999E-2</v>
      </c>
      <c r="P53" s="13">
        <v>0.55000000000000004</v>
      </c>
      <c r="Q53" s="13">
        <f t="shared" si="44"/>
        <v>1.2375000000000001E-2</v>
      </c>
      <c r="R53" s="13">
        <f t="shared" si="49"/>
        <v>6.1875000000000003E-3</v>
      </c>
      <c r="S53" s="14">
        <f t="shared" si="45"/>
        <v>7.7343750000000004E-4</v>
      </c>
    </row>
    <row r="54" spans="1:19" x14ac:dyDescent="0.3">
      <c r="A54" s="250">
        <f>VLOOKUP($D54,Reporting!$A:$Q,MATCH($A$46,Reporting!$B$4:$I$4,0)+1,FALSE)</f>
        <v>0</v>
      </c>
      <c r="B54" s="250">
        <f>VLOOKUP($D54,Reporting!$A:$Q,MATCH($A$46,Reporting!$S$4:$Z$4,0)+9,FALSE)</f>
        <v>0</v>
      </c>
      <c r="C54" s="238">
        <f>(B54*0.5)+A54</f>
        <v>0</v>
      </c>
      <c r="D54" s="268" t="s">
        <v>376</v>
      </c>
      <c r="E54" s="99">
        <v>0.12</v>
      </c>
      <c r="F54" s="6">
        <v>0.61</v>
      </c>
      <c r="G54" s="7">
        <f t="shared" ref="G54:G59" si="50">E54*F54</f>
        <v>7.3200000000000001E-2</v>
      </c>
      <c r="H54" s="7">
        <f t="shared" si="46"/>
        <v>0</v>
      </c>
      <c r="I54" s="8">
        <f t="shared" ref="I54:I59" si="51">H54/8</f>
        <v>0</v>
      </c>
      <c r="J54" s="9">
        <f t="shared" si="47"/>
        <v>0.03</v>
      </c>
      <c r="K54" s="10">
        <v>0.61</v>
      </c>
      <c r="L54" s="10">
        <f t="shared" ref="L54:L59" si="52">J54*K54</f>
        <v>1.83E-2</v>
      </c>
      <c r="M54" s="10">
        <f t="shared" si="48"/>
        <v>0</v>
      </c>
      <c r="N54" s="11">
        <f t="shared" ref="N54:N59" si="53">M54/8</f>
        <v>0</v>
      </c>
      <c r="O54" s="12">
        <f t="shared" ref="O54:O59" si="54">J54</f>
        <v>0.03</v>
      </c>
      <c r="P54" s="13">
        <v>0.55000000000000004</v>
      </c>
      <c r="Q54" s="13">
        <f t="shared" ref="Q54:Q59" si="55">O54*P54</f>
        <v>1.6500000000000001E-2</v>
      </c>
      <c r="R54" s="13">
        <f t="shared" si="49"/>
        <v>0</v>
      </c>
      <c r="S54" s="14">
        <f t="shared" ref="S54:S59" si="56">R54/8</f>
        <v>0</v>
      </c>
    </row>
    <row r="55" spans="1:19" x14ac:dyDescent="0.3">
      <c r="A55" s="250">
        <f>VLOOKUP($D55,Reporting!$A:$Q,MATCH($A$46,Reporting!$B$4:$I$4,0)+1,FALSE)</f>
        <v>0</v>
      </c>
      <c r="B55" s="250">
        <f>VLOOKUP($D55,Reporting!$A:$Q,MATCH($A$46,Reporting!$S$4:$Z$4,0)+9,FALSE)</f>
        <v>0</v>
      </c>
      <c r="C55" s="238">
        <f>(B55*0.5)+A55</f>
        <v>0</v>
      </c>
      <c r="D55" s="148" t="s">
        <v>391</v>
      </c>
      <c r="E55" s="99">
        <v>0.14000000000000001</v>
      </c>
      <c r="F55" s="6">
        <v>0.61</v>
      </c>
      <c r="G55" s="7">
        <f t="shared" si="50"/>
        <v>8.5400000000000004E-2</v>
      </c>
      <c r="H55" s="7">
        <f t="shared" si="46"/>
        <v>0</v>
      </c>
      <c r="I55" s="8">
        <f t="shared" si="51"/>
        <v>0</v>
      </c>
      <c r="J55" s="9">
        <f t="shared" si="47"/>
        <v>3.5000000000000003E-2</v>
      </c>
      <c r="K55" s="10">
        <v>0.61</v>
      </c>
      <c r="L55" s="10">
        <f t="shared" si="52"/>
        <v>2.1350000000000001E-2</v>
      </c>
      <c r="M55" s="10">
        <f t="shared" si="48"/>
        <v>0</v>
      </c>
      <c r="N55" s="11">
        <f t="shared" si="53"/>
        <v>0</v>
      </c>
      <c r="O55" s="12">
        <f t="shared" si="54"/>
        <v>3.5000000000000003E-2</v>
      </c>
      <c r="P55" s="13">
        <v>0.55000000000000004</v>
      </c>
      <c r="Q55" s="13">
        <f t="shared" si="55"/>
        <v>1.9250000000000003E-2</v>
      </c>
      <c r="R55" s="13">
        <f t="shared" si="49"/>
        <v>0</v>
      </c>
      <c r="S55" s="14">
        <f t="shared" si="56"/>
        <v>0</v>
      </c>
    </row>
    <row r="56" spans="1:19" x14ac:dyDescent="0.3">
      <c r="A56" s="250">
        <f>VLOOKUP($D56,Reporting!$A:$Q,MATCH($A$46,Reporting!$B$4:$I$4,0)+1,FALSE)</f>
        <v>0</v>
      </c>
      <c r="B56" s="250">
        <f>VLOOKUP($D56,Reporting!$A:$Q,MATCH($A$46,Reporting!$S$4:$Z$4,0)+9,FALSE)</f>
        <v>0</v>
      </c>
      <c r="C56" s="238">
        <f>(B56*0.5)+A56</f>
        <v>0</v>
      </c>
      <c r="D56" s="148" t="s">
        <v>392</v>
      </c>
      <c r="E56" s="99">
        <v>0.18</v>
      </c>
      <c r="F56" s="6">
        <v>0.61</v>
      </c>
      <c r="G56" s="7">
        <f t="shared" si="50"/>
        <v>0.10979999999999999</v>
      </c>
      <c r="H56" s="7">
        <f t="shared" si="46"/>
        <v>0</v>
      </c>
      <c r="I56" s="8">
        <f t="shared" si="51"/>
        <v>0</v>
      </c>
      <c r="J56" s="9">
        <f t="shared" si="47"/>
        <v>4.4999999999999998E-2</v>
      </c>
      <c r="K56" s="10">
        <v>0.61</v>
      </c>
      <c r="L56" s="10">
        <f t="shared" si="52"/>
        <v>2.7449999999999999E-2</v>
      </c>
      <c r="M56" s="10">
        <f t="shared" si="48"/>
        <v>0</v>
      </c>
      <c r="N56" s="11">
        <f t="shared" si="53"/>
        <v>0</v>
      </c>
      <c r="O56" s="12">
        <f t="shared" si="54"/>
        <v>4.4999999999999998E-2</v>
      </c>
      <c r="P56" s="13">
        <v>0.55000000000000004</v>
      </c>
      <c r="Q56" s="13">
        <f t="shared" si="55"/>
        <v>2.4750000000000001E-2</v>
      </c>
      <c r="R56" s="13">
        <f t="shared" si="49"/>
        <v>0</v>
      </c>
      <c r="S56" s="14">
        <f t="shared" si="56"/>
        <v>0</v>
      </c>
    </row>
    <row r="57" spans="1:19" x14ac:dyDescent="0.3">
      <c r="A57" s="250">
        <f>VLOOKUP($D57,Reporting!$A:$Q,MATCH($A$46,Reporting!$B$4:$I$4,0)+1,FALSE)</f>
        <v>0</v>
      </c>
      <c r="B57" s="250">
        <f>VLOOKUP($D57,Reporting!$A:$Q,MATCH($A$46,Reporting!$S$4:$Z$4,0)+9,FALSE)</f>
        <v>0</v>
      </c>
      <c r="C57" s="238">
        <f>(B57*0.75)+A57</f>
        <v>0</v>
      </c>
      <c r="D57" s="148" t="s">
        <v>393</v>
      </c>
      <c r="E57" s="99">
        <v>0.23</v>
      </c>
      <c r="F57" s="6">
        <v>0.61</v>
      </c>
      <c r="G57" s="7">
        <f t="shared" si="50"/>
        <v>0.14030000000000001</v>
      </c>
      <c r="H57" s="7">
        <f t="shared" si="46"/>
        <v>0</v>
      </c>
      <c r="I57" s="8">
        <f t="shared" si="51"/>
        <v>0</v>
      </c>
      <c r="J57" s="9">
        <f t="shared" si="47"/>
        <v>5.7500000000000002E-2</v>
      </c>
      <c r="K57" s="10">
        <v>0.61</v>
      </c>
      <c r="L57" s="10">
        <f t="shared" si="52"/>
        <v>3.5075000000000002E-2</v>
      </c>
      <c r="M57" s="10">
        <f t="shared" si="48"/>
        <v>0</v>
      </c>
      <c r="N57" s="11">
        <f t="shared" si="53"/>
        <v>0</v>
      </c>
      <c r="O57" s="12">
        <f t="shared" si="54"/>
        <v>5.7500000000000002E-2</v>
      </c>
      <c r="P57" s="13">
        <v>0.55000000000000004</v>
      </c>
      <c r="Q57" s="13">
        <f t="shared" si="55"/>
        <v>3.1625000000000007E-2</v>
      </c>
      <c r="R57" s="13">
        <f t="shared" si="49"/>
        <v>0</v>
      </c>
      <c r="S57" s="14">
        <f t="shared" si="56"/>
        <v>0</v>
      </c>
    </row>
    <row r="58" spans="1:19" x14ac:dyDescent="0.3">
      <c r="A58" s="250">
        <f>VLOOKUP($D58,Reporting!$A:$Q,MATCH($A$46,Reporting!$B$4:$I$4,0)+1,FALSE)</f>
        <v>0</v>
      </c>
      <c r="B58" s="250">
        <f>VLOOKUP($D58,Reporting!$A:$Q,MATCH($A$46,Reporting!$S$4:$Z$4,0)+9,FALSE)</f>
        <v>0</v>
      </c>
      <c r="C58" s="238">
        <f>(B58*0.75)+A58</f>
        <v>0</v>
      </c>
      <c r="D58" s="148" t="s">
        <v>394</v>
      </c>
      <c r="E58" s="99">
        <v>0.27</v>
      </c>
      <c r="F58" s="6">
        <v>0.61</v>
      </c>
      <c r="G58" s="7">
        <f t="shared" si="50"/>
        <v>0.16470000000000001</v>
      </c>
      <c r="H58" s="7">
        <f t="shared" si="46"/>
        <v>0</v>
      </c>
      <c r="I58" s="8">
        <f t="shared" si="51"/>
        <v>0</v>
      </c>
      <c r="J58" s="9">
        <f t="shared" si="47"/>
        <v>6.7500000000000004E-2</v>
      </c>
      <c r="K58" s="10">
        <v>0.61</v>
      </c>
      <c r="L58" s="10">
        <f t="shared" si="52"/>
        <v>4.1175000000000003E-2</v>
      </c>
      <c r="M58" s="10">
        <f t="shared" si="48"/>
        <v>0</v>
      </c>
      <c r="N58" s="11">
        <f t="shared" si="53"/>
        <v>0</v>
      </c>
      <c r="O58" s="12">
        <f t="shared" si="54"/>
        <v>6.7500000000000004E-2</v>
      </c>
      <c r="P58" s="13">
        <v>0.55000000000000004</v>
      </c>
      <c r="Q58" s="13">
        <f t="shared" si="55"/>
        <v>3.7125000000000005E-2</v>
      </c>
      <c r="R58" s="13">
        <f t="shared" si="49"/>
        <v>0</v>
      </c>
      <c r="S58" s="14">
        <f t="shared" si="56"/>
        <v>0</v>
      </c>
    </row>
    <row r="59" spans="1:19" x14ac:dyDescent="0.3">
      <c r="A59" s="250">
        <f>VLOOKUP($D59,Reporting!$A:$Q,MATCH($A$46,Reporting!$B$4:$I$4,0)+1,FALSE)</f>
        <v>0</v>
      </c>
      <c r="B59" s="250">
        <f>VLOOKUP($D59,Reporting!$A:$Q,MATCH($A$46,Reporting!$S$4:$Z$4,0)+9,FALSE)</f>
        <v>0</v>
      </c>
      <c r="C59" s="238">
        <f>(B59*1)+A59</f>
        <v>0</v>
      </c>
      <c r="D59" s="148" t="s">
        <v>395</v>
      </c>
      <c r="E59" s="99">
        <v>0.39</v>
      </c>
      <c r="F59" s="6">
        <v>0.61</v>
      </c>
      <c r="G59" s="7">
        <f t="shared" si="50"/>
        <v>0.2379</v>
      </c>
      <c r="H59" s="7">
        <f t="shared" si="46"/>
        <v>0</v>
      </c>
      <c r="I59" s="8">
        <f t="shared" si="51"/>
        <v>0</v>
      </c>
      <c r="J59" s="9">
        <f t="shared" si="47"/>
        <v>9.7500000000000003E-2</v>
      </c>
      <c r="K59" s="10">
        <v>0.61</v>
      </c>
      <c r="L59" s="10">
        <f t="shared" si="52"/>
        <v>5.9475E-2</v>
      </c>
      <c r="M59" s="10">
        <f t="shared" si="48"/>
        <v>0</v>
      </c>
      <c r="N59" s="11">
        <f t="shared" si="53"/>
        <v>0</v>
      </c>
      <c r="O59" s="12">
        <f t="shared" si="54"/>
        <v>9.7500000000000003E-2</v>
      </c>
      <c r="P59" s="13">
        <v>0.55000000000000004</v>
      </c>
      <c r="Q59" s="13">
        <f t="shared" si="55"/>
        <v>5.3625000000000006E-2</v>
      </c>
      <c r="R59" s="13">
        <f t="shared" si="49"/>
        <v>0</v>
      </c>
      <c r="S59" s="14">
        <f t="shared" si="56"/>
        <v>0</v>
      </c>
    </row>
    <row r="60" spans="1:19" ht="15" thickBot="1" x14ac:dyDescent="0.35">
      <c r="A60" s="254"/>
      <c r="B60" s="22">
        <f>SUM(B48:B59)</f>
        <v>3</v>
      </c>
      <c r="C60" s="239"/>
      <c r="D60" s="269"/>
      <c r="E60" s="22"/>
      <c r="F60" s="642" t="s">
        <v>9</v>
      </c>
      <c r="G60" s="643"/>
      <c r="H60" s="643"/>
      <c r="I60" s="16">
        <f>SUM(I48:I59)</f>
        <v>4.9562499999999997E-3</v>
      </c>
      <c r="J60" s="1"/>
      <c r="K60" s="644" t="s">
        <v>10</v>
      </c>
      <c r="L60" s="644"/>
      <c r="M60" s="644"/>
      <c r="N60" s="17">
        <f>SUM(N48:N59)</f>
        <v>1.2390624999999999E-3</v>
      </c>
      <c r="O60" s="15"/>
      <c r="P60" s="645" t="s">
        <v>11</v>
      </c>
      <c r="Q60" s="645"/>
      <c r="R60" s="645"/>
      <c r="S60" s="18">
        <f>SUM(S48:S59)</f>
        <v>1.1171875000000001E-3</v>
      </c>
    </row>
    <row r="61" spans="1:19" ht="15" thickBot="1" x14ac:dyDescent="0.35"/>
    <row r="62" spans="1:19" ht="15" customHeight="1" x14ac:dyDescent="0.3">
      <c r="A62" s="634" t="s">
        <v>159</v>
      </c>
      <c r="B62" s="634"/>
      <c r="C62" s="634"/>
      <c r="D62" s="634"/>
      <c r="E62" s="634"/>
      <c r="F62" s="636" t="s">
        <v>255</v>
      </c>
      <c r="G62" s="636"/>
      <c r="H62" s="636"/>
      <c r="I62" s="636"/>
      <c r="J62" s="636"/>
      <c r="K62" s="23"/>
      <c r="L62" s="23"/>
      <c r="M62" s="23"/>
      <c r="N62" s="23"/>
      <c r="O62" s="23"/>
      <c r="P62" s="23"/>
      <c r="Q62" s="23"/>
      <c r="R62" s="23"/>
      <c r="S62" s="24"/>
    </row>
    <row r="63" spans="1:19" ht="15" customHeight="1" x14ac:dyDescent="0.3">
      <c r="A63" s="635"/>
      <c r="B63" s="635"/>
      <c r="C63" s="635"/>
      <c r="D63" s="635"/>
      <c r="E63" s="635"/>
      <c r="F63" s="637"/>
      <c r="G63" s="637"/>
      <c r="H63" s="637"/>
      <c r="I63" s="637"/>
      <c r="J63" s="637"/>
      <c r="K63" s="42"/>
      <c r="L63" s="42"/>
      <c r="M63" s="42"/>
      <c r="N63" s="42"/>
      <c r="O63" s="42"/>
      <c r="P63" s="42"/>
      <c r="Q63" s="42"/>
      <c r="R63" s="42"/>
      <c r="S63" s="43"/>
    </row>
    <row r="64" spans="1:19" ht="15" customHeight="1" x14ac:dyDescent="0.3">
      <c r="A64" s="250">
        <f>VLOOKUP($D64,Reporting!$A:$Q,MATCH($A$62,Reporting!$B$4:$I$4,0)+1,FALSE)</f>
        <v>0</v>
      </c>
      <c r="B64" s="250">
        <f>VLOOKUP($D64,Reporting!$A:$Q,MATCH($A$62,Reporting!$S$4:$Z$4,0)+9,FALSE)</f>
        <v>0</v>
      </c>
      <c r="C64" s="238">
        <f t="shared" ref="C64:C69" si="57">(B64*0.25)+A64</f>
        <v>0</v>
      </c>
      <c r="D64" s="263" t="s">
        <v>371</v>
      </c>
      <c r="E64" s="98">
        <v>0.06</v>
      </c>
      <c r="F64" s="6">
        <v>0.61</v>
      </c>
      <c r="G64" s="7">
        <f t="shared" ref="G64:G72" si="58">E64*F64</f>
        <v>3.6600000000000001E-2</v>
      </c>
      <c r="H64" s="7">
        <f>C64*G64</f>
        <v>0</v>
      </c>
      <c r="I64" s="8">
        <f t="shared" ref="I64:I72" si="59">H64/8</f>
        <v>0</v>
      </c>
      <c r="J64" s="9">
        <f>E64*0.25</f>
        <v>1.4999999999999999E-2</v>
      </c>
      <c r="K64" s="10">
        <v>0.61</v>
      </c>
      <c r="L64" s="10">
        <f t="shared" ref="L64:L72" si="60">J64*K64</f>
        <v>9.1500000000000001E-3</v>
      </c>
      <c r="M64" s="10">
        <f>C64*L64</f>
        <v>0</v>
      </c>
      <c r="N64" s="11">
        <f t="shared" ref="N64:N72" si="61">M64/8</f>
        <v>0</v>
      </c>
      <c r="O64" s="12">
        <f t="shared" ref="O64:O72" si="62">J64</f>
        <v>1.4999999999999999E-2</v>
      </c>
      <c r="P64" s="13">
        <v>0.55000000000000004</v>
      </c>
      <c r="Q64" s="13">
        <f t="shared" ref="Q64:Q72" si="63">O64*P64</f>
        <v>8.2500000000000004E-3</v>
      </c>
      <c r="R64" s="13">
        <f>C64*Q64</f>
        <v>0</v>
      </c>
      <c r="S64" s="14">
        <f t="shared" ref="S64:S72" si="64">R64/8</f>
        <v>0</v>
      </c>
    </row>
    <row r="65" spans="1:19" ht="15" customHeight="1" x14ac:dyDescent="0.3">
      <c r="A65" s="250">
        <f>VLOOKUP($D65,Reporting!$A:$Q,MATCH($A$62,Reporting!$B$4:$I$4,0)+1,FALSE)</f>
        <v>0</v>
      </c>
      <c r="B65" s="250">
        <f>VLOOKUP($D65,Reporting!$A:$Q,MATCH($A$62,Reporting!$S$4:$Z$4,0)+9,FALSE)</f>
        <v>0</v>
      </c>
      <c r="C65" s="238">
        <f t="shared" si="57"/>
        <v>0</v>
      </c>
      <c r="D65" s="263" t="s">
        <v>372</v>
      </c>
      <c r="E65" s="98">
        <v>0.06</v>
      </c>
      <c r="F65" s="6">
        <v>0.61</v>
      </c>
      <c r="G65" s="7">
        <f t="shared" si="58"/>
        <v>3.6600000000000001E-2</v>
      </c>
      <c r="H65" s="7">
        <f t="shared" ref="H65:H72" si="65">C65*G65</f>
        <v>0</v>
      </c>
      <c r="I65" s="8">
        <f t="shared" si="59"/>
        <v>0</v>
      </c>
      <c r="J65" s="9">
        <f t="shared" ref="J65:J72" si="66">E65*0.25</f>
        <v>1.4999999999999999E-2</v>
      </c>
      <c r="K65" s="10">
        <v>0.61</v>
      </c>
      <c r="L65" s="10">
        <f t="shared" si="60"/>
        <v>9.1500000000000001E-3</v>
      </c>
      <c r="M65" s="10">
        <f t="shared" ref="M65:M72" si="67">C65*L65</f>
        <v>0</v>
      </c>
      <c r="N65" s="11">
        <f t="shared" si="61"/>
        <v>0</v>
      </c>
      <c r="O65" s="12">
        <f t="shared" si="62"/>
        <v>1.4999999999999999E-2</v>
      </c>
      <c r="P65" s="13">
        <v>0.55000000000000004</v>
      </c>
      <c r="Q65" s="13">
        <f t="shared" si="63"/>
        <v>8.2500000000000004E-3</v>
      </c>
      <c r="R65" s="13">
        <f t="shared" ref="R65:R72" si="68">C65*Q65</f>
        <v>0</v>
      </c>
      <c r="S65" s="14">
        <f t="shared" si="64"/>
        <v>0</v>
      </c>
    </row>
    <row r="66" spans="1:19" ht="15" customHeight="1" x14ac:dyDescent="0.3">
      <c r="A66" s="250">
        <f>VLOOKUP($D66,Reporting!$A:$Q,MATCH($A$62,Reporting!$B$4:$I$4,0)+1,FALSE)</f>
        <v>0</v>
      </c>
      <c r="B66" s="250">
        <f>VLOOKUP($D66,Reporting!$A:$Q,MATCH($A$62,Reporting!$S$4:$Z$4,0)+9,FALSE)</f>
        <v>0</v>
      </c>
      <c r="C66" s="238">
        <f t="shared" si="57"/>
        <v>0</v>
      </c>
      <c r="D66" s="20" t="s">
        <v>389</v>
      </c>
      <c r="E66" s="98">
        <v>0.08</v>
      </c>
      <c r="F66" s="6">
        <v>0.61</v>
      </c>
      <c r="G66" s="7">
        <f t="shared" si="58"/>
        <v>4.8800000000000003E-2</v>
      </c>
      <c r="H66" s="7">
        <f t="shared" si="65"/>
        <v>0</v>
      </c>
      <c r="I66" s="8">
        <f t="shared" si="59"/>
        <v>0</v>
      </c>
      <c r="J66" s="9">
        <f t="shared" si="66"/>
        <v>0.02</v>
      </c>
      <c r="K66" s="10">
        <v>0.61</v>
      </c>
      <c r="L66" s="10">
        <f t="shared" si="60"/>
        <v>1.2200000000000001E-2</v>
      </c>
      <c r="M66" s="10">
        <f t="shared" si="67"/>
        <v>0</v>
      </c>
      <c r="N66" s="11">
        <f t="shared" si="61"/>
        <v>0</v>
      </c>
      <c r="O66" s="12">
        <f t="shared" si="62"/>
        <v>0.02</v>
      </c>
      <c r="P66" s="13">
        <v>0.55000000000000004</v>
      </c>
      <c r="Q66" s="13">
        <f t="shared" si="63"/>
        <v>1.1000000000000001E-2</v>
      </c>
      <c r="R66" s="13">
        <f t="shared" si="68"/>
        <v>0</v>
      </c>
      <c r="S66" s="14">
        <f t="shared" si="64"/>
        <v>0</v>
      </c>
    </row>
    <row r="67" spans="1:19" ht="15" customHeight="1" x14ac:dyDescent="0.3">
      <c r="A67" s="250">
        <f>VLOOKUP($D67,Reporting!$A:$Q,MATCH($A$62,Reporting!$B$4:$I$4,0)+1,FALSE)</f>
        <v>0</v>
      </c>
      <c r="B67" s="250">
        <f>VLOOKUP($D67,Reporting!$A:$Q,MATCH($A$62,Reporting!$S$4:$Z$4,0)+9,FALSE)</f>
        <v>0</v>
      </c>
      <c r="C67" s="238">
        <f t="shared" si="57"/>
        <v>0</v>
      </c>
      <c r="D67" s="263" t="s">
        <v>373</v>
      </c>
      <c r="E67" s="98">
        <v>0.08</v>
      </c>
      <c r="F67" s="6">
        <v>0.61</v>
      </c>
      <c r="G67" s="7">
        <f t="shared" si="58"/>
        <v>4.8800000000000003E-2</v>
      </c>
      <c r="H67" s="7">
        <f t="shared" si="65"/>
        <v>0</v>
      </c>
      <c r="I67" s="8">
        <f t="shared" si="59"/>
        <v>0</v>
      </c>
      <c r="J67" s="9">
        <f t="shared" si="66"/>
        <v>0.02</v>
      </c>
      <c r="K67" s="10">
        <v>0.61</v>
      </c>
      <c r="L67" s="10">
        <f t="shared" si="60"/>
        <v>1.2200000000000001E-2</v>
      </c>
      <c r="M67" s="10">
        <f t="shared" si="67"/>
        <v>0</v>
      </c>
      <c r="N67" s="11">
        <f t="shared" si="61"/>
        <v>0</v>
      </c>
      <c r="O67" s="12">
        <f t="shared" si="62"/>
        <v>0.02</v>
      </c>
      <c r="P67" s="13">
        <v>0.55000000000000004</v>
      </c>
      <c r="Q67" s="13">
        <f t="shared" si="63"/>
        <v>1.1000000000000001E-2</v>
      </c>
      <c r="R67" s="13">
        <f t="shared" si="68"/>
        <v>0</v>
      </c>
      <c r="S67" s="14">
        <f t="shared" si="64"/>
        <v>0</v>
      </c>
    </row>
    <row r="68" spans="1:19" ht="15" customHeight="1" x14ac:dyDescent="0.3">
      <c r="A68" s="250">
        <f>VLOOKUP($D68,Reporting!$A:$Q,MATCH($A$62,Reporting!$B$4:$I$4,0)+1,FALSE)</f>
        <v>0</v>
      </c>
      <c r="B68" s="250">
        <f>VLOOKUP($D68,Reporting!$A:$Q,MATCH($A$62,Reporting!$S$4:$Z$4,0)+9,FALSE)</f>
        <v>0</v>
      </c>
      <c r="C68" s="238">
        <f t="shared" si="57"/>
        <v>0</v>
      </c>
      <c r="D68" s="263" t="s">
        <v>374</v>
      </c>
      <c r="E68" s="98">
        <v>0.08</v>
      </c>
      <c r="F68" s="6">
        <v>0.61</v>
      </c>
      <c r="G68" s="7">
        <f t="shared" si="58"/>
        <v>4.8800000000000003E-2</v>
      </c>
      <c r="H68" s="7">
        <f t="shared" si="65"/>
        <v>0</v>
      </c>
      <c r="I68" s="8">
        <f t="shared" si="59"/>
        <v>0</v>
      </c>
      <c r="J68" s="9">
        <f t="shared" si="66"/>
        <v>0.02</v>
      </c>
      <c r="K68" s="10">
        <v>0.61</v>
      </c>
      <c r="L68" s="10">
        <f t="shared" si="60"/>
        <v>1.2200000000000001E-2</v>
      </c>
      <c r="M68" s="10">
        <f t="shared" si="67"/>
        <v>0</v>
      </c>
      <c r="N68" s="11">
        <f t="shared" si="61"/>
        <v>0</v>
      </c>
      <c r="O68" s="12">
        <f t="shared" si="62"/>
        <v>0.02</v>
      </c>
      <c r="P68" s="13">
        <v>0.55000000000000004</v>
      </c>
      <c r="Q68" s="13">
        <f t="shared" si="63"/>
        <v>1.1000000000000001E-2</v>
      </c>
      <c r="R68" s="13">
        <f t="shared" si="68"/>
        <v>0</v>
      </c>
      <c r="S68" s="14">
        <f t="shared" si="64"/>
        <v>0</v>
      </c>
    </row>
    <row r="69" spans="1:19" ht="15.75" customHeight="1" x14ac:dyDescent="0.3">
      <c r="A69" s="250">
        <f>VLOOKUP($D69,Reporting!$A:$Q,MATCH($A$62,Reporting!$B$4:$I$4,0)+1,FALSE)</f>
        <v>0</v>
      </c>
      <c r="B69" s="250">
        <f>VLOOKUP($D69,Reporting!$A:$Q,MATCH($A$62,Reporting!$S$4:$Z$4,0)+9,FALSE)</f>
        <v>0</v>
      </c>
      <c r="C69" s="238">
        <f t="shared" si="57"/>
        <v>0</v>
      </c>
      <c r="D69" s="148" t="s">
        <v>390</v>
      </c>
      <c r="E69" s="99">
        <v>0.09</v>
      </c>
      <c r="F69" s="6">
        <v>0.61</v>
      </c>
      <c r="G69" s="7">
        <f t="shared" si="58"/>
        <v>5.4899999999999997E-2</v>
      </c>
      <c r="H69" s="7">
        <f t="shared" si="65"/>
        <v>0</v>
      </c>
      <c r="I69" s="8">
        <f t="shared" si="59"/>
        <v>0</v>
      </c>
      <c r="J69" s="9">
        <f t="shared" si="66"/>
        <v>2.2499999999999999E-2</v>
      </c>
      <c r="K69" s="10">
        <v>0.61</v>
      </c>
      <c r="L69" s="10">
        <f t="shared" si="60"/>
        <v>1.3724999999999999E-2</v>
      </c>
      <c r="M69" s="10">
        <f t="shared" si="67"/>
        <v>0</v>
      </c>
      <c r="N69" s="11">
        <f t="shared" si="61"/>
        <v>0</v>
      </c>
      <c r="O69" s="12">
        <f t="shared" si="62"/>
        <v>2.2499999999999999E-2</v>
      </c>
      <c r="P69" s="13">
        <v>0.55000000000000004</v>
      </c>
      <c r="Q69" s="13">
        <f t="shared" si="63"/>
        <v>1.2375000000000001E-2</v>
      </c>
      <c r="R69" s="13">
        <f t="shared" si="68"/>
        <v>0</v>
      </c>
      <c r="S69" s="14">
        <f t="shared" si="64"/>
        <v>0</v>
      </c>
    </row>
    <row r="70" spans="1:19" x14ac:dyDescent="0.3">
      <c r="A70" s="250">
        <f>VLOOKUP($D70,Reporting!$A:$Q,MATCH($A$62,Reporting!$B$4:$I$4,0)+1,FALSE)</f>
        <v>0</v>
      </c>
      <c r="B70" s="250">
        <f>VLOOKUP($D70,Reporting!$A:$Q,MATCH($A$62,Reporting!$S$4:$Z$4,0)+9,FALSE)</f>
        <v>0</v>
      </c>
      <c r="C70" s="238">
        <f>(B70*0.5)+A70</f>
        <v>0</v>
      </c>
      <c r="D70" s="268" t="s">
        <v>376</v>
      </c>
      <c r="E70" s="99">
        <v>0.12</v>
      </c>
      <c r="F70" s="6">
        <v>0.61</v>
      </c>
      <c r="G70" s="7">
        <f t="shared" si="58"/>
        <v>7.3200000000000001E-2</v>
      </c>
      <c r="H70" s="7">
        <f t="shared" si="65"/>
        <v>0</v>
      </c>
      <c r="I70" s="8">
        <f t="shared" si="59"/>
        <v>0</v>
      </c>
      <c r="J70" s="9">
        <f t="shared" si="66"/>
        <v>0.03</v>
      </c>
      <c r="K70" s="10">
        <v>0.61</v>
      </c>
      <c r="L70" s="10">
        <f t="shared" si="60"/>
        <v>1.83E-2</v>
      </c>
      <c r="M70" s="10">
        <f t="shared" si="67"/>
        <v>0</v>
      </c>
      <c r="N70" s="11">
        <f t="shared" si="61"/>
        <v>0</v>
      </c>
      <c r="O70" s="12">
        <f t="shared" si="62"/>
        <v>0.03</v>
      </c>
      <c r="P70" s="13">
        <v>0.55000000000000004</v>
      </c>
      <c r="Q70" s="13">
        <f t="shared" si="63"/>
        <v>1.6500000000000001E-2</v>
      </c>
      <c r="R70" s="13">
        <f t="shared" si="68"/>
        <v>0</v>
      </c>
      <c r="S70" s="14">
        <f t="shared" si="64"/>
        <v>0</v>
      </c>
    </row>
    <row r="71" spans="1:19" x14ac:dyDescent="0.3">
      <c r="A71" s="250">
        <f>VLOOKUP($D71,Reporting!$A:$Q,MATCH($A$62,Reporting!$B$4:$I$4,0)+1,FALSE)</f>
        <v>0</v>
      </c>
      <c r="B71" s="250">
        <f>VLOOKUP($D71,Reporting!$A:$Q,MATCH($A$62,Reporting!$S$4:$Z$4,0)+9,FALSE)</f>
        <v>0</v>
      </c>
      <c r="C71" s="238">
        <f>(B71*0.5)+A71</f>
        <v>0</v>
      </c>
      <c r="D71" s="148" t="s">
        <v>391</v>
      </c>
      <c r="E71" s="99">
        <v>0.15</v>
      </c>
      <c r="F71" s="6">
        <v>0.61</v>
      </c>
      <c r="G71" s="7">
        <f t="shared" si="58"/>
        <v>9.1499999999999998E-2</v>
      </c>
      <c r="H71" s="7">
        <f t="shared" si="65"/>
        <v>0</v>
      </c>
      <c r="I71" s="8">
        <f t="shared" si="59"/>
        <v>0</v>
      </c>
      <c r="J71" s="9">
        <f t="shared" si="66"/>
        <v>3.7499999999999999E-2</v>
      </c>
      <c r="K71" s="10">
        <v>0.61</v>
      </c>
      <c r="L71" s="10">
        <f t="shared" si="60"/>
        <v>2.2875E-2</v>
      </c>
      <c r="M71" s="10">
        <f t="shared" si="67"/>
        <v>0</v>
      </c>
      <c r="N71" s="11">
        <f t="shared" si="61"/>
        <v>0</v>
      </c>
      <c r="O71" s="12">
        <f t="shared" si="62"/>
        <v>3.7499999999999999E-2</v>
      </c>
      <c r="P71" s="13">
        <v>0.55000000000000004</v>
      </c>
      <c r="Q71" s="13">
        <f t="shared" si="63"/>
        <v>2.0625000000000001E-2</v>
      </c>
      <c r="R71" s="13">
        <f t="shared" si="68"/>
        <v>0</v>
      </c>
      <c r="S71" s="14">
        <f t="shared" si="64"/>
        <v>0</v>
      </c>
    </row>
    <row r="72" spans="1:19" x14ac:dyDescent="0.3">
      <c r="A72" s="250">
        <f>VLOOKUP($D72,Reporting!$A:$Q,MATCH($A$62,Reporting!$B$4:$I$4,0)+1,FALSE)</f>
        <v>0</v>
      </c>
      <c r="B72" s="250">
        <f>VLOOKUP($D72,Reporting!$A:$Q,MATCH($A$62,Reporting!$S$4:$Z$4,0)+9,FALSE)</f>
        <v>0</v>
      </c>
      <c r="C72" s="238">
        <f>(B72*0.5)+A72</f>
        <v>0</v>
      </c>
      <c r="D72" s="148" t="s">
        <v>392</v>
      </c>
      <c r="E72" s="99">
        <v>0.2</v>
      </c>
      <c r="F72" s="6">
        <v>0.61</v>
      </c>
      <c r="G72" s="7">
        <f t="shared" si="58"/>
        <v>0.122</v>
      </c>
      <c r="H72" s="7">
        <f t="shared" si="65"/>
        <v>0</v>
      </c>
      <c r="I72" s="8">
        <f t="shared" si="59"/>
        <v>0</v>
      </c>
      <c r="J72" s="9">
        <f t="shared" si="66"/>
        <v>0.05</v>
      </c>
      <c r="K72" s="10">
        <v>0.61</v>
      </c>
      <c r="L72" s="10">
        <f t="shared" si="60"/>
        <v>3.0499999999999999E-2</v>
      </c>
      <c r="M72" s="10">
        <f t="shared" si="67"/>
        <v>0</v>
      </c>
      <c r="N72" s="11">
        <f t="shared" si="61"/>
        <v>0</v>
      </c>
      <c r="O72" s="12">
        <f t="shared" si="62"/>
        <v>0.05</v>
      </c>
      <c r="P72" s="13">
        <v>0.55000000000000004</v>
      </c>
      <c r="Q72" s="13">
        <f t="shared" si="63"/>
        <v>2.7500000000000004E-2</v>
      </c>
      <c r="R72" s="13">
        <f t="shared" si="68"/>
        <v>0</v>
      </c>
      <c r="S72" s="14">
        <f t="shared" si="64"/>
        <v>0</v>
      </c>
    </row>
    <row r="73" spans="1:19" ht="15" thickBot="1" x14ac:dyDescent="0.35">
      <c r="A73" s="254"/>
      <c r="B73" s="22">
        <f>SUM(B64:B72)</f>
        <v>0</v>
      </c>
      <c r="C73" s="239"/>
      <c r="D73" s="269"/>
      <c r="E73" s="22"/>
      <c r="F73" s="642" t="s">
        <v>9</v>
      </c>
      <c r="G73" s="643"/>
      <c r="H73" s="643"/>
      <c r="I73" s="16">
        <f>SUM(I64:I72)</f>
        <v>0</v>
      </c>
      <c r="J73" s="1"/>
      <c r="K73" s="644" t="s">
        <v>10</v>
      </c>
      <c r="L73" s="644"/>
      <c r="M73" s="644"/>
      <c r="N73" s="17">
        <f>SUM(N64:N72)</f>
        <v>0</v>
      </c>
      <c r="O73" s="15"/>
      <c r="P73" s="645" t="s">
        <v>11</v>
      </c>
      <c r="Q73" s="645"/>
      <c r="R73" s="645"/>
      <c r="S73" s="18">
        <f>SUM(S64:S72)</f>
        <v>0</v>
      </c>
    </row>
    <row r="74" spans="1:19" ht="15" thickBot="1" x14ac:dyDescent="0.35"/>
    <row r="75" spans="1:19" ht="15" customHeight="1" x14ac:dyDescent="0.3">
      <c r="A75" s="694" t="s">
        <v>16</v>
      </c>
      <c r="B75" s="694"/>
      <c r="C75" s="694"/>
      <c r="D75" s="694"/>
      <c r="E75" s="694"/>
      <c r="F75" s="692" t="s">
        <v>84</v>
      </c>
      <c r="G75" s="692"/>
      <c r="H75" s="692"/>
      <c r="I75" s="692"/>
      <c r="J75" s="692"/>
      <c r="K75" s="25"/>
      <c r="L75" s="25"/>
      <c r="M75" s="25"/>
      <c r="N75" s="25"/>
      <c r="O75" s="25"/>
      <c r="P75" s="25"/>
      <c r="Q75" s="25"/>
      <c r="R75" s="25"/>
      <c r="S75" s="26"/>
    </row>
    <row r="76" spans="1:19" ht="15" customHeight="1" x14ac:dyDescent="0.3">
      <c r="A76" s="695"/>
      <c r="B76" s="695"/>
      <c r="C76" s="695"/>
      <c r="D76" s="695"/>
      <c r="E76" s="695"/>
      <c r="F76" s="693"/>
      <c r="G76" s="693"/>
      <c r="H76" s="693"/>
      <c r="I76" s="693"/>
      <c r="J76" s="693"/>
      <c r="K76" s="54"/>
      <c r="L76" s="54"/>
      <c r="M76" s="54"/>
      <c r="N76" s="54"/>
      <c r="O76" s="54"/>
      <c r="P76" s="54"/>
      <c r="Q76" s="54"/>
      <c r="R76" s="54"/>
      <c r="S76" s="55"/>
    </row>
    <row r="77" spans="1:19" ht="15" customHeight="1" x14ac:dyDescent="0.3">
      <c r="A77" s="250">
        <f>VLOOKUP($D77,Reporting!$A:$Q,MATCH($A$75,Reporting!$B$4:$I$4,0)+1,FALSE)</f>
        <v>0</v>
      </c>
      <c r="B77" s="250">
        <f>VLOOKUP($D77,Reporting!$A:$Q,MATCH($A$75,Reporting!$S$4:$Z$4,0)+9,FALSE)</f>
        <v>0</v>
      </c>
      <c r="C77" s="240">
        <f>(B77*0.25)+A77</f>
        <v>0</v>
      </c>
      <c r="D77" s="264" t="s">
        <v>374</v>
      </c>
      <c r="E77" s="100">
        <v>0.1</v>
      </c>
      <c r="F77" s="6">
        <v>0.61</v>
      </c>
      <c r="G77" s="7">
        <f t="shared" ref="G77:G86" si="69">E77*F77</f>
        <v>6.0999999999999999E-2</v>
      </c>
      <c r="H77" s="7">
        <f>C77*G77</f>
        <v>0</v>
      </c>
      <c r="I77" s="8">
        <f t="shared" ref="I77:I86" si="70">H77/8</f>
        <v>0</v>
      </c>
      <c r="J77" s="9">
        <f>E77*0.25</f>
        <v>2.5000000000000001E-2</v>
      </c>
      <c r="K77" s="10">
        <v>0.61</v>
      </c>
      <c r="L77" s="10">
        <f t="shared" ref="L77:L86" si="71">J77*K77</f>
        <v>1.525E-2</v>
      </c>
      <c r="M77" s="10">
        <f>C77*L77</f>
        <v>0</v>
      </c>
      <c r="N77" s="11">
        <f t="shared" ref="N77:N86" si="72">M77/8</f>
        <v>0</v>
      </c>
      <c r="O77" s="12">
        <f t="shared" ref="O77:O86" si="73">J77</f>
        <v>2.5000000000000001E-2</v>
      </c>
      <c r="P77" s="13">
        <v>0.55000000000000004</v>
      </c>
      <c r="Q77" s="13">
        <f t="shared" ref="Q77:Q86" si="74">O77*P77</f>
        <v>1.3750000000000002E-2</v>
      </c>
      <c r="R77" s="13">
        <f>C77*Q77</f>
        <v>0</v>
      </c>
      <c r="S77" s="14">
        <f t="shared" ref="S77:S86" si="75">R77/8</f>
        <v>0</v>
      </c>
    </row>
    <row r="78" spans="1:19" ht="15" customHeight="1" x14ac:dyDescent="0.3">
      <c r="A78" s="250">
        <f>VLOOKUP($D78,Reporting!$A:$Q,MATCH($A$75,Reporting!$B$4:$I$4,0)+1,FALSE)</f>
        <v>0</v>
      </c>
      <c r="B78" s="250">
        <f>VLOOKUP($D78,Reporting!$A:$Q,MATCH($A$75,Reporting!$S$4:$Z$4,0)+9,FALSE)</f>
        <v>0</v>
      </c>
      <c r="C78" s="240">
        <f>(B78*0.25)+A78</f>
        <v>0</v>
      </c>
      <c r="D78" s="51" t="s">
        <v>390</v>
      </c>
      <c r="E78" s="100">
        <v>0.12</v>
      </c>
      <c r="F78" s="6">
        <v>0.61</v>
      </c>
      <c r="G78" s="7">
        <f t="shared" si="69"/>
        <v>7.3200000000000001E-2</v>
      </c>
      <c r="H78" s="7">
        <f t="shared" ref="H78:H86" si="76">C78*G78</f>
        <v>0</v>
      </c>
      <c r="I78" s="8">
        <f t="shared" si="70"/>
        <v>0</v>
      </c>
      <c r="J78" s="9">
        <f t="shared" ref="J78:J86" si="77">E78*0.25</f>
        <v>0.03</v>
      </c>
      <c r="K78" s="10">
        <v>0.61</v>
      </c>
      <c r="L78" s="10">
        <f t="shared" si="71"/>
        <v>1.83E-2</v>
      </c>
      <c r="M78" s="10">
        <f t="shared" ref="M78:M86" si="78">C78*L78</f>
        <v>0</v>
      </c>
      <c r="N78" s="11">
        <f t="shared" si="72"/>
        <v>0</v>
      </c>
      <c r="O78" s="12">
        <f t="shared" si="73"/>
        <v>0.03</v>
      </c>
      <c r="P78" s="13">
        <v>0.55000000000000004</v>
      </c>
      <c r="Q78" s="13">
        <f t="shared" si="74"/>
        <v>1.6500000000000001E-2</v>
      </c>
      <c r="R78" s="13">
        <f t="shared" ref="R78:R86" si="79">C78*Q78</f>
        <v>0</v>
      </c>
      <c r="S78" s="14">
        <f t="shared" si="75"/>
        <v>0</v>
      </c>
    </row>
    <row r="79" spans="1:19" ht="15" customHeight="1" x14ac:dyDescent="0.3">
      <c r="A79" s="250">
        <f>VLOOKUP($D79,Reporting!$A:$Q,MATCH($A$75,Reporting!$B$4:$I$4,0)+1,FALSE)</f>
        <v>0</v>
      </c>
      <c r="B79" s="250">
        <f>VLOOKUP($D79,Reporting!$A:$Q,MATCH($A$75,Reporting!$S$4:$Z$4,0)+9,FALSE)</f>
        <v>0</v>
      </c>
      <c r="C79" s="240">
        <f>(B79*0.25)+A79</f>
        <v>0</v>
      </c>
      <c r="D79" s="51" t="s">
        <v>391</v>
      </c>
      <c r="E79" s="100">
        <v>0.16</v>
      </c>
      <c r="F79" s="6">
        <v>0.61</v>
      </c>
      <c r="G79" s="7">
        <f t="shared" si="69"/>
        <v>9.7600000000000006E-2</v>
      </c>
      <c r="H79" s="7">
        <f t="shared" si="76"/>
        <v>0</v>
      </c>
      <c r="I79" s="8">
        <f t="shared" si="70"/>
        <v>0</v>
      </c>
      <c r="J79" s="9">
        <f t="shared" si="77"/>
        <v>0.04</v>
      </c>
      <c r="K79" s="10">
        <v>0.61</v>
      </c>
      <c r="L79" s="10">
        <f t="shared" si="71"/>
        <v>2.4400000000000002E-2</v>
      </c>
      <c r="M79" s="10">
        <f t="shared" si="78"/>
        <v>0</v>
      </c>
      <c r="N79" s="11">
        <f t="shared" si="72"/>
        <v>0</v>
      </c>
      <c r="O79" s="12">
        <f t="shared" si="73"/>
        <v>0.04</v>
      </c>
      <c r="P79" s="13">
        <v>0.55000000000000004</v>
      </c>
      <c r="Q79" s="13">
        <f t="shared" si="74"/>
        <v>2.2000000000000002E-2</v>
      </c>
      <c r="R79" s="13">
        <f t="shared" si="79"/>
        <v>0</v>
      </c>
      <c r="S79" s="14">
        <f t="shared" si="75"/>
        <v>0</v>
      </c>
    </row>
    <row r="80" spans="1:19" ht="15" customHeight="1" x14ac:dyDescent="0.3">
      <c r="A80" s="250">
        <f>VLOOKUP($D80,Reporting!$A:$Q,MATCH($A$75,Reporting!$B$4:$I$4,0)+1,FALSE)</f>
        <v>0</v>
      </c>
      <c r="B80" s="250">
        <f>VLOOKUP($D80,Reporting!$A:$Q,MATCH($A$75,Reporting!$S$4:$Z$4,0)+9,FALSE)</f>
        <v>0</v>
      </c>
      <c r="C80" s="240">
        <f>(B80*0.5)+A80</f>
        <v>0</v>
      </c>
      <c r="D80" s="51" t="s">
        <v>392</v>
      </c>
      <c r="E80" s="100">
        <v>0.2</v>
      </c>
      <c r="F80" s="6">
        <v>0.61</v>
      </c>
      <c r="G80" s="7">
        <f t="shared" si="69"/>
        <v>0.122</v>
      </c>
      <c r="H80" s="7">
        <f t="shared" si="76"/>
        <v>0</v>
      </c>
      <c r="I80" s="8">
        <f t="shared" si="70"/>
        <v>0</v>
      </c>
      <c r="J80" s="9">
        <f t="shared" si="77"/>
        <v>0.05</v>
      </c>
      <c r="K80" s="10">
        <v>0.61</v>
      </c>
      <c r="L80" s="10">
        <f t="shared" si="71"/>
        <v>3.0499999999999999E-2</v>
      </c>
      <c r="M80" s="10">
        <f t="shared" si="78"/>
        <v>0</v>
      </c>
      <c r="N80" s="11">
        <f t="shared" si="72"/>
        <v>0</v>
      </c>
      <c r="O80" s="12">
        <f t="shared" si="73"/>
        <v>0.05</v>
      </c>
      <c r="P80" s="13">
        <v>0.55000000000000004</v>
      </c>
      <c r="Q80" s="13">
        <f t="shared" si="74"/>
        <v>2.7500000000000004E-2</v>
      </c>
      <c r="R80" s="13">
        <f t="shared" si="79"/>
        <v>0</v>
      </c>
      <c r="S80" s="14">
        <f t="shared" si="75"/>
        <v>0</v>
      </c>
    </row>
    <row r="81" spans="1:27" ht="15.75" customHeight="1" x14ac:dyDescent="0.3">
      <c r="A81" s="250">
        <f>VLOOKUP($D81,Reporting!$A:$Q,MATCH($A$75,Reporting!$B$4:$I$4,0)+1,FALSE)</f>
        <v>0</v>
      </c>
      <c r="B81" s="250">
        <f>VLOOKUP($D81,Reporting!$A:$Q,MATCH($A$75,Reporting!$S$4:$Z$4,0)+9,FALSE)</f>
        <v>0</v>
      </c>
      <c r="C81" s="240">
        <f>(B81*0.5)+A81</f>
        <v>0</v>
      </c>
      <c r="D81" s="270" t="s">
        <v>393</v>
      </c>
      <c r="E81" s="101">
        <v>0.23</v>
      </c>
      <c r="F81" s="6">
        <v>0.61</v>
      </c>
      <c r="G81" s="7">
        <f t="shared" si="69"/>
        <v>0.14030000000000001</v>
      </c>
      <c r="H81" s="7">
        <f t="shared" si="76"/>
        <v>0</v>
      </c>
      <c r="I81" s="8">
        <f t="shared" si="70"/>
        <v>0</v>
      </c>
      <c r="J81" s="9">
        <f t="shared" si="77"/>
        <v>5.7500000000000002E-2</v>
      </c>
      <c r="K81" s="10">
        <v>0.61</v>
      </c>
      <c r="L81" s="10">
        <f t="shared" si="71"/>
        <v>3.5075000000000002E-2</v>
      </c>
      <c r="M81" s="10">
        <f t="shared" si="78"/>
        <v>0</v>
      </c>
      <c r="N81" s="11">
        <f t="shared" si="72"/>
        <v>0</v>
      </c>
      <c r="O81" s="12">
        <f t="shared" si="73"/>
        <v>5.7500000000000002E-2</v>
      </c>
      <c r="P81" s="13">
        <v>0.55000000000000004</v>
      </c>
      <c r="Q81" s="13">
        <f t="shared" si="74"/>
        <v>3.1625000000000007E-2</v>
      </c>
      <c r="R81" s="13">
        <f t="shared" si="79"/>
        <v>0</v>
      </c>
      <c r="S81" s="14">
        <f t="shared" si="75"/>
        <v>0</v>
      </c>
    </row>
    <row r="82" spans="1:27" x14ac:dyDescent="0.3">
      <c r="A82" s="250">
        <f>VLOOKUP($D82,Reporting!$A:$Q,MATCH($A$75,Reporting!$B$4:$I$4,0)+1,FALSE)</f>
        <v>0</v>
      </c>
      <c r="B82" s="250">
        <f>VLOOKUP($D82,Reporting!$A:$Q,MATCH($A$75,Reporting!$S$4:$Z$4,0)+9,FALSE)</f>
        <v>0</v>
      </c>
      <c r="C82" s="240">
        <f>(B82*0.75)+A82</f>
        <v>0</v>
      </c>
      <c r="D82" s="270" t="s">
        <v>394</v>
      </c>
      <c r="E82" s="101">
        <v>0.27</v>
      </c>
      <c r="F82" s="6">
        <v>0.61</v>
      </c>
      <c r="G82" s="7">
        <f t="shared" si="69"/>
        <v>0.16470000000000001</v>
      </c>
      <c r="H82" s="7">
        <f t="shared" si="76"/>
        <v>0</v>
      </c>
      <c r="I82" s="8">
        <f t="shared" si="70"/>
        <v>0</v>
      </c>
      <c r="J82" s="9">
        <f t="shared" si="77"/>
        <v>6.7500000000000004E-2</v>
      </c>
      <c r="K82" s="10">
        <v>0.61</v>
      </c>
      <c r="L82" s="10">
        <f t="shared" si="71"/>
        <v>4.1175000000000003E-2</v>
      </c>
      <c r="M82" s="10">
        <f t="shared" si="78"/>
        <v>0</v>
      </c>
      <c r="N82" s="11">
        <f t="shared" si="72"/>
        <v>0</v>
      </c>
      <c r="O82" s="12">
        <f t="shared" si="73"/>
        <v>6.7500000000000004E-2</v>
      </c>
      <c r="P82" s="13">
        <v>0.55000000000000004</v>
      </c>
      <c r="Q82" s="13">
        <f t="shared" si="74"/>
        <v>3.7125000000000005E-2</v>
      </c>
      <c r="R82" s="13">
        <f t="shared" si="79"/>
        <v>0</v>
      </c>
      <c r="S82" s="14">
        <f t="shared" si="75"/>
        <v>0</v>
      </c>
    </row>
    <row r="83" spans="1:27" x14ac:dyDescent="0.3">
      <c r="A83" s="250">
        <f>VLOOKUP($D83,Reporting!$A:$Q,MATCH($A$75,Reporting!$B$4:$I$4,0)+1,FALSE)</f>
        <v>0</v>
      </c>
      <c r="B83" s="250">
        <f>VLOOKUP($D83,Reporting!$A:$Q,MATCH($A$75,Reporting!$S$4:$Z$4,0)+9,FALSE)</f>
        <v>0</v>
      </c>
      <c r="C83" s="240">
        <f>(B83*0.75)+A83</f>
        <v>0</v>
      </c>
      <c r="D83" s="270" t="s">
        <v>395</v>
      </c>
      <c r="E83" s="101">
        <v>0.36</v>
      </c>
      <c r="F83" s="6">
        <v>0.61</v>
      </c>
      <c r="G83" s="7">
        <f t="shared" si="69"/>
        <v>0.21959999999999999</v>
      </c>
      <c r="H83" s="7">
        <f t="shared" si="76"/>
        <v>0</v>
      </c>
      <c r="I83" s="8">
        <f t="shared" si="70"/>
        <v>0</v>
      </c>
      <c r="J83" s="9">
        <f t="shared" si="77"/>
        <v>0.09</v>
      </c>
      <c r="K83" s="10">
        <v>0.61</v>
      </c>
      <c r="L83" s="10">
        <f t="shared" si="71"/>
        <v>5.4899999999999997E-2</v>
      </c>
      <c r="M83" s="10">
        <f t="shared" si="78"/>
        <v>0</v>
      </c>
      <c r="N83" s="11">
        <f t="shared" si="72"/>
        <v>0</v>
      </c>
      <c r="O83" s="12">
        <f t="shared" si="73"/>
        <v>0.09</v>
      </c>
      <c r="P83" s="13">
        <v>0.55000000000000004</v>
      </c>
      <c r="Q83" s="13">
        <f t="shared" si="74"/>
        <v>4.9500000000000002E-2</v>
      </c>
      <c r="R83" s="13">
        <f t="shared" si="79"/>
        <v>0</v>
      </c>
      <c r="S83" s="14">
        <f t="shared" si="75"/>
        <v>0</v>
      </c>
    </row>
    <row r="84" spans="1:27" x14ac:dyDescent="0.3">
      <c r="A84" s="250">
        <f>VLOOKUP($D84,Reporting!$A:$Q,MATCH($A$75,Reporting!$B$4:$I$4,0)+1,FALSE)</f>
        <v>0</v>
      </c>
      <c r="B84" s="250">
        <f>VLOOKUP($D84,Reporting!$A:$Q,MATCH($A$75,Reporting!$S$4:$Z$4,0)+9,FALSE)</f>
        <v>0</v>
      </c>
      <c r="C84" s="240">
        <f>(B84*1)+A84</f>
        <v>0</v>
      </c>
      <c r="D84" s="270" t="s">
        <v>396</v>
      </c>
      <c r="E84" s="101">
        <v>0.5</v>
      </c>
      <c r="F84" s="6">
        <v>0.61</v>
      </c>
      <c r="G84" s="7">
        <f t="shared" si="69"/>
        <v>0.30499999999999999</v>
      </c>
      <c r="H84" s="7">
        <f t="shared" si="76"/>
        <v>0</v>
      </c>
      <c r="I84" s="8">
        <f t="shared" si="70"/>
        <v>0</v>
      </c>
      <c r="J84" s="9">
        <f t="shared" si="77"/>
        <v>0.125</v>
      </c>
      <c r="K84" s="10">
        <v>0.61</v>
      </c>
      <c r="L84" s="10">
        <f t="shared" si="71"/>
        <v>7.6249999999999998E-2</v>
      </c>
      <c r="M84" s="10">
        <f t="shared" si="78"/>
        <v>0</v>
      </c>
      <c r="N84" s="11">
        <f t="shared" si="72"/>
        <v>0</v>
      </c>
      <c r="O84" s="12">
        <f t="shared" si="73"/>
        <v>0.125</v>
      </c>
      <c r="P84" s="13">
        <v>0.55000000000000004</v>
      </c>
      <c r="Q84" s="13">
        <f t="shared" si="74"/>
        <v>6.8750000000000006E-2</v>
      </c>
      <c r="R84" s="13">
        <f t="shared" si="79"/>
        <v>0</v>
      </c>
      <c r="S84" s="14">
        <f t="shared" si="75"/>
        <v>0</v>
      </c>
    </row>
    <row r="85" spans="1:27" x14ac:dyDescent="0.3">
      <c r="A85" s="250">
        <f>VLOOKUP($D85,Reporting!$A:$Q,MATCH($A$75,Reporting!$B$4:$I$4,0)+1,FALSE)</f>
        <v>0</v>
      </c>
      <c r="B85" s="250">
        <f>VLOOKUP($D85,Reporting!$A:$Q,MATCH($A$75,Reporting!$S$4:$Z$4,0)+9,FALSE)</f>
        <v>0</v>
      </c>
      <c r="C85" s="240">
        <f>(B85*1)+A85</f>
        <v>0</v>
      </c>
      <c r="D85" s="270" t="s">
        <v>397</v>
      </c>
      <c r="E85" s="101">
        <v>0.56999999999999995</v>
      </c>
      <c r="F85" s="6">
        <v>0.61</v>
      </c>
      <c r="G85" s="7">
        <f t="shared" si="69"/>
        <v>0.34769999999999995</v>
      </c>
      <c r="H85" s="7">
        <f t="shared" si="76"/>
        <v>0</v>
      </c>
      <c r="I85" s="8">
        <f t="shared" si="70"/>
        <v>0</v>
      </c>
      <c r="J85" s="9">
        <f t="shared" si="77"/>
        <v>0.14249999999999999</v>
      </c>
      <c r="K85" s="10">
        <v>0.61</v>
      </c>
      <c r="L85" s="10">
        <f t="shared" si="71"/>
        <v>8.6924999999999988E-2</v>
      </c>
      <c r="M85" s="10">
        <f t="shared" si="78"/>
        <v>0</v>
      </c>
      <c r="N85" s="11">
        <f t="shared" si="72"/>
        <v>0</v>
      </c>
      <c r="O85" s="12">
        <f t="shared" si="73"/>
        <v>0.14249999999999999</v>
      </c>
      <c r="P85" s="13">
        <v>0.55000000000000004</v>
      </c>
      <c r="Q85" s="13">
        <f t="shared" si="74"/>
        <v>7.8375E-2</v>
      </c>
      <c r="R85" s="13">
        <f t="shared" si="79"/>
        <v>0</v>
      </c>
      <c r="S85" s="14">
        <f t="shared" si="75"/>
        <v>0</v>
      </c>
    </row>
    <row r="86" spans="1:27" x14ac:dyDescent="0.3">
      <c r="A86" s="250">
        <f>VLOOKUP($D86,Reporting!$A:$Q,MATCH($A$75,Reporting!$B$4:$I$4,0)+1,FALSE)</f>
        <v>0</v>
      </c>
      <c r="B86" s="250">
        <f>VLOOKUP($D86,Reporting!$A:$Q,MATCH($A$75,Reporting!$S$4:$Z$4,0)+9,FALSE)</f>
        <v>0</v>
      </c>
      <c r="C86" s="240">
        <f>(B86*1)+A86</f>
        <v>0</v>
      </c>
      <c r="D86" s="447" t="s">
        <v>405</v>
      </c>
      <c r="E86" s="101">
        <v>0.67</v>
      </c>
      <c r="F86" s="6">
        <v>0.61</v>
      </c>
      <c r="G86" s="7">
        <f t="shared" si="69"/>
        <v>0.40870000000000001</v>
      </c>
      <c r="H86" s="7">
        <f t="shared" si="76"/>
        <v>0</v>
      </c>
      <c r="I86" s="8">
        <f t="shared" si="70"/>
        <v>0</v>
      </c>
      <c r="J86" s="9">
        <f t="shared" si="77"/>
        <v>0.16750000000000001</v>
      </c>
      <c r="K86" s="10">
        <v>0.61</v>
      </c>
      <c r="L86" s="10">
        <f t="shared" si="71"/>
        <v>0.102175</v>
      </c>
      <c r="M86" s="10">
        <f t="shared" si="78"/>
        <v>0</v>
      </c>
      <c r="N86" s="11">
        <f t="shared" si="72"/>
        <v>0</v>
      </c>
      <c r="O86" s="12">
        <f t="shared" si="73"/>
        <v>0.16750000000000001</v>
      </c>
      <c r="P86" s="13">
        <v>0.55000000000000004</v>
      </c>
      <c r="Q86" s="13">
        <f t="shared" si="74"/>
        <v>9.2125000000000012E-2</v>
      </c>
      <c r="R86" s="13">
        <f t="shared" si="79"/>
        <v>0</v>
      </c>
      <c r="S86" s="14">
        <f t="shared" si="75"/>
        <v>0</v>
      </c>
      <c r="U86" s="546" t="s">
        <v>55</v>
      </c>
      <c r="V86" s="546"/>
      <c r="W86" s="546"/>
      <c r="Y86" s="670" t="s">
        <v>55</v>
      </c>
      <c r="Z86" s="670"/>
      <c r="AA86" s="670"/>
    </row>
    <row r="87" spans="1:27" ht="15" thickBot="1" x14ac:dyDescent="0.35">
      <c r="A87" s="255"/>
      <c r="B87" s="53">
        <f>SUM(B77:B86)</f>
        <v>0</v>
      </c>
      <c r="C87" s="241"/>
      <c r="D87" s="271"/>
      <c r="E87" s="53"/>
      <c r="F87" s="642" t="s">
        <v>9</v>
      </c>
      <c r="G87" s="643"/>
      <c r="H87" s="643"/>
      <c r="I87" s="16">
        <f>SUM(I77:I86)</f>
        <v>0</v>
      </c>
      <c r="J87" s="1"/>
      <c r="K87" s="644" t="s">
        <v>10</v>
      </c>
      <c r="L87" s="644"/>
      <c r="M87" s="644"/>
      <c r="N87" s="17">
        <f>SUM(N77:N86)</f>
        <v>0</v>
      </c>
      <c r="O87" s="15"/>
      <c r="P87" s="645" t="s">
        <v>11</v>
      </c>
      <c r="Q87" s="645"/>
      <c r="R87" s="645"/>
      <c r="S87" s="18">
        <f>SUM(S77:S86)</f>
        <v>0</v>
      </c>
      <c r="U87" s="653">
        <f>S87+S100</f>
        <v>0</v>
      </c>
      <c r="V87" s="654"/>
      <c r="W87" s="654"/>
      <c r="Y87" s="671">
        <f>N87+N100</f>
        <v>0</v>
      </c>
      <c r="Z87" s="672"/>
      <c r="AA87" s="672"/>
    </row>
    <row r="88" spans="1:27" ht="15" thickBot="1" x14ac:dyDescent="0.35">
      <c r="U88" s="654"/>
      <c r="V88" s="654"/>
      <c r="W88" s="654"/>
      <c r="Y88" s="672"/>
      <c r="Z88" s="672"/>
      <c r="AA88" s="672"/>
    </row>
    <row r="89" spans="1:27" ht="15" customHeight="1" x14ac:dyDescent="0.3">
      <c r="A89" s="687" t="s">
        <v>17</v>
      </c>
      <c r="B89" s="687"/>
      <c r="C89" s="687"/>
      <c r="D89" s="687"/>
      <c r="E89" s="687"/>
      <c r="F89" s="681" t="s">
        <v>85</v>
      </c>
      <c r="G89" s="681"/>
      <c r="H89" s="681"/>
      <c r="I89" s="681"/>
      <c r="J89" s="681"/>
      <c r="K89" s="47"/>
      <c r="L89" s="47"/>
      <c r="M89" s="47"/>
      <c r="N89" s="47"/>
      <c r="O89" s="47"/>
      <c r="P89" s="47"/>
      <c r="Q89" s="47"/>
      <c r="R89" s="47"/>
      <c r="S89" s="48"/>
      <c r="U89" s="654"/>
      <c r="V89" s="654"/>
      <c r="W89" s="654"/>
      <c r="Y89" s="672"/>
      <c r="Z89" s="672"/>
      <c r="AA89" s="672"/>
    </row>
    <row r="90" spans="1:27" ht="15" customHeight="1" x14ac:dyDescent="0.3">
      <c r="A90" s="688"/>
      <c r="B90" s="688"/>
      <c r="C90" s="688"/>
      <c r="D90" s="688"/>
      <c r="E90" s="688"/>
      <c r="F90" s="682"/>
      <c r="G90" s="682"/>
      <c r="H90" s="682"/>
      <c r="I90" s="682"/>
      <c r="J90" s="682"/>
      <c r="K90" s="49"/>
      <c r="L90" s="49"/>
      <c r="M90" s="49"/>
      <c r="N90" s="49"/>
      <c r="O90" s="49"/>
      <c r="P90" s="49"/>
      <c r="Q90" s="49"/>
      <c r="R90" s="49"/>
      <c r="S90" s="50"/>
    </row>
    <row r="91" spans="1:27" ht="15" customHeight="1" x14ac:dyDescent="0.3">
      <c r="A91" s="250">
        <f>VLOOKUP($D91,Reporting!$A:$Q,MATCH($A$89,Reporting!$B$4:$I$4,0)+1,FALSE)</f>
        <v>0</v>
      </c>
      <c r="B91" s="250">
        <f>VLOOKUP($D91,Reporting!$A:$Q,MATCH($A$89,Reporting!$S$4:$Z$4,0)+9,FALSE)</f>
        <v>0</v>
      </c>
      <c r="C91" s="242">
        <f>(B91*0.25)+A91</f>
        <v>0</v>
      </c>
      <c r="D91" s="51" t="s">
        <v>390</v>
      </c>
      <c r="E91" s="102">
        <v>0.14000000000000001</v>
      </c>
      <c r="F91" s="6">
        <v>0.61</v>
      </c>
      <c r="G91" s="7">
        <f t="shared" ref="G91:G99" si="80">E91*F91</f>
        <v>8.5400000000000004E-2</v>
      </c>
      <c r="H91" s="7">
        <f t="shared" ref="H91:H99" si="81">C91*G91</f>
        <v>0</v>
      </c>
      <c r="I91" s="8">
        <f t="shared" ref="I91:I99" si="82">H91/8</f>
        <v>0</v>
      </c>
      <c r="J91" s="9">
        <f>E91*0.25</f>
        <v>3.5000000000000003E-2</v>
      </c>
      <c r="K91" s="10">
        <v>0.61</v>
      </c>
      <c r="L91" s="10">
        <f t="shared" ref="L91:L99" si="83">J91*K91</f>
        <v>2.1350000000000001E-2</v>
      </c>
      <c r="M91" s="10">
        <f t="shared" ref="M91:M99" si="84">C91*L91</f>
        <v>0</v>
      </c>
      <c r="N91" s="11">
        <f t="shared" ref="N91:N99" si="85">M91/8</f>
        <v>0</v>
      </c>
      <c r="O91" s="12">
        <f t="shared" ref="O91:O99" si="86">J91</f>
        <v>3.5000000000000003E-2</v>
      </c>
      <c r="P91" s="13">
        <v>0.55000000000000004</v>
      </c>
      <c r="Q91" s="13">
        <f t="shared" ref="Q91:Q99" si="87">O91*P91</f>
        <v>1.9250000000000003E-2</v>
      </c>
      <c r="R91" s="13">
        <f t="shared" ref="R91:R99" si="88">C91*Q91</f>
        <v>0</v>
      </c>
      <c r="S91" s="14">
        <f t="shared" ref="S91:S99" si="89">R91/8</f>
        <v>0</v>
      </c>
    </row>
    <row r="92" spans="1:27" ht="15" customHeight="1" x14ac:dyDescent="0.3">
      <c r="A92" s="250">
        <f>VLOOKUP($D92,Reporting!$A:$Q,MATCH($A$89,Reporting!$B$4:$I$4,0)+1,FALSE)</f>
        <v>0</v>
      </c>
      <c r="B92" s="250">
        <f>VLOOKUP($D92,Reporting!$A:$Q,MATCH($A$89,Reporting!$S$4:$Z$4,0)+9,FALSE)</f>
        <v>0</v>
      </c>
      <c r="C92" s="242">
        <f>(B92*0.25)+A92</f>
        <v>0</v>
      </c>
      <c r="D92" s="51" t="s">
        <v>391</v>
      </c>
      <c r="E92" s="102">
        <v>0.18</v>
      </c>
      <c r="F92" s="6">
        <v>0.61</v>
      </c>
      <c r="G92" s="7">
        <f t="shared" si="80"/>
        <v>0.10979999999999999</v>
      </c>
      <c r="H92" s="7">
        <f t="shared" si="81"/>
        <v>0</v>
      </c>
      <c r="I92" s="8">
        <f t="shared" si="82"/>
        <v>0</v>
      </c>
      <c r="J92" s="9">
        <f t="shared" ref="J92:J99" si="90">E92*0.25</f>
        <v>4.4999999999999998E-2</v>
      </c>
      <c r="K92" s="10">
        <v>0.61</v>
      </c>
      <c r="L92" s="10">
        <f t="shared" si="83"/>
        <v>2.7449999999999999E-2</v>
      </c>
      <c r="M92" s="10">
        <f t="shared" si="84"/>
        <v>0</v>
      </c>
      <c r="N92" s="11">
        <f t="shared" si="85"/>
        <v>0</v>
      </c>
      <c r="O92" s="12">
        <f t="shared" si="86"/>
        <v>4.4999999999999998E-2</v>
      </c>
      <c r="P92" s="13">
        <v>0.55000000000000004</v>
      </c>
      <c r="Q92" s="13">
        <f t="shared" si="87"/>
        <v>2.4750000000000001E-2</v>
      </c>
      <c r="R92" s="13">
        <f t="shared" si="88"/>
        <v>0</v>
      </c>
      <c r="S92" s="14">
        <f t="shared" si="89"/>
        <v>0</v>
      </c>
    </row>
    <row r="93" spans="1:27" ht="15" customHeight="1" x14ac:dyDescent="0.3">
      <c r="A93" s="250">
        <f>VLOOKUP($D93,Reporting!$A:$Q,MATCH($A$89,Reporting!$B$4:$I$4,0)+1,FALSE)</f>
        <v>0</v>
      </c>
      <c r="B93" s="250">
        <f>VLOOKUP($D93,Reporting!$A:$Q,MATCH($A$89,Reporting!$S$4:$Z$4,0)+9,FALSE)</f>
        <v>0</v>
      </c>
      <c r="C93" s="242">
        <f>(B93*0.5)+A93</f>
        <v>0</v>
      </c>
      <c r="D93" s="51" t="s">
        <v>392</v>
      </c>
      <c r="E93" s="102">
        <v>0.23</v>
      </c>
      <c r="F93" s="6">
        <v>0.61</v>
      </c>
      <c r="G93" s="7">
        <f t="shared" si="80"/>
        <v>0.14030000000000001</v>
      </c>
      <c r="H93" s="7">
        <f t="shared" si="81"/>
        <v>0</v>
      </c>
      <c r="I93" s="8">
        <f t="shared" si="82"/>
        <v>0</v>
      </c>
      <c r="J93" s="9">
        <f t="shared" si="90"/>
        <v>5.7500000000000002E-2</v>
      </c>
      <c r="K93" s="10">
        <v>0.61</v>
      </c>
      <c r="L93" s="10">
        <f t="shared" si="83"/>
        <v>3.5075000000000002E-2</v>
      </c>
      <c r="M93" s="10">
        <f t="shared" si="84"/>
        <v>0</v>
      </c>
      <c r="N93" s="11">
        <f t="shared" si="85"/>
        <v>0</v>
      </c>
      <c r="O93" s="12">
        <f t="shared" si="86"/>
        <v>5.7500000000000002E-2</v>
      </c>
      <c r="P93" s="13">
        <v>0.55000000000000004</v>
      </c>
      <c r="Q93" s="13">
        <f t="shared" si="87"/>
        <v>3.1625000000000007E-2</v>
      </c>
      <c r="R93" s="13">
        <f t="shared" si="88"/>
        <v>0</v>
      </c>
      <c r="S93" s="14">
        <f t="shared" si="89"/>
        <v>0</v>
      </c>
    </row>
    <row r="94" spans="1:27" ht="15.75" customHeight="1" x14ac:dyDescent="0.3">
      <c r="A94" s="250">
        <f>VLOOKUP($D94,Reporting!$A:$Q,MATCH($A$89,Reporting!$B$4:$I$4,0)+1,FALSE)</f>
        <v>0</v>
      </c>
      <c r="B94" s="250">
        <f>VLOOKUP($D94,Reporting!$A:$Q,MATCH($A$89,Reporting!$S$4:$Z$4,0)+9,FALSE)</f>
        <v>0</v>
      </c>
      <c r="C94" s="242">
        <f>(B94*0.5)+A94</f>
        <v>0</v>
      </c>
      <c r="D94" s="270" t="s">
        <v>393</v>
      </c>
      <c r="E94" s="103">
        <v>0.27</v>
      </c>
      <c r="F94" s="6">
        <v>0.61</v>
      </c>
      <c r="G94" s="7">
        <f t="shared" si="80"/>
        <v>0.16470000000000001</v>
      </c>
      <c r="H94" s="7">
        <f t="shared" si="81"/>
        <v>0</v>
      </c>
      <c r="I94" s="8">
        <f t="shared" si="82"/>
        <v>0</v>
      </c>
      <c r="J94" s="9">
        <f t="shared" si="90"/>
        <v>6.7500000000000004E-2</v>
      </c>
      <c r="K94" s="10">
        <v>0.61</v>
      </c>
      <c r="L94" s="10">
        <f t="shared" si="83"/>
        <v>4.1175000000000003E-2</v>
      </c>
      <c r="M94" s="10">
        <f t="shared" si="84"/>
        <v>0</v>
      </c>
      <c r="N94" s="11">
        <f t="shared" si="85"/>
        <v>0</v>
      </c>
      <c r="O94" s="12">
        <f t="shared" si="86"/>
        <v>6.7500000000000004E-2</v>
      </c>
      <c r="P94" s="13">
        <v>0.55000000000000004</v>
      </c>
      <c r="Q94" s="13">
        <f t="shared" si="87"/>
        <v>3.7125000000000005E-2</v>
      </c>
      <c r="R94" s="13">
        <f t="shared" si="88"/>
        <v>0</v>
      </c>
      <c r="S94" s="14">
        <f t="shared" si="89"/>
        <v>0</v>
      </c>
    </row>
    <row r="95" spans="1:27" x14ac:dyDescent="0.3">
      <c r="A95" s="250">
        <f>VLOOKUP($D95,Reporting!$A:$Q,MATCH($A$89,Reporting!$B$4:$I$4,0)+1,FALSE)</f>
        <v>0</v>
      </c>
      <c r="B95" s="250">
        <f>VLOOKUP($D95,Reporting!$A:$Q,MATCH($A$89,Reporting!$S$4:$Z$4,0)+9,FALSE)</f>
        <v>0</v>
      </c>
      <c r="C95" s="242">
        <f>(B95*0.75)+A95</f>
        <v>0</v>
      </c>
      <c r="D95" s="270" t="s">
        <v>394</v>
      </c>
      <c r="E95" s="103">
        <v>0.32</v>
      </c>
      <c r="F95" s="6">
        <v>0.61</v>
      </c>
      <c r="G95" s="7">
        <f t="shared" si="80"/>
        <v>0.19520000000000001</v>
      </c>
      <c r="H95" s="7">
        <f t="shared" si="81"/>
        <v>0</v>
      </c>
      <c r="I95" s="8">
        <f t="shared" si="82"/>
        <v>0</v>
      </c>
      <c r="J95" s="9">
        <f t="shared" si="90"/>
        <v>0.08</v>
      </c>
      <c r="K95" s="10">
        <v>0.61</v>
      </c>
      <c r="L95" s="10">
        <f t="shared" si="83"/>
        <v>4.8800000000000003E-2</v>
      </c>
      <c r="M95" s="10">
        <f t="shared" si="84"/>
        <v>0</v>
      </c>
      <c r="N95" s="11">
        <f t="shared" si="85"/>
        <v>0</v>
      </c>
      <c r="O95" s="12">
        <f t="shared" si="86"/>
        <v>0.08</v>
      </c>
      <c r="P95" s="13">
        <v>0.55000000000000004</v>
      </c>
      <c r="Q95" s="13">
        <f t="shared" si="87"/>
        <v>4.4000000000000004E-2</v>
      </c>
      <c r="R95" s="13">
        <f t="shared" si="88"/>
        <v>0</v>
      </c>
      <c r="S95" s="14">
        <f t="shared" si="89"/>
        <v>0</v>
      </c>
    </row>
    <row r="96" spans="1:27" x14ac:dyDescent="0.3">
      <c r="A96" s="250">
        <f>VLOOKUP($D96,Reporting!$A:$Q,MATCH($A$89,Reporting!$B$4:$I$4,0)+1,FALSE)</f>
        <v>0</v>
      </c>
      <c r="B96" s="250">
        <f>VLOOKUP($D96,Reporting!$A:$Q,MATCH($A$89,Reporting!$S$4:$Z$4,0)+9,FALSE)</f>
        <v>0</v>
      </c>
      <c r="C96" s="242">
        <f>(B96*0.75)+A96</f>
        <v>0</v>
      </c>
      <c r="D96" s="270" t="s">
        <v>395</v>
      </c>
      <c r="E96" s="103">
        <v>0.44</v>
      </c>
      <c r="F96" s="6">
        <v>0.61</v>
      </c>
      <c r="G96" s="7">
        <f t="shared" si="80"/>
        <v>0.26839999999999997</v>
      </c>
      <c r="H96" s="7">
        <f t="shared" si="81"/>
        <v>0</v>
      </c>
      <c r="I96" s="8">
        <f t="shared" si="82"/>
        <v>0</v>
      </c>
      <c r="J96" s="9">
        <f t="shared" si="90"/>
        <v>0.11</v>
      </c>
      <c r="K96" s="10">
        <v>0.61</v>
      </c>
      <c r="L96" s="10">
        <f t="shared" si="83"/>
        <v>6.7099999999999993E-2</v>
      </c>
      <c r="M96" s="10">
        <f t="shared" si="84"/>
        <v>0</v>
      </c>
      <c r="N96" s="11">
        <f t="shared" si="85"/>
        <v>0</v>
      </c>
      <c r="O96" s="12">
        <f t="shared" si="86"/>
        <v>0.11</v>
      </c>
      <c r="P96" s="13">
        <v>0.55000000000000004</v>
      </c>
      <c r="Q96" s="13">
        <f t="shared" si="87"/>
        <v>6.0500000000000005E-2</v>
      </c>
      <c r="R96" s="13">
        <f t="shared" si="88"/>
        <v>0</v>
      </c>
      <c r="S96" s="14">
        <f t="shared" si="89"/>
        <v>0</v>
      </c>
    </row>
    <row r="97" spans="1:19" x14ac:dyDescent="0.3">
      <c r="A97" s="250">
        <f>VLOOKUP($D97,Reporting!$A:$Q,MATCH($A$89,Reporting!$B$4:$I$4,0)+1,FALSE)</f>
        <v>0</v>
      </c>
      <c r="B97" s="250">
        <f>VLOOKUP($D97,Reporting!$A:$Q,MATCH($A$89,Reporting!$S$4:$Z$4,0)+9,FALSE)</f>
        <v>0</v>
      </c>
      <c r="C97" s="242">
        <f>(B97*1)+A97</f>
        <v>0</v>
      </c>
      <c r="D97" s="270" t="s">
        <v>396</v>
      </c>
      <c r="E97" s="103">
        <v>0.56999999999999995</v>
      </c>
      <c r="F97" s="6">
        <v>0.61</v>
      </c>
      <c r="G97" s="7">
        <f t="shared" si="80"/>
        <v>0.34769999999999995</v>
      </c>
      <c r="H97" s="7">
        <f t="shared" si="81"/>
        <v>0</v>
      </c>
      <c r="I97" s="8">
        <f t="shared" si="82"/>
        <v>0</v>
      </c>
      <c r="J97" s="9">
        <f t="shared" si="90"/>
        <v>0.14249999999999999</v>
      </c>
      <c r="K97" s="10">
        <v>0.61</v>
      </c>
      <c r="L97" s="10">
        <f t="shared" si="83"/>
        <v>8.6924999999999988E-2</v>
      </c>
      <c r="M97" s="10">
        <f t="shared" si="84"/>
        <v>0</v>
      </c>
      <c r="N97" s="11">
        <f t="shared" si="85"/>
        <v>0</v>
      </c>
      <c r="O97" s="12">
        <f t="shared" si="86"/>
        <v>0.14249999999999999</v>
      </c>
      <c r="P97" s="13">
        <v>0.55000000000000004</v>
      </c>
      <c r="Q97" s="13">
        <f t="shared" si="87"/>
        <v>7.8375E-2</v>
      </c>
      <c r="R97" s="13">
        <f t="shared" si="88"/>
        <v>0</v>
      </c>
      <c r="S97" s="14">
        <f t="shared" si="89"/>
        <v>0</v>
      </c>
    </row>
    <row r="98" spans="1:19" x14ac:dyDescent="0.3">
      <c r="A98" s="250">
        <f>VLOOKUP($D98,Reporting!$A:$Q,MATCH($A$89,Reporting!$B$4:$I$4,0)+1,FALSE)</f>
        <v>0</v>
      </c>
      <c r="B98" s="250">
        <f>VLOOKUP($D98,Reporting!$A:$Q,MATCH($A$89,Reporting!$S$4:$Z$4,0)+9,FALSE)</f>
        <v>0</v>
      </c>
      <c r="C98" s="242">
        <f>(B98*1)+A98</f>
        <v>0</v>
      </c>
      <c r="D98" s="270" t="s">
        <v>397</v>
      </c>
      <c r="E98" s="103">
        <v>0.63</v>
      </c>
      <c r="F98" s="6">
        <v>0.61</v>
      </c>
      <c r="G98" s="7">
        <f t="shared" si="80"/>
        <v>0.38429999999999997</v>
      </c>
      <c r="H98" s="7">
        <f t="shared" si="81"/>
        <v>0</v>
      </c>
      <c r="I98" s="8">
        <f t="shared" si="82"/>
        <v>0</v>
      </c>
      <c r="J98" s="9">
        <f t="shared" si="90"/>
        <v>0.1575</v>
      </c>
      <c r="K98" s="10">
        <v>0.61</v>
      </c>
      <c r="L98" s="10">
        <f t="shared" si="83"/>
        <v>9.6074999999999994E-2</v>
      </c>
      <c r="M98" s="10">
        <f t="shared" si="84"/>
        <v>0</v>
      </c>
      <c r="N98" s="11">
        <f t="shared" si="85"/>
        <v>0</v>
      </c>
      <c r="O98" s="12">
        <f t="shared" si="86"/>
        <v>0.1575</v>
      </c>
      <c r="P98" s="13">
        <v>0.55000000000000004</v>
      </c>
      <c r="Q98" s="13">
        <f t="shared" si="87"/>
        <v>8.6625000000000008E-2</v>
      </c>
      <c r="R98" s="13">
        <f t="shared" si="88"/>
        <v>0</v>
      </c>
      <c r="S98" s="14">
        <f t="shared" si="89"/>
        <v>0</v>
      </c>
    </row>
    <row r="99" spans="1:19" x14ac:dyDescent="0.3">
      <c r="A99" s="250">
        <f>VLOOKUP($D99,Reporting!$A:$Q,MATCH($A$89,Reporting!$B$4:$I$4,0)+1,FALSE)</f>
        <v>0</v>
      </c>
      <c r="B99" s="250">
        <f>VLOOKUP($D99,Reporting!$A:$Q,MATCH($A$89,Reporting!$S$4:$Z$4,0)+9,FALSE)</f>
        <v>0</v>
      </c>
      <c r="C99" s="242">
        <f>(B99*1)+A99</f>
        <v>0</v>
      </c>
      <c r="D99" s="447" t="s">
        <v>405</v>
      </c>
      <c r="E99" s="103">
        <v>0.72</v>
      </c>
      <c r="F99" s="6">
        <v>0.61</v>
      </c>
      <c r="G99" s="7">
        <f t="shared" si="80"/>
        <v>0.43919999999999998</v>
      </c>
      <c r="H99" s="7">
        <f t="shared" si="81"/>
        <v>0</v>
      </c>
      <c r="I99" s="8">
        <f t="shared" si="82"/>
        <v>0</v>
      </c>
      <c r="J99" s="9">
        <f t="shared" si="90"/>
        <v>0.18</v>
      </c>
      <c r="K99" s="10">
        <v>0.61</v>
      </c>
      <c r="L99" s="10">
        <f t="shared" si="83"/>
        <v>0.10979999999999999</v>
      </c>
      <c r="M99" s="10">
        <f t="shared" si="84"/>
        <v>0</v>
      </c>
      <c r="N99" s="11">
        <f t="shared" si="85"/>
        <v>0</v>
      </c>
      <c r="O99" s="12">
        <f t="shared" si="86"/>
        <v>0.18</v>
      </c>
      <c r="P99" s="13">
        <v>0.55000000000000004</v>
      </c>
      <c r="Q99" s="13">
        <f t="shared" si="87"/>
        <v>9.9000000000000005E-2</v>
      </c>
      <c r="R99" s="13">
        <f t="shared" si="88"/>
        <v>0</v>
      </c>
      <c r="S99" s="14">
        <f t="shared" si="89"/>
        <v>0</v>
      </c>
    </row>
    <row r="100" spans="1:19" ht="15" thickBot="1" x14ac:dyDescent="0.35">
      <c r="A100" s="256"/>
      <c r="B100" s="46">
        <f>SUM(B91:B99)</f>
        <v>0</v>
      </c>
      <c r="C100" s="243"/>
      <c r="D100" s="273"/>
      <c r="E100" s="46"/>
      <c r="F100" s="642" t="s">
        <v>9</v>
      </c>
      <c r="G100" s="643"/>
      <c r="H100" s="643"/>
      <c r="I100" s="16">
        <f>SUM(I91:I99)</f>
        <v>0</v>
      </c>
      <c r="J100" s="1"/>
      <c r="K100" s="644" t="s">
        <v>10</v>
      </c>
      <c r="L100" s="644"/>
      <c r="M100" s="644"/>
      <c r="N100" s="17">
        <f>SUM(N91:N99)</f>
        <v>0</v>
      </c>
      <c r="O100" s="15"/>
      <c r="P100" s="645" t="s">
        <v>11</v>
      </c>
      <c r="Q100" s="645"/>
      <c r="R100" s="645"/>
      <c r="S100" s="18">
        <f>SUM(S91:S99)</f>
        <v>0</v>
      </c>
    </row>
    <row r="101" spans="1:19" ht="15" thickBot="1" x14ac:dyDescent="0.35"/>
    <row r="102" spans="1:19" ht="15" customHeight="1" x14ac:dyDescent="0.3">
      <c r="A102" s="683" t="s">
        <v>18</v>
      </c>
      <c r="B102" s="683"/>
      <c r="C102" s="683"/>
      <c r="D102" s="683"/>
      <c r="E102" s="683"/>
      <c r="F102" s="685" t="s">
        <v>86</v>
      </c>
      <c r="G102" s="685"/>
      <c r="H102" s="685"/>
      <c r="I102" s="685"/>
      <c r="J102" s="685"/>
      <c r="K102" s="60"/>
      <c r="L102" s="60"/>
      <c r="M102" s="60"/>
      <c r="N102" s="60"/>
      <c r="O102" s="60"/>
      <c r="P102" s="60"/>
      <c r="Q102" s="60"/>
      <c r="R102" s="60"/>
      <c r="S102" s="61"/>
    </row>
    <row r="103" spans="1:19" ht="15" customHeight="1" x14ac:dyDescent="0.3">
      <c r="A103" s="684"/>
      <c r="B103" s="684"/>
      <c r="C103" s="684"/>
      <c r="D103" s="684"/>
      <c r="E103" s="684"/>
      <c r="F103" s="686"/>
      <c r="G103" s="686"/>
      <c r="H103" s="686"/>
      <c r="I103" s="686"/>
      <c r="J103" s="686"/>
      <c r="K103" s="62"/>
      <c r="L103" s="62"/>
      <c r="M103" s="62"/>
      <c r="N103" s="62"/>
      <c r="O103" s="62"/>
      <c r="P103" s="62"/>
      <c r="Q103" s="62"/>
      <c r="R103" s="62"/>
      <c r="S103" s="63"/>
    </row>
    <row r="104" spans="1:19" ht="15" customHeight="1" x14ac:dyDescent="0.3">
      <c r="A104" s="250">
        <f>VLOOKUP($D104,Reporting!$A:$Q,MATCH($A$102,Reporting!$B$4:$I$4,0)+1,FALSE)</f>
        <v>0</v>
      </c>
      <c r="B104" s="250">
        <f>VLOOKUP($D104,Reporting!$A:$Q,MATCH($A$102,Reporting!$S$4:$Z$4,0)+9,FALSE)</f>
        <v>0</v>
      </c>
      <c r="C104" s="244">
        <f>(B104*0.25)+A104</f>
        <v>0</v>
      </c>
      <c r="D104" s="261" t="s">
        <v>374</v>
      </c>
      <c r="E104" s="104">
        <v>0.06</v>
      </c>
      <c r="F104" s="6">
        <v>0.61</v>
      </c>
      <c r="G104" s="7">
        <f t="shared" ref="G104:G112" si="91">E104*F104</f>
        <v>3.6600000000000001E-2</v>
      </c>
      <c r="H104" s="7">
        <f>C104*G104</f>
        <v>0</v>
      </c>
      <c r="I104" s="8">
        <f t="shared" ref="I104:I112" si="92">H104/8</f>
        <v>0</v>
      </c>
      <c r="J104" s="9">
        <f>E104*0.25</f>
        <v>1.4999999999999999E-2</v>
      </c>
      <c r="K104" s="10">
        <v>0.61</v>
      </c>
      <c r="L104" s="10">
        <f t="shared" ref="L104:L112" si="93">J104*K104</f>
        <v>9.1500000000000001E-3</v>
      </c>
      <c r="M104" s="10">
        <f>C104*L104</f>
        <v>0</v>
      </c>
      <c r="N104" s="11">
        <f t="shared" ref="N104:N112" si="94">M104/8</f>
        <v>0</v>
      </c>
      <c r="O104" s="12">
        <f t="shared" ref="O104:O112" si="95">J104</f>
        <v>1.4999999999999999E-2</v>
      </c>
      <c r="P104" s="13">
        <v>0.55000000000000004</v>
      </c>
      <c r="Q104" s="13">
        <f t="shared" ref="Q104:Q112" si="96">O104*P104</f>
        <v>8.2500000000000004E-3</v>
      </c>
      <c r="R104" s="13">
        <f>C104*Q104</f>
        <v>0</v>
      </c>
      <c r="S104" s="14">
        <f t="shared" ref="S104:S112" si="97">R104/8</f>
        <v>0</v>
      </c>
    </row>
    <row r="105" spans="1:19" ht="15" customHeight="1" x14ac:dyDescent="0.3">
      <c r="A105" s="250">
        <f>VLOOKUP($D105,Reporting!$A:$Q,MATCH($A$102,Reporting!$B$4:$I$4,0)+1,FALSE)</f>
        <v>0</v>
      </c>
      <c r="B105" s="250">
        <f>VLOOKUP($D105,Reporting!$A:$Q,MATCH($A$102,Reporting!$S$4:$Z$4,0)+9,FALSE)</f>
        <v>0</v>
      </c>
      <c r="C105" s="244">
        <f>(B105*0.25)+A105</f>
        <v>0</v>
      </c>
      <c r="D105" s="56" t="s">
        <v>390</v>
      </c>
      <c r="E105" s="104">
        <v>0.06</v>
      </c>
      <c r="F105" s="6">
        <v>0.61</v>
      </c>
      <c r="G105" s="7">
        <f t="shared" si="91"/>
        <v>3.6600000000000001E-2</v>
      </c>
      <c r="H105" s="7">
        <f t="shared" ref="H105:H112" si="98">C105*G105</f>
        <v>0</v>
      </c>
      <c r="I105" s="8">
        <f t="shared" si="92"/>
        <v>0</v>
      </c>
      <c r="J105" s="9">
        <f t="shared" ref="J105:J112" si="99">E105*0.25</f>
        <v>1.4999999999999999E-2</v>
      </c>
      <c r="K105" s="10">
        <v>0.61</v>
      </c>
      <c r="L105" s="10">
        <f t="shared" si="93"/>
        <v>9.1500000000000001E-3</v>
      </c>
      <c r="M105" s="10">
        <f t="shared" ref="M105:M112" si="100">C105*L105</f>
        <v>0</v>
      </c>
      <c r="N105" s="11">
        <f t="shared" si="94"/>
        <v>0</v>
      </c>
      <c r="O105" s="12">
        <f t="shared" si="95"/>
        <v>1.4999999999999999E-2</v>
      </c>
      <c r="P105" s="13">
        <v>0.55000000000000004</v>
      </c>
      <c r="Q105" s="13">
        <f t="shared" si="96"/>
        <v>8.2500000000000004E-3</v>
      </c>
      <c r="R105" s="13">
        <f t="shared" ref="R105:R112" si="101">C105*Q105</f>
        <v>0</v>
      </c>
      <c r="S105" s="14">
        <f t="shared" si="97"/>
        <v>0</v>
      </c>
    </row>
    <row r="106" spans="1:19" ht="15" customHeight="1" x14ac:dyDescent="0.3">
      <c r="A106" s="250">
        <f>VLOOKUP($D106,Reporting!$A:$Q,MATCH($A$102,Reporting!$B$4:$I$4,0)+1,FALSE)</f>
        <v>0</v>
      </c>
      <c r="B106" s="250">
        <f>VLOOKUP($D106,Reporting!$A:$Q,MATCH($A$102,Reporting!$S$4:$Z$4,0)+9,FALSE)</f>
        <v>0</v>
      </c>
      <c r="C106" s="244">
        <f>(B106*0.25)+A106</f>
        <v>0</v>
      </c>
      <c r="D106" s="56" t="s">
        <v>391</v>
      </c>
      <c r="E106" s="104">
        <v>7.0000000000000007E-2</v>
      </c>
      <c r="F106" s="6">
        <v>0.61</v>
      </c>
      <c r="G106" s="7">
        <f t="shared" si="91"/>
        <v>4.2700000000000002E-2</v>
      </c>
      <c r="H106" s="7">
        <f t="shared" si="98"/>
        <v>0</v>
      </c>
      <c r="I106" s="8">
        <f t="shared" si="92"/>
        <v>0</v>
      </c>
      <c r="J106" s="9">
        <f t="shared" si="99"/>
        <v>1.7500000000000002E-2</v>
      </c>
      <c r="K106" s="10">
        <v>0.61</v>
      </c>
      <c r="L106" s="10">
        <f t="shared" si="93"/>
        <v>1.0675E-2</v>
      </c>
      <c r="M106" s="10">
        <f t="shared" si="100"/>
        <v>0</v>
      </c>
      <c r="N106" s="11">
        <f t="shared" si="94"/>
        <v>0</v>
      </c>
      <c r="O106" s="12">
        <f t="shared" si="95"/>
        <v>1.7500000000000002E-2</v>
      </c>
      <c r="P106" s="13">
        <v>0.55000000000000004</v>
      </c>
      <c r="Q106" s="13">
        <f t="shared" si="96"/>
        <v>9.6250000000000016E-3</v>
      </c>
      <c r="R106" s="13">
        <f t="shared" si="101"/>
        <v>0</v>
      </c>
      <c r="S106" s="14">
        <f t="shared" si="97"/>
        <v>0</v>
      </c>
    </row>
    <row r="107" spans="1:19" ht="15" customHeight="1" x14ac:dyDescent="0.3">
      <c r="A107" s="250">
        <f>VLOOKUP($D107,Reporting!$A:$Q,MATCH($A$102,Reporting!$B$4:$I$4,0)+1,FALSE)</f>
        <v>0</v>
      </c>
      <c r="B107" s="250">
        <f>VLOOKUP($D107,Reporting!$A:$Q,MATCH($A$102,Reporting!$S$4:$Z$4,0)+9,FALSE)</f>
        <v>0</v>
      </c>
      <c r="C107" s="244">
        <f>(B107*0.5)+A107</f>
        <v>0</v>
      </c>
      <c r="D107" s="56" t="s">
        <v>392</v>
      </c>
      <c r="E107" s="104">
        <v>0.08</v>
      </c>
      <c r="F107" s="6">
        <v>0.61</v>
      </c>
      <c r="G107" s="7">
        <f t="shared" si="91"/>
        <v>4.8800000000000003E-2</v>
      </c>
      <c r="H107" s="7">
        <f t="shared" si="98"/>
        <v>0</v>
      </c>
      <c r="I107" s="8">
        <f t="shared" si="92"/>
        <v>0</v>
      </c>
      <c r="J107" s="9">
        <f t="shared" si="99"/>
        <v>0.02</v>
      </c>
      <c r="K107" s="10">
        <v>0.61</v>
      </c>
      <c r="L107" s="10">
        <f t="shared" si="93"/>
        <v>1.2200000000000001E-2</v>
      </c>
      <c r="M107" s="10">
        <f t="shared" si="100"/>
        <v>0</v>
      </c>
      <c r="N107" s="11">
        <f t="shared" si="94"/>
        <v>0</v>
      </c>
      <c r="O107" s="12">
        <f t="shared" si="95"/>
        <v>0.02</v>
      </c>
      <c r="P107" s="13">
        <v>0.55000000000000004</v>
      </c>
      <c r="Q107" s="13">
        <f t="shared" si="96"/>
        <v>1.1000000000000001E-2</v>
      </c>
      <c r="R107" s="13">
        <f t="shared" si="101"/>
        <v>0</v>
      </c>
      <c r="S107" s="14">
        <f t="shared" si="97"/>
        <v>0</v>
      </c>
    </row>
    <row r="108" spans="1:19" x14ac:dyDescent="0.3">
      <c r="A108" s="250">
        <f>VLOOKUP($D108,Reporting!$A:$Q,MATCH($A$102,Reporting!$B$4:$I$4,0)+1,FALSE)</f>
        <v>0</v>
      </c>
      <c r="B108" s="250">
        <f>VLOOKUP($D108,Reporting!$A:$Q,MATCH($A$102,Reporting!$S$4:$Z$4,0)+9,FALSE)</f>
        <v>0</v>
      </c>
      <c r="C108" s="244">
        <f>(B108*0.5)+A108</f>
        <v>0</v>
      </c>
      <c r="D108" s="274" t="s">
        <v>393</v>
      </c>
      <c r="E108" s="105">
        <v>0.12</v>
      </c>
      <c r="F108" s="6">
        <v>0.61</v>
      </c>
      <c r="G108" s="7">
        <f t="shared" si="91"/>
        <v>7.3200000000000001E-2</v>
      </c>
      <c r="H108" s="7">
        <f t="shared" si="98"/>
        <v>0</v>
      </c>
      <c r="I108" s="8">
        <f t="shared" si="92"/>
        <v>0</v>
      </c>
      <c r="J108" s="9">
        <f t="shared" si="99"/>
        <v>0.03</v>
      </c>
      <c r="K108" s="10">
        <v>0.61</v>
      </c>
      <c r="L108" s="10">
        <f t="shared" si="93"/>
        <v>1.83E-2</v>
      </c>
      <c r="M108" s="10">
        <f t="shared" si="100"/>
        <v>0</v>
      </c>
      <c r="N108" s="11">
        <f t="shared" si="94"/>
        <v>0</v>
      </c>
      <c r="O108" s="12">
        <f t="shared" si="95"/>
        <v>0.03</v>
      </c>
      <c r="P108" s="13">
        <v>0.55000000000000004</v>
      </c>
      <c r="Q108" s="13">
        <f t="shared" si="96"/>
        <v>1.6500000000000001E-2</v>
      </c>
      <c r="R108" s="13">
        <f t="shared" si="101"/>
        <v>0</v>
      </c>
      <c r="S108" s="14">
        <f t="shared" si="97"/>
        <v>0</v>
      </c>
    </row>
    <row r="109" spans="1:19" x14ac:dyDescent="0.3">
      <c r="A109" s="250">
        <f>VLOOKUP($D109,Reporting!$A:$Q,MATCH($A$102,Reporting!$B$4:$I$4,0)+1,FALSE)</f>
        <v>0</v>
      </c>
      <c r="B109" s="250">
        <f>VLOOKUP($D109,Reporting!$A:$Q,MATCH($A$102,Reporting!$S$4:$Z$4,0)+9,FALSE)</f>
        <v>0</v>
      </c>
      <c r="C109" s="244">
        <f>(B109*0.75)+A109</f>
        <v>0</v>
      </c>
      <c r="D109" s="274" t="s">
        <v>394</v>
      </c>
      <c r="E109" s="105">
        <v>0.14000000000000001</v>
      </c>
      <c r="F109" s="6">
        <v>0.61</v>
      </c>
      <c r="G109" s="7">
        <f t="shared" si="91"/>
        <v>8.5400000000000004E-2</v>
      </c>
      <c r="H109" s="7">
        <f t="shared" si="98"/>
        <v>0</v>
      </c>
      <c r="I109" s="8">
        <f t="shared" si="92"/>
        <v>0</v>
      </c>
      <c r="J109" s="9">
        <f t="shared" si="99"/>
        <v>3.5000000000000003E-2</v>
      </c>
      <c r="K109" s="10">
        <v>0.61</v>
      </c>
      <c r="L109" s="10">
        <f t="shared" si="93"/>
        <v>2.1350000000000001E-2</v>
      </c>
      <c r="M109" s="10">
        <f t="shared" si="100"/>
        <v>0</v>
      </c>
      <c r="N109" s="11">
        <f t="shared" si="94"/>
        <v>0</v>
      </c>
      <c r="O109" s="12">
        <f t="shared" si="95"/>
        <v>3.5000000000000003E-2</v>
      </c>
      <c r="P109" s="13">
        <v>0.55000000000000004</v>
      </c>
      <c r="Q109" s="13">
        <f t="shared" si="96"/>
        <v>1.9250000000000003E-2</v>
      </c>
      <c r="R109" s="13">
        <f t="shared" si="101"/>
        <v>0</v>
      </c>
      <c r="S109" s="14">
        <f t="shared" si="97"/>
        <v>0</v>
      </c>
    </row>
    <row r="110" spans="1:19" x14ac:dyDescent="0.3">
      <c r="A110" s="250">
        <f>VLOOKUP($D110,Reporting!$A:$Q,MATCH($A$102,Reporting!$B$4:$I$4,0)+1,FALSE)</f>
        <v>0</v>
      </c>
      <c r="B110" s="250">
        <f>VLOOKUP($D110,Reporting!$A:$Q,MATCH($A$102,Reporting!$S$4:$Z$4,0)+9,FALSE)</f>
        <v>0</v>
      </c>
      <c r="C110" s="244">
        <f>(B110*1)+A110</f>
        <v>0</v>
      </c>
      <c r="D110" s="274" t="s">
        <v>395</v>
      </c>
      <c r="E110" s="105">
        <v>0.17</v>
      </c>
      <c r="F110" s="6">
        <v>0.61</v>
      </c>
      <c r="G110" s="7">
        <f t="shared" si="91"/>
        <v>0.1037</v>
      </c>
      <c r="H110" s="7">
        <f t="shared" si="98"/>
        <v>0</v>
      </c>
      <c r="I110" s="8">
        <f t="shared" si="92"/>
        <v>0</v>
      </c>
      <c r="J110" s="9">
        <f t="shared" si="99"/>
        <v>4.2500000000000003E-2</v>
      </c>
      <c r="K110" s="10">
        <v>0.61</v>
      </c>
      <c r="L110" s="10">
        <f t="shared" si="93"/>
        <v>2.5925E-2</v>
      </c>
      <c r="M110" s="10">
        <f t="shared" si="100"/>
        <v>0</v>
      </c>
      <c r="N110" s="11">
        <f t="shared" si="94"/>
        <v>0</v>
      </c>
      <c r="O110" s="12">
        <f t="shared" si="95"/>
        <v>4.2500000000000003E-2</v>
      </c>
      <c r="P110" s="13">
        <v>0.55000000000000004</v>
      </c>
      <c r="Q110" s="13">
        <f t="shared" si="96"/>
        <v>2.3375000000000003E-2</v>
      </c>
      <c r="R110" s="13">
        <f t="shared" si="101"/>
        <v>0</v>
      </c>
      <c r="S110" s="14">
        <f t="shared" si="97"/>
        <v>0</v>
      </c>
    </row>
    <row r="111" spans="1:19" x14ac:dyDescent="0.3">
      <c r="A111" s="250">
        <f>VLOOKUP($D111,Reporting!$A:$Q,MATCH($A$102,Reporting!$B$4:$I$4,0)+1,FALSE)</f>
        <v>0</v>
      </c>
      <c r="B111" s="250">
        <f>VLOOKUP($D111,Reporting!$A:$Q,MATCH($A$102,Reporting!$S$4:$Z$4,0)+9,FALSE)</f>
        <v>0</v>
      </c>
      <c r="C111" s="244">
        <f>(B111*1)+A111</f>
        <v>0</v>
      </c>
      <c r="D111" s="274" t="s">
        <v>396</v>
      </c>
      <c r="E111" s="105">
        <v>0.19</v>
      </c>
      <c r="F111" s="6">
        <v>0.61</v>
      </c>
      <c r="G111" s="7">
        <f t="shared" si="91"/>
        <v>0.1159</v>
      </c>
      <c r="H111" s="7">
        <f t="shared" si="98"/>
        <v>0</v>
      </c>
      <c r="I111" s="8">
        <f t="shared" si="92"/>
        <v>0</v>
      </c>
      <c r="J111" s="9">
        <f t="shared" si="99"/>
        <v>4.7500000000000001E-2</v>
      </c>
      <c r="K111" s="10">
        <v>0.61</v>
      </c>
      <c r="L111" s="10">
        <f t="shared" si="93"/>
        <v>2.8975000000000001E-2</v>
      </c>
      <c r="M111" s="10">
        <f t="shared" si="100"/>
        <v>0</v>
      </c>
      <c r="N111" s="11">
        <f t="shared" si="94"/>
        <v>0</v>
      </c>
      <c r="O111" s="12">
        <f t="shared" si="95"/>
        <v>4.7500000000000001E-2</v>
      </c>
      <c r="P111" s="13">
        <v>0.55000000000000004</v>
      </c>
      <c r="Q111" s="13">
        <f t="shared" si="96"/>
        <v>2.6125000000000002E-2</v>
      </c>
      <c r="R111" s="13">
        <f t="shared" si="101"/>
        <v>0</v>
      </c>
      <c r="S111" s="14">
        <f t="shared" si="97"/>
        <v>0</v>
      </c>
    </row>
    <row r="112" spans="1:19" x14ac:dyDescent="0.3">
      <c r="A112" s="250">
        <f>VLOOKUP($D112,Reporting!$A:$Q,MATCH($A$102,Reporting!$B$4:$I$4,0)+1,FALSE)</f>
        <v>0</v>
      </c>
      <c r="B112" s="250">
        <f>VLOOKUP($D112,Reporting!$A:$Q,MATCH($A$102,Reporting!$S$4:$Z$4,0)+9,FALSE)</f>
        <v>0</v>
      </c>
      <c r="C112" s="244">
        <f>(B112*1)+A112</f>
        <v>0</v>
      </c>
      <c r="D112" s="274" t="s">
        <v>397</v>
      </c>
      <c r="E112" s="105">
        <v>0.22</v>
      </c>
      <c r="F112" s="6">
        <v>0.61</v>
      </c>
      <c r="G112" s="7">
        <f t="shared" si="91"/>
        <v>0.13419999999999999</v>
      </c>
      <c r="H112" s="7">
        <f t="shared" si="98"/>
        <v>0</v>
      </c>
      <c r="I112" s="8">
        <f t="shared" si="92"/>
        <v>0</v>
      </c>
      <c r="J112" s="9">
        <f t="shared" si="99"/>
        <v>5.5E-2</v>
      </c>
      <c r="K112" s="10">
        <v>0.61</v>
      </c>
      <c r="L112" s="10">
        <f t="shared" si="93"/>
        <v>3.3549999999999996E-2</v>
      </c>
      <c r="M112" s="10">
        <f t="shared" si="100"/>
        <v>0</v>
      </c>
      <c r="N112" s="11">
        <f t="shared" si="94"/>
        <v>0</v>
      </c>
      <c r="O112" s="12">
        <f t="shared" si="95"/>
        <v>5.5E-2</v>
      </c>
      <c r="P112" s="13">
        <v>0.55000000000000004</v>
      </c>
      <c r="Q112" s="13">
        <f t="shared" si="96"/>
        <v>3.0250000000000003E-2</v>
      </c>
      <c r="R112" s="13">
        <f t="shared" si="101"/>
        <v>0</v>
      </c>
      <c r="S112" s="14">
        <f t="shared" si="97"/>
        <v>0</v>
      </c>
    </row>
    <row r="113" spans="1:19" ht="15" thickBot="1" x14ac:dyDescent="0.35">
      <c r="A113" s="257"/>
      <c r="B113" s="59">
        <f>SUM(B104:B112)</f>
        <v>0</v>
      </c>
      <c r="C113" s="245"/>
      <c r="D113" s="275"/>
      <c r="E113" s="59"/>
      <c r="F113" s="642" t="s">
        <v>9</v>
      </c>
      <c r="G113" s="643"/>
      <c r="H113" s="643"/>
      <c r="I113" s="16">
        <f>SUM(I104:I112)</f>
        <v>0</v>
      </c>
      <c r="J113" s="1"/>
      <c r="K113" s="644" t="s">
        <v>10</v>
      </c>
      <c r="L113" s="644"/>
      <c r="M113" s="644"/>
      <c r="N113" s="17">
        <f>SUM(N104:N112)</f>
        <v>0</v>
      </c>
      <c r="O113" s="15"/>
      <c r="P113" s="645" t="s">
        <v>11</v>
      </c>
      <c r="Q113" s="645"/>
      <c r="R113" s="645"/>
      <c r="S113" s="18">
        <f>SUM(S104:S112)</f>
        <v>0</v>
      </c>
    </row>
    <row r="114" spans="1:19" ht="15" thickBot="1" x14ac:dyDescent="0.35"/>
    <row r="115" spans="1:19" ht="15" customHeight="1" x14ac:dyDescent="0.3">
      <c r="A115" s="673" t="s">
        <v>21</v>
      </c>
      <c r="B115" s="673"/>
      <c r="C115" s="673"/>
      <c r="D115" s="673"/>
      <c r="E115" s="673"/>
      <c r="F115" s="677" t="s">
        <v>87</v>
      </c>
      <c r="G115" s="677"/>
      <c r="H115" s="677"/>
      <c r="I115" s="677"/>
      <c r="J115" s="677"/>
      <c r="K115" s="75"/>
      <c r="L115" s="75"/>
      <c r="M115" s="75"/>
      <c r="N115" s="75"/>
      <c r="O115" s="75"/>
      <c r="P115" s="75"/>
      <c r="Q115" s="75"/>
      <c r="R115" s="75"/>
      <c r="S115" s="76"/>
    </row>
    <row r="116" spans="1:19" ht="15" customHeight="1" x14ac:dyDescent="0.3">
      <c r="A116" s="674"/>
      <c r="B116" s="674"/>
      <c r="C116" s="674"/>
      <c r="D116" s="674"/>
      <c r="E116" s="674"/>
      <c r="F116" s="678"/>
      <c r="G116" s="678"/>
      <c r="H116" s="678"/>
      <c r="I116" s="678"/>
      <c r="J116" s="678"/>
      <c r="K116" s="77"/>
      <c r="L116" s="77"/>
      <c r="M116" s="77"/>
      <c r="N116" s="77"/>
      <c r="O116" s="77"/>
      <c r="P116" s="77"/>
      <c r="Q116" s="77"/>
      <c r="R116" s="77"/>
      <c r="S116" s="78"/>
    </row>
    <row r="117" spans="1:19" ht="15" customHeight="1" x14ac:dyDescent="0.3">
      <c r="A117" s="250">
        <f>VLOOKUP($D117,Reporting!$A:$Q,MATCH($A$115,Reporting!$B$4:$I$4,0)+1,FALSE)</f>
        <v>0</v>
      </c>
      <c r="B117" s="250">
        <f>VLOOKUP($D117,Reporting!$A:$Q,MATCH($A$115,Reporting!$S$4:$Z$4,0)+9,FALSE)</f>
        <v>0</v>
      </c>
      <c r="C117" s="246">
        <f t="shared" ref="C117:C122" si="102">(B117*0.25)+A117</f>
        <v>0</v>
      </c>
      <c r="D117" s="265" t="s">
        <v>371</v>
      </c>
      <c r="E117" s="106">
        <v>0.06</v>
      </c>
      <c r="F117" s="6">
        <v>0.61</v>
      </c>
      <c r="G117" s="7">
        <f t="shared" ref="G117:G123" si="103">E117*F117</f>
        <v>3.6600000000000001E-2</v>
      </c>
      <c r="H117" s="7">
        <f>C117*G117</f>
        <v>0</v>
      </c>
      <c r="I117" s="8">
        <f t="shared" ref="I117:I123" si="104">H117/8</f>
        <v>0</v>
      </c>
      <c r="J117" s="9">
        <f>E117*0.25</f>
        <v>1.4999999999999999E-2</v>
      </c>
      <c r="K117" s="10">
        <v>0.61</v>
      </c>
      <c r="L117" s="10">
        <f t="shared" ref="L117:L123" si="105">J117*K117</f>
        <v>9.1500000000000001E-3</v>
      </c>
      <c r="M117" s="10">
        <f>C117*L117</f>
        <v>0</v>
      </c>
      <c r="N117" s="11">
        <f t="shared" ref="N117:N123" si="106">M117/8</f>
        <v>0</v>
      </c>
      <c r="O117" s="12">
        <f t="shared" ref="O117:O123" si="107">J117</f>
        <v>1.4999999999999999E-2</v>
      </c>
      <c r="P117" s="13">
        <v>0.55000000000000004</v>
      </c>
      <c r="Q117" s="13">
        <f t="shared" ref="Q117:Q123" si="108">O117*P117</f>
        <v>8.2500000000000004E-3</v>
      </c>
      <c r="R117" s="13">
        <f>C117*Q117</f>
        <v>0</v>
      </c>
      <c r="S117" s="14">
        <f t="shared" ref="S117:S123" si="109">R117/8</f>
        <v>0</v>
      </c>
    </row>
    <row r="118" spans="1:19" ht="15" customHeight="1" x14ac:dyDescent="0.3">
      <c r="A118" s="250">
        <f>VLOOKUP($D118,Reporting!$A:$Q,MATCH($A$115,Reporting!$B$4:$I$4,0)+1,FALSE)</f>
        <v>0</v>
      </c>
      <c r="B118" s="250">
        <f>VLOOKUP($D118,Reporting!$A:$Q,MATCH($A$115,Reporting!$S$4:$Z$4,0)+9,FALSE)</f>
        <v>0</v>
      </c>
      <c r="C118" s="246">
        <f t="shared" si="102"/>
        <v>0</v>
      </c>
      <c r="D118" s="265" t="s">
        <v>372</v>
      </c>
      <c r="E118" s="106">
        <v>0.06</v>
      </c>
      <c r="F118" s="6">
        <v>0.61</v>
      </c>
      <c r="G118" s="7">
        <f t="shared" si="103"/>
        <v>3.6600000000000001E-2</v>
      </c>
      <c r="H118" s="7">
        <f t="shared" ref="H118:H123" si="110">C118*G118</f>
        <v>0</v>
      </c>
      <c r="I118" s="8">
        <f t="shared" si="104"/>
        <v>0</v>
      </c>
      <c r="J118" s="9">
        <f t="shared" ref="J118:J131" si="111">E118*0.25</f>
        <v>1.4999999999999999E-2</v>
      </c>
      <c r="K118" s="10">
        <v>0.61</v>
      </c>
      <c r="L118" s="10">
        <f t="shared" si="105"/>
        <v>9.1500000000000001E-3</v>
      </c>
      <c r="M118" s="10">
        <f t="shared" ref="M118:M123" si="112">C118*L118</f>
        <v>0</v>
      </c>
      <c r="N118" s="11">
        <f t="shared" si="106"/>
        <v>0</v>
      </c>
      <c r="O118" s="12">
        <f t="shared" si="107"/>
        <v>1.4999999999999999E-2</v>
      </c>
      <c r="P118" s="13">
        <v>0.55000000000000004</v>
      </c>
      <c r="Q118" s="13">
        <f t="shared" si="108"/>
        <v>8.2500000000000004E-3</v>
      </c>
      <c r="R118" s="13">
        <f t="shared" ref="R118:R123" si="113">C118*Q118</f>
        <v>0</v>
      </c>
      <c r="S118" s="14">
        <f t="shared" si="109"/>
        <v>0</v>
      </c>
    </row>
    <row r="119" spans="1:19" ht="15" customHeight="1" x14ac:dyDescent="0.3">
      <c r="A119" s="250">
        <f>VLOOKUP($D119,Reporting!$A:$Q,MATCH($A$115,Reporting!$B$4:$I$4,0)+1,FALSE)</f>
        <v>0</v>
      </c>
      <c r="B119" s="250">
        <f>VLOOKUP($D119,Reporting!$A:$Q,MATCH($A$115,Reporting!$S$4:$Z$4,0)+9,FALSE)</f>
        <v>0</v>
      </c>
      <c r="C119" s="246">
        <f t="shared" si="102"/>
        <v>0</v>
      </c>
      <c r="D119" s="72" t="s">
        <v>389</v>
      </c>
      <c r="E119" s="106">
        <v>7.0000000000000007E-2</v>
      </c>
      <c r="F119" s="6">
        <v>0.61</v>
      </c>
      <c r="G119" s="7">
        <f t="shared" si="103"/>
        <v>4.2700000000000002E-2</v>
      </c>
      <c r="H119" s="7">
        <f t="shared" si="110"/>
        <v>0</v>
      </c>
      <c r="I119" s="8">
        <f t="shared" si="104"/>
        <v>0</v>
      </c>
      <c r="J119" s="9">
        <f t="shared" si="111"/>
        <v>1.7500000000000002E-2</v>
      </c>
      <c r="K119" s="10">
        <v>0.61</v>
      </c>
      <c r="L119" s="10">
        <f t="shared" si="105"/>
        <v>1.0675E-2</v>
      </c>
      <c r="M119" s="10">
        <f t="shared" si="112"/>
        <v>0</v>
      </c>
      <c r="N119" s="11">
        <f t="shared" si="106"/>
        <v>0</v>
      </c>
      <c r="O119" s="12">
        <f t="shared" si="107"/>
        <v>1.7500000000000002E-2</v>
      </c>
      <c r="P119" s="13">
        <v>0.55000000000000004</v>
      </c>
      <c r="Q119" s="13">
        <f t="shared" si="108"/>
        <v>9.6250000000000016E-3</v>
      </c>
      <c r="R119" s="13">
        <f t="shared" si="113"/>
        <v>0</v>
      </c>
      <c r="S119" s="14">
        <f t="shared" si="109"/>
        <v>0</v>
      </c>
    </row>
    <row r="120" spans="1:19" ht="15" customHeight="1" x14ac:dyDescent="0.3">
      <c r="A120" s="250">
        <f>VLOOKUP($D120,Reporting!$A:$Q,MATCH($A$115,Reporting!$B$4:$I$4,0)+1,FALSE)</f>
        <v>0</v>
      </c>
      <c r="B120" s="250">
        <f>VLOOKUP($D120,Reporting!$A:$Q,MATCH($A$115,Reporting!$S$4:$Z$4,0)+9,FALSE)</f>
        <v>0</v>
      </c>
      <c r="C120" s="246">
        <f t="shared" si="102"/>
        <v>0</v>
      </c>
      <c r="D120" s="265" t="s">
        <v>373</v>
      </c>
      <c r="E120" s="106">
        <v>7.0000000000000007E-2</v>
      </c>
      <c r="F120" s="6">
        <v>0.61</v>
      </c>
      <c r="G120" s="7">
        <f t="shared" si="103"/>
        <v>4.2700000000000002E-2</v>
      </c>
      <c r="H120" s="7">
        <f t="shared" si="110"/>
        <v>0</v>
      </c>
      <c r="I120" s="8">
        <f t="shared" si="104"/>
        <v>0</v>
      </c>
      <c r="J120" s="9">
        <f t="shared" si="111"/>
        <v>1.7500000000000002E-2</v>
      </c>
      <c r="K120" s="10">
        <v>0.61</v>
      </c>
      <c r="L120" s="10">
        <f t="shared" si="105"/>
        <v>1.0675E-2</v>
      </c>
      <c r="M120" s="10">
        <f t="shared" si="112"/>
        <v>0</v>
      </c>
      <c r="N120" s="11">
        <f t="shared" si="106"/>
        <v>0</v>
      </c>
      <c r="O120" s="12">
        <f t="shared" si="107"/>
        <v>1.7500000000000002E-2</v>
      </c>
      <c r="P120" s="13">
        <v>0.55000000000000004</v>
      </c>
      <c r="Q120" s="13">
        <f t="shared" si="108"/>
        <v>9.6250000000000016E-3</v>
      </c>
      <c r="R120" s="13">
        <f t="shared" si="113"/>
        <v>0</v>
      </c>
      <c r="S120" s="14">
        <f t="shared" si="109"/>
        <v>0</v>
      </c>
    </row>
    <row r="121" spans="1:19" x14ac:dyDescent="0.3">
      <c r="A121" s="250">
        <f>VLOOKUP($D121,Reporting!$A:$Q,MATCH($A$115,Reporting!$B$4:$I$4,0)+1,FALSE)</f>
        <v>0</v>
      </c>
      <c r="B121" s="250">
        <f>VLOOKUP($D121,Reporting!$A:$Q,MATCH($A$115,Reporting!$S$4:$Z$4,0)+9,FALSE)</f>
        <v>0</v>
      </c>
      <c r="C121" s="246">
        <f t="shared" si="102"/>
        <v>0</v>
      </c>
      <c r="D121" s="276" t="s">
        <v>374</v>
      </c>
      <c r="E121" s="107">
        <v>7.0000000000000007E-2</v>
      </c>
      <c r="F121" s="6">
        <v>0.61</v>
      </c>
      <c r="G121" s="7">
        <f t="shared" si="103"/>
        <v>4.2700000000000002E-2</v>
      </c>
      <c r="H121" s="7">
        <f t="shared" si="110"/>
        <v>0</v>
      </c>
      <c r="I121" s="8">
        <f t="shared" si="104"/>
        <v>0</v>
      </c>
      <c r="J121" s="9">
        <f t="shared" si="111"/>
        <v>1.7500000000000002E-2</v>
      </c>
      <c r="K121" s="10">
        <v>0.61</v>
      </c>
      <c r="L121" s="10">
        <f t="shared" si="105"/>
        <v>1.0675E-2</v>
      </c>
      <c r="M121" s="10">
        <f t="shared" si="112"/>
        <v>0</v>
      </c>
      <c r="N121" s="11">
        <f t="shared" si="106"/>
        <v>0</v>
      </c>
      <c r="O121" s="12">
        <f t="shared" si="107"/>
        <v>1.7500000000000002E-2</v>
      </c>
      <c r="P121" s="13">
        <v>0.55000000000000004</v>
      </c>
      <c r="Q121" s="13">
        <f t="shared" si="108"/>
        <v>9.6250000000000016E-3</v>
      </c>
      <c r="R121" s="13">
        <f t="shared" si="113"/>
        <v>0</v>
      </c>
      <c r="S121" s="14">
        <f t="shared" si="109"/>
        <v>0</v>
      </c>
    </row>
    <row r="122" spans="1:19" x14ac:dyDescent="0.3">
      <c r="A122" s="250">
        <f>VLOOKUP($D122,Reporting!$A:$Q,MATCH($A$115,Reporting!$B$4:$I$4,0)+1,FALSE)</f>
        <v>0</v>
      </c>
      <c r="B122" s="250">
        <f>VLOOKUP($D122,Reporting!$A:$Q,MATCH($A$115,Reporting!$S$4:$Z$4,0)+9,FALSE)</f>
        <v>0</v>
      </c>
      <c r="C122" s="246">
        <f t="shared" si="102"/>
        <v>0</v>
      </c>
      <c r="D122" s="277" t="s">
        <v>390</v>
      </c>
      <c r="E122" s="107">
        <v>0.08</v>
      </c>
      <c r="F122" s="6">
        <v>0.61</v>
      </c>
      <c r="G122" s="7">
        <f t="shared" si="103"/>
        <v>4.8800000000000003E-2</v>
      </c>
      <c r="H122" s="7">
        <f t="shared" si="110"/>
        <v>0</v>
      </c>
      <c r="I122" s="8">
        <f t="shared" si="104"/>
        <v>0</v>
      </c>
      <c r="J122" s="9">
        <f t="shared" si="111"/>
        <v>0.02</v>
      </c>
      <c r="K122" s="10">
        <v>0.61</v>
      </c>
      <c r="L122" s="10">
        <f t="shared" si="105"/>
        <v>1.2200000000000001E-2</v>
      </c>
      <c r="M122" s="10">
        <f t="shared" si="112"/>
        <v>0</v>
      </c>
      <c r="N122" s="11">
        <f t="shared" si="106"/>
        <v>0</v>
      </c>
      <c r="O122" s="12">
        <f t="shared" si="107"/>
        <v>0.02</v>
      </c>
      <c r="P122" s="13">
        <v>0.55000000000000004</v>
      </c>
      <c r="Q122" s="13">
        <f t="shared" si="108"/>
        <v>1.1000000000000001E-2</v>
      </c>
      <c r="R122" s="13">
        <f t="shared" si="113"/>
        <v>0</v>
      </c>
      <c r="S122" s="14">
        <f t="shared" si="109"/>
        <v>0</v>
      </c>
    </row>
    <row r="123" spans="1:19" x14ac:dyDescent="0.3">
      <c r="A123" s="250">
        <f>VLOOKUP($D123,Reporting!$A:$Q,MATCH($A$115,Reporting!$B$4:$I$4,0)+1,FALSE)</f>
        <v>0</v>
      </c>
      <c r="B123" s="250">
        <f>VLOOKUP($D123,Reporting!$A:$Q,MATCH($A$115,Reporting!$S$4:$Z$4,0)+9,FALSE)</f>
        <v>0</v>
      </c>
      <c r="C123" s="246">
        <f>(B123*0.5)+A123</f>
        <v>0</v>
      </c>
      <c r="D123" s="276" t="s">
        <v>376</v>
      </c>
      <c r="E123" s="107">
        <v>0.08</v>
      </c>
      <c r="F123" s="6">
        <v>0.61</v>
      </c>
      <c r="G123" s="7">
        <f t="shared" si="103"/>
        <v>4.8800000000000003E-2</v>
      </c>
      <c r="H123" s="7">
        <f t="shared" si="110"/>
        <v>0</v>
      </c>
      <c r="I123" s="8">
        <f t="shared" si="104"/>
        <v>0</v>
      </c>
      <c r="J123" s="9">
        <f t="shared" si="111"/>
        <v>0.02</v>
      </c>
      <c r="K123" s="10">
        <v>0.61</v>
      </c>
      <c r="L123" s="10">
        <f t="shared" si="105"/>
        <v>1.2200000000000001E-2</v>
      </c>
      <c r="M123" s="10">
        <f t="shared" si="112"/>
        <v>0</v>
      </c>
      <c r="N123" s="11">
        <f t="shared" si="106"/>
        <v>0</v>
      </c>
      <c r="O123" s="12">
        <f t="shared" si="107"/>
        <v>0.02</v>
      </c>
      <c r="P123" s="13">
        <v>0.55000000000000004</v>
      </c>
      <c r="Q123" s="13">
        <f t="shared" si="108"/>
        <v>1.1000000000000001E-2</v>
      </c>
      <c r="R123" s="13">
        <f t="shared" si="113"/>
        <v>0</v>
      </c>
      <c r="S123" s="14">
        <f t="shared" si="109"/>
        <v>0</v>
      </c>
    </row>
    <row r="124" spans="1:19" x14ac:dyDescent="0.3">
      <c r="A124" s="250">
        <f>VLOOKUP($D124,Reporting!$A:$Q,MATCH($A$115,Reporting!$B$4:$I$4,0)+1,FALSE)</f>
        <v>0</v>
      </c>
      <c r="B124" s="250">
        <f>VLOOKUP($D124,Reporting!$A:$Q,MATCH($A$115,Reporting!$S$4:$Z$4,0)+9,FALSE)</f>
        <v>0</v>
      </c>
      <c r="C124" s="246">
        <f>(B124*0.5)+A124</f>
        <v>0</v>
      </c>
      <c r="D124" s="277" t="s">
        <v>391</v>
      </c>
      <c r="E124" s="107">
        <v>0.09</v>
      </c>
      <c r="F124" s="6">
        <v>0.61</v>
      </c>
      <c r="G124" s="7">
        <f t="shared" ref="G124:G131" si="114">E124*F124</f>
        <v>5.4899999999999997E-2</v>
      </c>
      <c r="H124" s="7">
        <f t="shared" ref="H124:H131" si="115">C124*G124</f>
        <v>0</v>
      </c>
      <c r="I124" s="8">
        <f t="shared" ref="I124:I131" si="116">H124/8</f>
        <v>0</v>
      </c>
      <c r="J124" s="9">
        <f t="shared" si="111"/>
        <v>2.2499999999999999E-2</v>
      </c>
      <c r="K124" s="10">
        <v>0.61</v>
      </c>
      <c r="L124" s="10">
        <f t="shared" ref="L124:L131" si="117">J124*K124</f>
        <v>1.3724999999999999E-2</v>
      </c>
      <c r="M124" s="10">
        <f t="shared" ref="M124:M131" si="118">C124*L124</f>
        <v>0</v>
      </c>
      <c r="N124" s="11">
        <f t="shared" ref="N124:N131" si="119">M124/8</f>
        <v>0</v>
      </c>
      <c r="O124" s="12">
        <f t="shared" ref="O124:O131" si="120">J124</f>
        <v>2.2499999999999999E-2</v>
      </c>
      <c r="P124" s="13">
        <v>0.55000000000000004</v>
      </c>
      <c r="Q124" s="13">
        <f t="shared" ref="Q124:Q131" si="121">O124*P124</f>
        <v>1.2375000000000001E-2</v>
      </c>
      <c r="R124" s="13">
        <f t="shared" ref="R124:R131" si="122">C124*Q124</f>
        <v>0</v>
      </c>
      <c r="S124" s="14">
        <f t="shared" ref="S124:S131" si="123">R124/8</f>
        <v>0</v>
      </c>
    </row>
    <row r="125" spans="1:19" x14ac:dyDescent="0.3">
      <c r="A125" s="250">
        <f>VLOOKUP($D125,Reporting!$A:$Q,MATCH($A$115,Reporting!$B$4:$I$4,0)+1,FALSE)</f>
        <v>0</v>
      </c>
      <c r="B125" s="250">
        <f>VLOOKUP($D125,Reporting!$A:$Q,MATCH($A$115,Reporting!$S$4:$Z$4,0)+9,FALSE)</f>
        <v>0</v>
      </c>
      <c r="C125" s="246">
        <f>(B125*0.5)+A125</f>
        <v>0</v>
      </c>
      <c r="D125" s="277" t="s">
        <v>392</v>
      </c>
      <c r="E125" s="107">
        <v>0.11</v>
      </c>
      <c r="F125" s="6">
        <v>0.61</v>
      </c>
      <c r="G125" s="7">
        <f t="shared" si="114"/>
        <v>6.7099999999999993E-2</v>
      </c>
      <c r="H125" s="7">
        <f t="shared" si="115"/>
        <v>0</v>
      </c>
      <c r="I125" s="8">
        <f t="shared" si="116"/>
        <v>0</v>
      </c>
      <c r="J125" s="9">
        <f t="shared" si="111"/>
        <v>2.75E-2</v>
      </c>
      <c r="K125" s="10">
        <v>0.61</v>
      </c>
      <c r="L125" s="10">
        <f t="shared" si="117"/>
        <v>1.6774999999999998E-2</v>
      </c>
      <c r="M125" s="10">
        <f t="shared" si="118"/>
        <v>0</v>
      </c>
      <c r="N125" s="11">
        <f t="shared" si="119"/>
        <v>0</v>
      </c>
      <c r="O125" s="12">
        <f t="shared" si="120"/>
        <v>2.75E-2</v>
      </c>
      <c r="P125" s="13">
        <v>0.55000000000000004</v>
      </c>
      <c r="Q125" s="13">
        <f t="shared" si="121"/>
        <v>1.5125000000000001E-2</v>
      </c>
      <c r="R125" s="13">
        <f t="shared" si="122"/>
        <v>0</v>
      </c>
      <c r="S125" s="14">
        <f t="shared" si="123"/>
        <v>0</v>
      </c>
    </row>
    <row r="126" spans="1:19" x14ac:dyDescent="0.3">
      <c r="A126" s="250">
        <f>VLOOKUP($D126,Reporting!$A:$Q,MATCH($A$115,Reporting!$B$4:$I$4,0)+1,FALSE)</f>
        <v>0</v>
      </c>
      <c r="B126" s="250">
        <f>VLOOKUP($D126,Reporting!$A:$Q,MATCH($A$115,Reporting!$S$4:$Z$4,0)+9,FALSE)</f>
        <v>0</v>
      </c>
      <c r="C126" s="246">
        <f>(B126*0.5)+A126</f>
        <v>0</v>
      </c>
      <c r="D126" s="277" t="s">
        <v>393</v>
      </c>
      <c r="E126" s="107">
        <v>0.14000000000000001</v>
      </c>
      <c r="F126" s="6">
        <v>0.61</v>
      </c>
      <c r="G126" s="7">
        <f t="shared" si="114"/>
        <v>8.5400000000000004E-2</v>
      </c>
      <c r="H126" s="7">
        <f t="shared" si="115"/>
        <v>0</v>
      </c>
      <c r="I126" s="8">
        <f t="shared" si="116"/>
        <v>0</v>
      </c>
      <c r="J126" s="9">
        <f t="shared" si="111"/>
        <v>3.5000000000000003E-2</v>
      </c>
      <c r="K126" s="10">
        <v>0.61</v>
      </c>
      <c r="L126" s="10">
        <f t="shared" si="117"/>
        <v>2.1350000000000001E-2</v>
      </c>
      <c r="M126" s="10">
        <f t="shared" si="118"/>
        <v>0</v>
      </c>
      <c r="N126" s="11">
        <f t="shared" si="119"/>
        <v>0</v>
      </c>
      <c r="O126" s="12">
        <f t="shared" si="120"/>
        <v>3.5000000000000003E-2</v>
      </c>
      <c r="P126" s="13">
        <v>0.55000000000000004</v>
      </c>
      <c r="Q126" s="13">
        <f t="shared" si="121"/>
        <v>1.9250000000000003E-2</v>
      </c>
      <c r="R126" s="13">
        <f t="shared" si="122"/>
        <v>0</v>
      </c>
      <c r="S126" s="14">
        <f t="shared" si="123"/>
        <v>0</v>
      </c>
    </row>
    <row r="127" spans="1:19" x14ac:dyDescent="0.3">
      <c r="A127" s="250">
        <f>VLOOKUP($D127,Reporting!$A:$Q,MATCH($A$115,Reporting!$B$4:$I$4,0)+1,FALSE)</f>
        <v>0</v>
      </c>
      <c r="B127" s="250">
        <f>VLOOKUP($D127,Reporting!$A:$Q,MATCH($A$115,Reporting!$S$4:$Z$4,0)+9,FALSE)</f>
        <v>0</v>
      </c>
      <c r="C127" s="246">
        <f>(B127*0.75)+A127</f>
        <v>0</v>
      </c>
      <c r="D127" s="277" t="s">
        <v>394</v>
      </c>
      <c r="E127" s="107">
        <v>0.16</v>
      </c>
      <c r="F127" s="6">
        <v>0.61</v>
      </c>
      <c r="G127" s="7">
        <f t="shared" si="114"/>
        <v>9.7600000000000006E-2</v>
      </c>
      <c r="H127" s="7">
        <f t="shared" si="115"/>
        <v>0</v>
      </c>
      <c r="I127" s="8">
        <f t="shared" si="116"/>
        <v>0</v>
      </c>
      <c r="J127" s="9">
        <f t="shared" si="111"/>
        <v>0.04</v>
      </c>
      <c r="K127" s="10">
        <v>0.61</v>
      </c>
      <c r="L127" s="10">
        <f t="shared" si="117"/>
        <v>2.4400000000000002E-2</v>
      </c>
      <c r="M127" s="10">
        <f t="shared" si="118"/>
        <v>0</v>
      </c>
      <c r="N127" s="11">
        <f t="shared" si="119"/>
        <v>0</v>
      </c>
      <c r="O127" s="12">
        <f t="shared" si="120"/>
        <v>0.04</v>
      </c>
      <c r="P127" s="13">
        <v>0.55000000000000004</v>
      </c>
      <c r="Q127" s="13">
        <f t="shared" si="121"/>
        <v>2.2000000000000002E-2</v>
      </c>
      <c r="R127" s="13">
        <f t="shared" si="122"/>
        <v>0</v>
      </c>
      <c r="S127" s="14">
        <f t="shared" si="123"/>
        <v>0</v>
      </c>
    </row>
    <row r="128" spans="1:19" x14ac:dyDescent="0.3">
      <c r="A128" s="250">
        <f>VLOOKUP($D128,Reporting!$A:$Q,MATCH($A$115,Reporting!$B$4:$I$4,0)+1,FALSE)</f>
        <v>0</v>
      </c>
      <c r="B128" s="250">
        <f>VLOOKUP($D128,Reporting!$A:$Q,MATCH($A$115,Reporting!$S$4:$Z$4,0)+9,FALSE)</f>
        <v>0</v>
      </c>
      <c r="C128" s="246">
        <f>(B128*0.75)+A128</f>
        <v>0</v>
      </c>
      <c r="D128" s="277" t="s">
        <v>395</v>
      </c>
      <c r="E128" s="107">
        <v>0.21</v>
      </c>
      <c r="F128" s="6">
        <v>0.61</v>
      </c>
      <c r="G128" s="7">
        <f t="shared" si="114"/>
        <v>0.12809999999999999</v>
      </c>
      <c r="H128" s="7">
        <f t="shared" si="115"/>
        <v>0</v>
      </c>
      <c r="I128" s="8">
        <f t="shared" si="116"/>
        <v>0</v>
      </c>
      <c r="J128" s="9">
        <f t="shared" si="111"/>
        <v>5.2499999999999998E-2</v>
      </c>
      <c r="K128" s="10">
        <v>0.61</v>
      </c>
      <c r="L128" s="10">
        <f t="shared" si="117"/>
        <v>3.2024999999999998E-2</v>
      </c>
      <c r="M128" s="10">
        <f t="shared" si="118"/>
        <v>0</v>
      </c>
      <c r="N128" s="11">
        <f t="shared" si="119"/>
        <v>0</v>
      </c>
      <c r="O128" s="12">
        <f t="shared" si="120"/>
        <v>5.2499999999999998E-2</v>
      </c>
      <c r="P128" s="13">
        <v>0.55000000000000004</v>
      </c>
      <c r="Q128" s="13">
        <f t="shared" si="121"/>
        <v>2.8875000000000001E-2</v>
      </c>
      <c r="R128" s="13">
        <f t="shared" si="122"/>
        <v>0</v>
      </c>
      <c r="S128" s="14">
        <f t="shared" si="123"/>
        <v>0</v>
      </c>
    </row>
    <row r="129" spans="1:19" x14ac:dyDescent="0.3">
      <c r="A129" s="250">
        <f>VLOOKUP($D129,Reporting!$A:$Q,MATCH($A$115,Reporting!$B$4:$I$4,0)+1,FALSE)</f>
        <v>0</v>
      </c>
      <c r="B129" s="250">
        <f>VLOOKUP($D129,Reporting!$A:$Q,MATCH($A$115,Reporting!$S$4:$Z$4,0)+9,FALSE)</f>
        <v>0</v>
      </c>
      <c r="C129" s="246">
        <f>(B129*1)+A129</f>
        <v>0</v>
      </c>
      <c r="D129" s="277" t="s">
        <v>396</v>
      </c>
      <c r="E129" s="107">
        <v>0.28999999999999998</v>
      </c>
      <c r="F129" s="6">
        <v>0.61</v>
      </c>
      <c r="G129" s="7">
        <f t="shared" si="114"/>
        <v>0.17689999999999997</v>
      </c>
      <c r="H129" s="7">
        <f t="shared" si="115"/>
        <v>0</v>
      </c>
      <c r="I129" s="8">
        <f t="shared" si="116"/>
        <v>0</v>
      </c>
      <c r="J129" s="9">
        <f t="shared" si="111"/>
        <v>7.2499999999999995E-2</v>
      </c>
      <c r="K129" s="10">
        <v>0.61</v>
      </c>
      <c r="L129" s="10">
        <f t="shared" si="117"/>
        <v>4.4224999999999993E-2</v>
      </c>
      <c r="M129" s="10">
        <f t="shared" si="118"/>
        <v>0</v>
      </c>
      <c r="N129" s="11">
        <f t="shared" si="119"/>
        <v>0</v>
      </c>
      <c r="O129" s="12">
        <f t="shared" si="120"/>
        <v>7.2499999999999995E-2</v>
      </c>
      <c r="P129" s="13">
        <v>0.55000000000000004</v>
      </c>
      <c r="Q129" s="13">
        <f t="shared" si="121"/>
        <v>3.9875000000000001E-2</v>
      </c>
      <c r="R129" s="13">
        <f t="shared" si="122"/>
        <v>0</v>
      </c>
      <c r="S129" s="14">
        <f t="shared" si="123"/>
        <v>0</v>
      </c>
    </row>
    <row r="130" spans="1:19" x14ac:dyDescent="0.3">
      <c r="A130" s="250">
        <f>VLOOKUP($D130,Reporting!$A:$Q,MATCH($A$115,Reporting!$B$4:$I$4,0)+1,FALSE)</f>
        <v>0</v>
      </c>
      <c r="B130" s="250">
        <f>VLOOKUP($D130,Reporting!$A:$Q,MATCH($A$115,Reporting!$S$4:$Z$4,0)+9,FALSE)</f>
        <v>0</v>
      </c>
      <c r="C130" s="246">
        <f>(B130*1)+A130</f>
        <v>0</v>
      </c>
      <c r="D130" s="277" t="s">
        <v>397</v>
      </c>
      <c r="E130" s="107">
        <v>0.36</v>
      </c>
      <c r="F130" s="6">
        <v>0.61</v>
      </c>
      <c r="G130" s="7">
        <f t="shared" si="114"/>
        <v>0.21959999999999999</v>
      </c>
      <c r="H130" s="7">
        <f t="shared" si="115"/>
        <v>0</v>
      </c>
      <c r="I130" s="8">
        <f t="shared" si="116"/>
        <v>0</v>
      </c>
      <c r="J130" s="9">
        <f t="shared" si="111"/>
        <v>0.09</v>
      </c>
      <c r="K130" s="10">
        <v>0.61</v>
      </c>
      <c r="L130" s="10">
        <f t="shared" si="117"/>
        <v>5.4899999999999997E-2</v>
      </c>
      <c r="M130" s="10">
        <f t="shared" si="118"/>
        <v>0</v>
      </c>
      <c r="N130" s="11">
        <f t="shared" si="119"/>
        <v>0</v>
      </c>
      <c r="O130" s="12">
        <f t="shared" si="120"/>
        <v>0.09</v>
      </c>
      <c r="P130" s="13">
        <v>0.55000000000000004</v>
      </c>
      <c r="Q130" s="13">
        <f t="shared" si="121"/>
        <v>4.9500000000000002E-2</v>
      </c>
      <c r="R130" s="13">
        <f t="shared" si="122"/>
        <v>0</v>
      </c>
      <c r="S130" s="14">
        <f t="shared" si="123"/>
        <v>0</v>
      </c>
    </row>
    <row r="131" spans="1:19" x14ac:dyDescent="0.3">
      <c r="A131" s="250">
        <f>VLOOKUP($D131,Reporting!$A:$Q,MATCH($A$115,Reporting!$B$4:$I$4,0)+1,FALSE)</f>
        <v>0</v>
      </c>
      <c r="B131" s="250">
        <f>VLOOKUP($D131,Reporting!$A:$Q,MATCH($A$115,Reporting!$S$4:$Z$4,0)+9,FALSE)</f>
        <v>0</v>
      </c>
      <c r="C131" s="246">
        <f>(B131*1)+A131</f>
        <v>0</v>
      </c>
      <c r="D131" s="277" t="s">
        <v>398</v>
      </c>
      <c r="E131" s="107">
        <v>0.4</v>
      </c>
      <c r="F131" s="6">
        <v>0.61</v>
      </c>
      <c r="G131" s="7">
        <f t="shared" si="114"/>
        <v>0.24399999999999999</v>
      </c>
      <c r="H131" s="7">
        <f t="shared" si="115"/>
        <v>0</v>
      </c>
      <c r="I131" s="8">
        <f t="shared" si="116"/>
        <v>0</v>
      </c>
      <c r="J131" s="9">
        <f t="shared" si="111"/>
        <v>0.1</v>
      </c>
      <c r="K131" s="10">
        <v>0.61</v>
      </c>
      <c r="L131" s="10">
        <f t="shared" si="117"/>
        <v>6.0999999999999999E-2</v>
      </c>
      <c r="M131" s="10">
        <f t="shared" si="118"/>
        <v>0</v>
      </c>
      <c r="N131" s="11">
        <f t="shared" si="119"/>
        <v>0</v>
      </c>
      <c r="O131" s="12">
        <f t="shared" si="120"/>
        <v>0.1</v>
      </c>
      <c r="P131" s="13">
        <v>0.55000000000000004</v>
      </c>
      <c r="Q131" s="13">
        <f t="shared" si="121"/>
        <v>5.5000000000000007E-2</v>
      </c>
      <c r="R131" s="13">
        <f t="shared" si="122"/>
        <v>0</v>
      </c>
      <c r="S131" s="14">
        <f t="shared" si="123"/>
        <v>0</v>
      </c>
    </row>
    <row r="132" spans="1:19" ht="15" thickBot="1" x14ac:dyDescent="0.35">
      <c r="A132" s="258"/>
      <c r="B132" s="74">
        <f>SUM(B117:B131)</f>
        <v>0</v>
      </c>
      <c r="C132" s="247"/>
      <c r="D132" s="278"/>
      <c r="E132" s="74"/>
      <c r="F132" s="642" t="s">
        <v>9</v>
      </c>
      <c r="G132" s="643"/>
      <c r="H132" s="643"/>
      <c r="I132" s="16">
        <f>SUM(I117:I131)</f>
        <v>0</v>
      </c>
      <c r="J132" s="1"/>
      <c r="K132" s="644" t="s">
        <v>10</v>
      </c>
      <c r="L132" s="644"/>
      <c r="M132" s="644"/>
      <c r="N132" s="17">
        <f>SUM(N117:N131)</f>
        <v>0</v>
      </c>
      <c r="O132" s="15"/>
      <c r="P132" s="645" t="s">
        <v>11</v>
      </c>
      <c r="Q132" s="645"/>
      <c r="R132" s="645"/>
      <c r="S132" s="18">
        <f>SUM(S117:S131)</f>
        <v>0</v>
      </c>
    </row>
    <row r="133" spans="1:19" ht="15" thickBot="1" x14ac:dyDescent="0.35"/>
    <row r="134" spans="1:19" ht="15" customHeight="1" x14ac:dyDescent="0.3">
      <c r="A134" s="675" t="s">
        <v>19</v>
      </c>
      <c r="B134" s="675"/>
      <c r="C134" s="675"/>
      <c r="D134" s="675"/>
      <c r="E134" s="675"/>
      <c r="F134" s="679" t="s">
        <v>88</v>
      </c>
      <c r="G134" s="679"/>
      <c r="H134" s="679"/>
      <c r="I134" s="679"/>
      <c r="J134" s="66"/>
      <c r="K134" s="66"/>
      <c r="L134" s="66"/>
      <c r="M134" s="66"/>
      <c r="N134" s="66"/>
      <c r="O134" s="66"/>
      <c r="P134" s="66"/>
      <c r="Q134" s="66"/>
      <c r="R134" s="66"/>
      <c r="S134" s="67"/>
    </row>
    <row r="135" spans="1:19" ht="15" customHeight="1" x14ac:dyDescent="0.3">
      <c r="A135" s="676"/>
      <c r="B135" s="676"/>
      <c r="C135" s="676"/>
      <c r="D135" s="676"/>
      <c r="E135" s="676"/>
      <c r="F135" s="680"/>
      <c r="G135" s="680"/>
      <c r="H135" s="680"/>
      <c r="I135" s="680"/>
      <c r="J135" s="68"/>
      <c r="K135" s="68"/>
      <c r="L135" s="68"/>
      <c r="M135" s="68"/>
      <c r="N135" s="68"/>
      <c r="O135" s="68"/>
      <c r="P135" s="68"/>
      <c r="Q135" s="68"/>
      <c r="R135" s="68"/>
      <c r="S135" s="69"/>
    </row>
    <row r="136" spans="1:19" ht="15" customHeight="1" x14ac:dyDescent="0.3">
      <c r="A136" s="259"/>
      <c r="B136" s="129"/>
      <c r="C136" s="248">
        <f>(B136*0.25)+A136</f>
        <v>0</v>
      </c>
      <c r="D136" s="70" t="s">
        <v>20</v>
      </c>
      <c r="E136" s="108">
        <v>0.08</v>
      </c>
      <c r="F136" s="6">
        <v>0.61</v>
      </c>
      <c r="G136" s="7">
        <f t="shared" ref="G136:G145" si="124">E136*F136</f>
        <v>4.8800000000000003E-2</v>
      </c>
      <c r="H136" s="7">
        <f>C136*G136</f>
        <v>0</v>
      </c>
      <c r="I136" s="8">
        <f t="shared" ref="I136:I145" si="125">H136/8</f>
        <v>0</v>
      </c>
      <c r="J136" s="9">
        <f t="shared" ref="J136:J145" si="126">E136*0.25</f>
        <v>0.02</v>
      </c>
      <c r="K136" s="10">
        <v>0.61</v>
      </c>
      <c r="L136" s="10">
        <f t="shared" ref="L136:L145" si="127">J136*K136</f>
        <v>1.2200000000000001E-2</v>
      </c>
      <c r="M136" s="10">
        <f>C136*L136</f>
        <v>0</v>
      </c>
      <c r="N136" s="11">
        <f t="shared" ref="N136:N145" si="128">M136/8</f>
        <v>0</v>
      </c>
      <c r="O136" s="12">
        <f t="shared" ref="O136:O145" si="129">J136</f>
        <v>0.02</v>
      </c>
      <c r="P136" s="13">
        <v>0.55000000000000004</v>
      </c>
      <c r="Q136" s="13">
        <f t="shared" ref="Q136:Q145" si="130">O136*P136</f>
        <v>1.1000000000000001E-2</v>
      </c>
      <c r="R136" s="13">
        <f>C136*Q136</f>
        <v>0</v>
      </c>
      <c r="S136" s="14">
        <f t="shared" ref="S136:S145" si="131">R136/8</f>
        <v>0</v>
      </c>
    </row>
    <row r="137" spans="1:19" ht="15" customHeight="1" x14ac:dyDescent="0.3">
      <c r="A137" s="259"/>
      <c r="B137" s="129"/>
      <c r="C137" s="248">
        <f t="shared" ref="C137:C145" si="132">(B137*0.25)+A137</f>
        <v>0</v>
      </c>
      <c r="D137" s="70" t="s">
        <v>44</v>
      </c>
      <c r="E137" s="108">
        <v>0.48</v>
      </c>
      <c r="F137" s="6">
        <v>0.61</v>
      </c>
      <c r="G137" s="7">
        <f t="shared" si="124"/>
        <v>0.2928</v>
      </c>
      <c r="H137" s="7">
        <f t="shared" ref="H137:H145" si="133">C137*G137</f>
        <v>0</v>
      </c>
      <c r="I137" s="8">
        <f t="shared" si="125"/>
        <v>0</v>
      </c>
      <c r="J137" s="9">
        <f t="shared" si="126"/>
        <v>0.12</v>
      </c>
      <c r="K137" s="10">
        <v>0.61</v>
      </c>
      <c r="L137" s="10">
        <f t="shared" si="127"/>
        <v>7.3200000000000001E-2</v>
      </c>
      <c r="M137" s="10">
        <f t="shared" ref="M137:M145" si="134">C137*L137</f>
        <v>0</v>
      </c>
      <c r="N137" s="11">
        <f t="shared" si="128"/>
        <v>0</v>
      </c>
      <c r="O137" s="12">
        <f t="shared" si="129"/>
        <v>0.12</v>
      </c>
      <c r="P137" s="13">
        <v>0.55000000000000004</v>
      </c>
      <c r="Q137" s="13">
        <f t="shared" si="130"/>
        <v>6.6000000000000003E-2</v>
      </c>
      <c r="R137" s="13">
        <f t="shared" ref="R137:R145" si="135">C137*Q137</f>
        <v>0</v>
      </c>
      <c r="S137" s="14">
        <f t="shared" si="131"/>
        <v>0</v>
      </c>
    </row>
    <row r="138" spans="1:19" ht="15" customHeight="1" x14ac:dyDescent="0.3">
      <c r="A138" s="259"/>
      <c r="B138" s="129"/>
      <c r="C138" s="248">
        <f t="shared" si="132"/>
        <v>0</v>
      </c>
      <c r="D138" s="70" t="s">
        <v>45</v>
      </c>
      <c r="E138" s="108">
        <v>0.34</v>
      </c>
      <c r="F138" s="6">
        <v>0.61</v>
      </c>
      <c r="G138" s="7">
        <f t="shared" si="124"/>
        <v>0.2074</v>
      </c>
      <c r="H138" s="7">
        <f t="shared" si="133"/>
        <v>0</v>
      </c>
      <c r="I138" s="8">
        <f t="shared" si="125"/>
        <v>0</v>
      </c>
      <c r="J138" s="9">
        <f t="shared" si="126"/>
        <v>8.5000000000000006E-2</v>
      </c>
      <c r="K138" s="10">
        <v>0.61</v>
      </c>
      <c r="L138" s="10">
        <f t="shared" si="127"/>
        <v>5.185E-2</v>
      </c>
      <c r="M138" s="10">
        <f t="shared" si="134"/>
        <v>0</v>
      </c>
      <c r="N138" s="11">
        <f t="shared" si="128"/>
        <v>0</v>
      </c>
      <c r="O138" s="12">
        <f t="shared" si="129"/>
        <v>8.5000000000000006E-2</v>
      </c>
      <c r="P138" s="13">
        <v>0.55000000000000004</v>
      </c>
      <c r="Q138" s="13">
        <f t="shared" si="130"/>
        <v>4.6750000000000007E-2</v>
      </c>
      <c r="R138" s="13">
        <f t="shared" si="135"/>
        <v>0</v>
      </c>
      <c r="S138" s="14">
        <f t="shared" si="131"/>
        <v>0</v>
      </c>
    </row>
    <row r="139" spans="1:19" ht="15" customHeight="1" x14ac:dyDescent="0.3">
      <c r="A139" s="259"/>
      <c r="B139" s="129"/>
      <c r="C139" s="248">
        <f t="shared" si="132"/>
        <v>0</v>
      </c>
      <c r="D139" s="70" t="s">
        <v>46</v>
      </c>
      <c r="E139" s="108">
        <v>0.54</v>
      </c>
      <c r="F139" s="6">
        <v>0.61</v>
      </c>
      <c r="G139" s="7">
        <f t="shared" si="124"/>
        <v>0.32940000000000003</v>
      </c>
      <c r="H139" s="7">
        <f t="shared" si="133"/>
        <v>0</v>
      </c>
      <c r="I139" s="8">
        <f t="shared" si="125"/>
        <v>0</v>
      </c>
      <c r="J139" s="9">
        <f t="shared" si="126"/>
        <v>0.13500000000000001</v>
      </c>
      <c r="K139" s="10">
        <v>0.61</v>
      </c>
      <c r="L139" s="10">
        <f t="shared" si="127"/>
        <v>8.2350000000000007E-2</v>
      </c>
      <c r="M139" s="10">
        <f t="shared" si="134"/>
        <v>0</v>
      </c>
      <c r="N139" s="11">
        <f t="shared" si="128"/>
        <v>0</v>
      </c>
      <c r="O139" s="12">
        <f t="shared" si="129"/>
        <v>0.13500000000000001</v>
      </c>
      <c r="P139" s="13">
        <v>0.55000000000000004</v>
      </c>
      <c r="Q139" s="13">
        <f t="shared" si="130"/>
        <v>7.425000000000001E-2</v>
      </c>
      <c r="R139" s="13">
        <f t="shared" si="135"/>
        <v>0</v>
      </c>
      <c r="S139" s="14">
        <f t="shared" si="131"/>
        <v>0</v>
      </c>
    </row>
    <row r="140" spans="1:19" x14ac:dyDescent="0.3">
      <c r="A140" s="250"/>
      <c r="B140" s="130"/>
      <c r="C140" s="248">
        <f t="shared" si="132"/>
        <v>0</v>
      </c>
      <c r="D140" s="70" t="s">
        <v>47</v>
      </c>
      <c r="E140" s="109">
        <v>0.44</v>
      </c>
      <c r="F140" s="6">
        <v>0.61</v>
      </c>
      <c r="G140" s="7">
        <f t="shared" si="124"/>
        <v>0.26839999999999997</v>
      </c>
      <c r="H140" s="7">
        <f t="shared" si="133"/>
        <v>0</v>
      </c>
      <c r="I140" s="8">
        <f t="shared" si="125"/>
        <v>0</v>
      </c>
      <c r="J140" s="9">
        <f t="shared" si="126"/>
        <v>0.11</v>
      </c>
      <c r="K140" s="10">
        <v>0.61</v>
      </c>
      <c r="L140" s="10">
        <f t="shared" si="127"/>
        <v>6.7099999999999993E-2</v>
      </c>
      <c r="M140" s="10">
        <f t="shared" si="134"/>
        <v>0</v>
      </c>
      <c r="N140" s="11">
        <f t="shared" si="128"/>
        <v>0</v>
      </c>
      <c r="O140" s="12">
        <f t="shared" si="129"/>
        <v>0.11</v>
      </c>
      <c r="P140" s="13">
        <v>0.55000000000000004</v>
      </c>
      <c r="Q140" s="13">
        <f t="shared" si="130"/>
        <v>6.0500000000000005E-2</v>
      </c>
      <c r="R140" s="13">
        <f t="shared" si="135"/>
        <v>0</v>
      </c>
      <c r="S140" s="14">
        <f t="shared" si="131"/>
        <v>0</v>
      </c>
    </row>
    <row r="141" spans="1:19" x14ac:dyDescent="0.3">
      <c r="A141" s="250"/>
      <c r="B141" s="130"/>
      <c r="C141" s="248">
        <f t="shared" si="132"/>
        <v>0</v>
      </c>
      <c r="D141" s="71" t="s">
        <v>375</v>
      </c>
      <c r="E141" s="109">
        <v>0.23</v>
      </c>
      <c r="F141" s="6">
        <v>0.61</v>
      </c>
      <c r="G141" s="7">
        <f t="shared" si="124"/>
        <v>0.14030000000000001</v>
      </c>
      <c r="H141" s="7">
        <f t="shared" si="133"/>
        <v>0</v>
      </c>
      <c r="I141" s="8">
        <f t="shared" si="125"/>
        <v>0</v>
      </c>
      <c r="J141" s="9">
        <f t="shared" si="126"/>
        <v>5.7500000000000002E-2</v>
      </c>
      <c r="K141" s="10">
        <v>0.61</v>
      </c>
      <c r="L141" s="10">
        <f t="shared" si="127"/>
        <v>3.5075000000000002E-2</v>
      </c>
      <c r="M141" s="10">
        <f t="shared" si="134"/>
        <v>0</v>
      </c>
      <c r="N141" s="11">
        <f t="shared" si="128"/>
        <v>0</v>
      </c>
      <c r="O141" s="12">
        <f t="shared" si="129"/>
        <v>5.7500000000000002E-2</v>
      </c>
      <c r="P141" s="13">
        <v>0.55000000000000004</v>
      </c>
      <c r="Q141" s="13">
        <f t="shared" si="130"/>
        <v>3.1625000000000007E-2</v>
      </c>
      <c r="R141" s="13">
        <f t="shared" si="135"/>
        <v>0</v>
      </c>
      <c r="S141" s="14">
        <f t="shared" si="131"/>
        <v>0</v>
      </c>
    </row>
    <row r="142" spans="1:19" x14ac:dyDescent="0.3">
      <c r="A142" s="250"/>
      <c r="B142" s="130"/>
      <c r="C142" s="248">
        <f t="shared" si="132"/>
        <v>0</v>
      </c>
      <c r="D142" s="71" t="s">
        <v>48</v>
      </c>
      <c r="E142" s="109">
        <v>0.28000000000000003</v>
      </c>
      <c r="F142" s="6">
        <v>0.61</v>
      </c>
      <c r="G142" s="7">
        <f t="shared" si="124"/>
        <v>0.17080000000000001</v>
      </c>
      <c r="H142" s="7">
        <f t="shared" si="133"/>
        <v>0</v>
      </c>
      <c r="I142" s="8">
        <f t="shared" si="125"/>
        <v>0</v>
      </c>
      <c r="J142" s="9">
        <f t="shared" si="126"/>
        <v>7.0000000000000007E-2</v>
      </c>
      <c r="K142" s="10">
        <v>0.61</v>
      </c>
      <c r="L142" s="10">
        <f t="shared" si="127"/>
        <v>4.2700000000000002E-2</v>
      </c>
      <c r="M142" s="10">
        <f t="shared" si="134"/>
        <v>0</v>
      </c>
      <c r="N142" s="11">
        <f t="shared" si="128"/>
        <v>0</v>
      </c>
      <c r="O142" s="12">
        <f t="shared" si="129"/>
        <v>7.0000000000000007E-2</v>
      </c>
      <c r="P142" s="13">
        <v>0.55000000000000004</v>
      </c>
      <c r="Q142" s="13">
        <f t="shared" si="130"/>
        <v>3.8500000000000006E-2</v>
      </c>
      <c r="R142" s="13">
        <f t="shared" si="135"/>
        <v>0</v>
      </c>
      <c r="S142" s="14">
        <f t="shared" si="131"/>
        <v>0</v>
      </c>
    </row>
    <row r="143" spans="1:19" x14ac:dyDescent="0.3">
      <c r="A143" s="250"/>
      <c r="B143" s="130"/>
      <c r="C143" s="248">
        <f t="shared" si="132"/>
        <v>0</v>
      </c>
      <c r="D143" s="83" t="s">
        <v>124</v>
      </c>
      <c r="E143" s="109">
        <v>0.39</v>
      </c>
      <c r="F143" s="6">
        <v>0.61</v>
      </c>
      <c r="G143" s="7">
        <f>E143*F143</f>
        <v>0.2379</v>
      </c>
      <c r="H143" s="7">
        <f>C143*G143</f>
        <v>0</v>
      </c>
      <c r="I143" s="8">
        <f>H143/8</f>
        <v>0</v>
      </c>
      <c r="J143" s="9">
        <f t="shared" si="126"/>
        <v>9.7500000000000003E-2</v>
      </c>
      <c r="K143" s="10">
        <v>0.61</v>
      </c>
      <c r="L143" s="10">
        <f t="shared" si="127"/>
        <v>5.9475E-2</v>
      </c>
      <c r="M143" s="10">
        <f t="shared" si="134"/>
        <v>0</v>
      </c>
      <c r="N143" s="11">
        <f t="shared" si="128"/>
        <v>0</v>
      </c>
      <c r="O143" s="12">
        <f t="shared" si="129"/>
        <v>9.7500000000000003E-2</v>
      </c>
      <c r="P143" s="13">
        <v>0.55000000000000004</v>
      </c>
      <c r="Q143" s="13">
        <f t="shared" si="130"/>
        <v>5.3625000000000006E-2</v>
      </c>
      <c r="R143" s="13">
        <f t="shared" si="135"/>
        <v>0</v>
      </c>
      <c r="S143" s="14">
        <f t="shared" si="131"/>
        <v>0</v>
      </c>
    </row>
    <row r="144" spans="1:19" x14ac:dyDescent="0.3">
      <c r="A144" s="250"/>
      <c r="B144" s="130"/>
      <c r="C144" s="248">
        <f t="shared" si="132"/>
        <v>0</v>
      </c>
      <c r="D144" s="71" t="s">
        <v>50</v>
      </c>
      <c r="E144" s="109">
        <v>0.26</v>
      </c>
      <c r="F144" s="6">
        <v>0.61</v>
      </c>
      <c r="G144" s="7">
        <f t="shared" si="124"/>
        <v>0.15859999999999999</v>
      </c>
      <c r="H144" s="7">
        <f t="shared" si="133"/>
        <v>0</v>
      </c>
      <c r="I144" s="8">
        <f t="shared" si="125"/>
        <v>0</v>
      </c>
      <c r="J144" s="9">
        <f t="shared" si="126"/>
        <v>6.5000000000000002E-2</v>
      </c>
      <c r="K144" s="10">
        <v>0.61</v>
      </c>
      <c r="L144" s="10">
        <f t="shared" si="127"/>
        <v>3.9649999999999998E-2</v>
      </c>
      <c r="M144" s="10">
        <f t="shared" si="134"/>
        <v>0</v>
      </c>
      <c r="N144" s="11">
        <f t="shared" si="128"/>
        <v>0</v>
      </c>
      <c r="O144" s="12">
        <f t="shared" si="129"/>
        <v>6.5000000000000002E-2</v>
      </c>
      <c r="P144" s="13">
        <v>0.55000000000000004</v>
      </c>
      <c r="Q144" s="13">
        <f t="shared" si="130"/>
        <v>3.5750000000000004E-2</v>
      </c>
      <c r="R144" s="13">
        <f t="shared" si="135"/>
        <v>0</v>
      </c>
      <c r="S144" s="14">
        <f t="shared" si="131"/>
        <v>0</v>
      </c>
    </row>
    <row r="145" spans="1:19" x14ac:dyDescent="0.3">
      <c r="A145" s="250"/>
      <c r="B145" s="130"/>
      <c r="C145" s="248">
        <f t="shared" si="132"/>
        <v>0</v>
      </c>
      <c r="D145" s="83" t="s">
        <v>51</v>
      </c>
      <c r="E145" s="109">
        <v>0.26</v>
      </c>
      <c r="F145" s="6">
        <v>0.61</v>
      </c>
      <c r="G145" s="7">
        <f t="shared" si="124"/>
        <v>0.15859999999999999</v>
      </c>
      <c r="H145" s="7">
        <f t="shared" si="133"/>
        <v>0</v>
      </c>
      <c r="I145" s="8">
        <f t="shared" si="125"/>
        <v>0</v>
      </c>
      <c r="J145" s="9">
        <f t="shared" si="126"/>
        <v>6.5000000000000002E-2</v>
      </c>
      <c r="K145" s="10">
        <v>0.61</v>
      </c>
      <c r="L145" s="10">
        <f t="shared" si="127"/>
        <v>3.9649999999999998E-2</v>
      </c>
      <c r="M145" s="10">
        <f t="shared" si="134"/>
        <v>0</v>
      </c>
      <c r="N145" s="11">
        <f t="shared" si="128"/>
        <v>0</v>
      </c>
      <c r="O145" s="12">
        <f t="shared" si="129"/>
        <v>6.5000000000000002E-2</v>
      </c>
      <c r="P145" s="13">
        <v>0.55000000000000004</v>
      </c>
      <c r="Q145" s="13">
        <f t="shared" si="130"/>
        <v>3.5750000000000004E-2</v>
      </c>
      <c r="R145" s="13">
        <f t="shared" si="135"/>
        <v>0</v>
      </c>
      <c r="S145" s="14">
        <f t="shared" si="131"/>
        <v>0</v>
      </c>
    </row>
    <row r="146" spans="1:19" ht="15" thickBot="1" x14ac:dyDescent="0.35">
      <c r="A146" s="260"/>
      <c r="B146" s="65">
        <f>SUM(B136:B145)</f>
        <v>0</v>
      </c>
      <c r="C146" s="249"/>
      <c r="D146" s="279"/>
      <c r="E146" s="65"/>
      <c r="F146" s="642" t="s">
        <v>9</v>
      </c>
      <c r="G146" s="643"/>
      <c r="H146" s="643"/>
      <c r="I146" s="16">
        <f>SUM(I136:I145)</f>
        <v>0</v>
      </c>
      <c r="J146" s="1"/>
      <c r="K146" s="644" t="s">
        <v>10</v>
      </c>
      <c r="L146" s="644"/>
      <c r="M146" s="644"/>
      <c r="N146" s="17">
        <f>SUM(N136:N145)</f>
        <v>0</v>
      </c>
      <c r="O146" s="15"/>
      <c r="P146" s="645" t="s">
        <v>11</v>
      </c>
      <c r="Q146" s="645"/>
      <c r="R146" s="645"/>
      <c r="S146" s="18">
        <f>SUM(S136:S145)</f>
        <v>0</v>
      </c>
    </row>
  </sheetData>
  <sheetProtection algorithmName="SHA-512" hashValue="EDs8Y2D0N1HxbgjoE84JFd8qEdhmHYzl/No7AYqys0k8TgJg4jcMCj0+zVr0SHgwaNtbpUbYlmQjJaysU+bLXw==" saltValue="7t6wSUrYfswHLurx88KfZg==" spinCount="100000" sheet="1" objects="1" scenarios="1"/>
  <mergeCells count="59">
    <mergeCell ref="J2:N2"/>
    <mergeCell ref="F5:J6"/>
    <mergeCell ref="F75:J76"/>
    <mergeCell ref="F46:J47"/>
    <mergeCell ref="A75:E76"/>
    <mergeCell ref="F60:H60"/>
    <mergeCell ref="F27:H27"/>
    <mergeCell ref="K87:M87"/>
    <mergeCell ref="P87:R87"/>
    <mergeCell ref="F73:H73"/>
    <mergeCell ref="K73:M73"/>
    <mergeCell ref="P73:R73"/>
    <mergeCell ref="F87:H87"/>
    <mergeCell ref="F100:H100"/>
    <mergeCell ref="K100:M100"/>
    <mergeCell ref="P100:R100"/>
    <mergeCell ref="F89:J90"/>
    <mergeCell ref="A102:E103"/>
    <mergeCell ref="F102:J103"/>
    <mergeCell ref="A89:E90"/>
    <mergeCell ref="F113:H113"/>
    <mergeCell ref="K113:M113"/>
    <mergeCell ref="P113:R113"/>
    <mergeCell ref="A134:E135"/>
    <mergeCell ref="F115:J116"/>
    <mergeCell ref="F134:I135"/>
    <mergeCell ref="F146:H146"/>
    <mergeCell ref="K146:M146"/>
    <mergeCell ref="P146:R146"/>
    <mergeCell ref="A115:E116"/>
    <mergeCell ref="F132:H132"/>
    <mergeCell ref="K132:M132"/>
    <mergeCell ref="P132:R132"/>
    <mergeCell ref="U86:W86"/>
    <mergeCell ref="U87:W89"/>
    <mergeCell ref="AC2:AE2"/>
    <mergeCell ref="AC3:AD3"/>
    <mergeCell ref="U3:V3"/>
    <mergeCell ref="U2:W2"/>
    <mergeCell ref="Y2:AA2"/>
    <mergeCell ref="Y3:Z3"/>
    <mergeCell ref="Y86:AA86"/>
    <mergeCell ref="Y87:AA89"/>
    <mergeCell ref="O2:S2"/>
    <mergeCell ref="A62:E63"/>
    <mergeCell ref="F62:J63"/>
    <mergeCell ref="A29:D30"/>
    <mergeCell ref="F29:J30"/>
    <mergeCell ref="F44:H44"/>
    <mergeCell ref="A46:E47"/>
    <mergeCell ref="K60:M60"/>
    <mergeCell ref="P60:R60"/>
    <mergeCell ref="K27:M27"/>
    <mergeCell ref="P27:R27"/>
    <mergeCell ref="K44:M44"/>
    <mergeCell ref="P44:R44"/>
    <mergeCell ref="A1:E2"/>
    <mergeCell ref="F2:I2"/>
    <mergeCell ref="A5:D6"/>
  </mergeCells>
  <printOptions horizontalCentered="1"/>
  <pageMargins left="0.25" right="0.25" top="0.4" bottom="0.3" header="0.3" footer="0.25"/>
  <pageSetup scale="58" fitToHeight="0" orientation="portrait" r:id="rId1"/>
  <headerFooter alignWithMargins="0">
    <oddFooter>&amp;F&amp;RPage &amp;P</oddFooter>
  </headerFooter>
  <rowBreaks count="1" manualBreakCount="1">
    <brk id="74" max="18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1"/>
    <pageSetUpPr fitToPage="1"/>
  </sheetPr>
  <dimension ref="A1:AC146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08" t="s">
        <v>24</v>
      </c>
      <c r="B1" s="709"/>
      <c r="C1" s="709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0"/>
      <c r="B2" s="711"/>
      <c r="C2" s="711"/>
      <c r="D2" s="650" t="s">
        <v>6</v>
      </c>
      <c r="E2" s="651"/>
      <c r="F2" s="651"/>
      <c r="G2" s="652"/>
      <c r="H2" s="689" t="s">
        <v>8</v>
      </c>
      <c r="I2" s="690"/>
      <c r="J2" s="690"/>
      <c r="K2" s="690"/>
      <c r="L2" s="691"/>
      <c r="M2" s="631" t="s">
        <v>257</v>
      </c>
      <c r="N2" s="632"/>
      <c r="O2" s="632"/>
      <c r="P2" s="632"/>
      <c r="Q2" s="633"/>
      <c r="S2" s="662" t="s">
        <v>41</v>
      </c>
      <c r="T2" s="663"/>
      <c r="U2" s="664"/>
      <c r="W2" s="665" t="s">
        <v>42</v>
      </c>
      <c r="X2" s="666"/>
      <c r="Y2" s="667"/>
      <c r="AA2" s="655" t="s">
        <v>22</v>
      </c>
      <c r="AB2" s="656"/>
      <c r="AC2" s="657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0">
        <f>G27+G60+G87+G100+G113+G132+G146+G44+G73</f>
        <v>2.6001250000000002</v>
      </c>
      <c r="T3" s="661"/>
      <c r="U3" s="80" t="s">
        <v>23</v>
      </c>
      <c r="W3" s="668">
        <f>L27+L60+L87+L100+L113+L132+L146+L44+L73</f>
        <v>2.6001250000000002</v>
      </c>
      <c r="X3" s="669"/>
      <c r="Y3" s="81" t="s">
        <v>23</v>
      </c>
      <c r="AA3" s="658">
        <f>Q27+Q60+Q87+Q100+Q113+Q132+Q146+Q44+Q73</f>
        <v>2.3443750000000003</v>
      </c>
      <c r="AB3" s="659"/>
      <c r="AC3" s="79" t="s">
        <v>23</v>
      </c>
    </row>
    <row r="4" spans="1:29" ht="15" thickBot="1" x14ac:dyDescent="0.35">
      <c r="A4">
        <f>A27+A44+A60+A73+A87+A100+A113+A132+A146</f>
        <v>200</v>
      </c>
    </row>
    <row r="5" spans="1:29" ht="15" customHeight="1" x14ac:dyDescent="0.3">
      <c r="A5" s="638" t="s">
        <v>156</v>
      </c>
      <c r="B5" s="638"/>
      <c r="C5" s="638"/>
      <c r="D5" s="638"/>
      <c r="E5" s="122"/>
      <c r="F5" s="122"/>
      <c r="G5" s="122"/>
      <c r="H5" s="704" t="s">
        <v>119</v>
      </c>
      <c r="I5" s="704"/>
      <c r="J5" s="704"/>
      <c r="K5" s="704"/>
      <c r="L5" s="2"/>
      <c r="M5" s="2"/>
      <c r="N5" s="2"/>
      <c r="O5" s="2"/>
      <c r="P5" s="2"/>
      <c r="Q5" s="5"/>
    </row>
    <row r="6" spans="1:29" ht="15" customHeight="1" x14ac:dyDescent="0.3">
      <c r="A6" s="639"/>
      <c r="B6" s="639"/>
      <c r="C6" s="639"/>
      <c r="D6" s="639"/>
      <c r="E6" s="123"/>
      <c r="F6" s="123"/>
      <c r="G6" s="123"/>
      <c r="H6" s="705"/>
      <c r="I6" s="705"/>
      <c r="J6" s="705"/>
      <c r="K6" s="705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VLOOKUP($B7,Reporting!$R:$Z,MATCH($A$5,Reporting!$S$4:$Z$4,0)+1,FALSE)</f>
        <v>0</v>
      </c>
      <c r="B7" s="262" t="s">
        <v>371</v>
      </c>
      <c r="C7" s="96">
        <v>0.08</v>
      </c>
      <c r="D7" s="6">
        <v>0.61</v>
      </c>
      <c r="E7" s="7">
        <f t="shared" ref="E7:E12" si="0">C7*D7</f>
        <v>4.8800000000000003E-2</v>
      </c>
      <c r="F7" s="7">
        <f>A7*E7</f>
        <v>0</v>
      </c>
      <c r="G7" s="8">
        <f t="shared" ref="G7:G12" si="1">F7/8</f>
        <v>0</v>
      </c>
      <c r="H7" s="9">
        <f>C7</f>
        <v>0.08</v>
      </c>
      <c r="I7" s="10">
        <v>0.61</v>
      </c>
      <c r="J7" s="10">
        <f t="shared" ref="J7:J12" si="2">H7*I7</f>
        <v>4.8800000000000003E-2</v>
      </c>
      <c r="K7" s="10">
        <f>A7*J7</f>
        <v>0</v>
      </c>
      <c r="L7" s="11">
        <f t="shared" ref="L7:L12" si="3">K7/8</f>
        <v>0</v>
      </c>
      <c r="M7" s="12">
        <f t="shared" ref="M7:M12" si="4">H7</f>
        <v>0.08</v>
      </c>
      <c r="N7" s="13">
        <v>0.55000000000000004</v>
      </c>
      <c r="O7" s="13">
        <f t="shared" ref="O7:O12" si="5">M7*N7</f>
        <v>4.4000000000000004E-2</v>
      </c>
      <c r="P7" s="13">
        <f>A7*O7</f>
        <v>0</v>
      </c>
      <c r="Q7" s="14">
        <f t="shared" ref="Q7:Q12" si="6">P7/8</f>
        <v>0</v>
      </c>
    </row>
    <row r="8" spans="1:29" ht="15" customHeight="1" x14ac:dyDescent="0.3">
      <c r="A8" s="250">
        <f>VLOOKUP($B8,Reporting!$R:$Z,MATCH($A$5,Reporting!$S$4:$Z$4,0)+1,FALSE)</f>
        <v>0</v>
      </c>
      <c r="B8" s="262" t="s">
        <v>372</v>
      </c>
      <c r="C8" s="96">
        <v>0.11</v>
      </c>
      <c r="D8" s="6">
        <v>0.61</v>
      </c>
      <c r="E8" s="7">
        <f t="shared" si="0"/>
        <v>6.7099999999999993E-2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0.11</v>
      </c>
      <c r="I8" s="10">
        <v>0.61</v>
      </c>
      <c r="J8" s="10">
        <f t="shared" si="2"/>
        <v>6.7099999999999993E-2</v>
      </c>
      <c r="K8" s="10">
        <f t="shared" ref="K8:K26" si="9">A8*J8</f>
        <v>0</v>
      </c>
      <c r="L8" s="11">
        <f t="shared" si="3"/>
        <v>0</v>
      </c>
      <c r="M8" s="12">
        <f t="shared" si="4"/>
        <v>0.11</v>
      </c>
      <c r="N8" s="13">
        <v>0.55000000000000004</v>
      </c>
      <c r="O8" s="13">
        <f t="shared" si="5"/>
        <v>6.0500000000000005E-2</v>
      </c>
      <c r="P8" s="13">
        <f t="shared" ref="P8:P26" si="10">A8*O8</f>
        <v>0</v>
      </c>
      <c r="Q8" s="14">
        <f t="shared" si="6"/>
        <v>0</v>
      </c>
      <c r="T8" s="120"/>
      <c r="U8" s="120"/>
      <c r="V8" s="120"/>
      <c r="W8" s="120"/>
      <c r="X8" s="120"/>
      <c r="Y8" s="120"/>
      <c r="Z8" s="120"/>
    </row>
    <row r="9" spans="1:29" ht="15" customHeight="1" x14ac:dyDescent="0.3">
      <c r="A9" s="250">
        <f>VLOOKUP($B9,Reporting!$R:$Z,MATCH($A$5,Reporting!$S$4:$Z$4,0)+1,FALSE)</f>
        <v>0</v>
      </c>
      <c r="B9" s="19" t="s">
        <v>389</v>
      </c>
      <c r="C9" s="96">
        <v>0.15</v>
      </c>
      <c r="D9" s="6">
        <v>0.61</v>
      </c>
      <c r="E9" s="7">
        <f t="shared" si="0"/>
        <v>9.1499999999999998E-2</v>
      </c>
      <c r="F9" s="7">
        <f t="shared" si="7"/>
        <v>0</v>
      </c>
      <c r="G9" s="8">
        <f t="shared" si="1"/>
        <v>0</v>
      </c>
      <c r="H9" s="9">
        <f t="shared" si="8"/>
        <v>0.15</v>
      </c>
      <c r="I9" s="10">
        <v>0.61</v>
      </c>
      <c r="J9" s="10">
        <f t="shared" si="2"/>
        <v>9.1499999999999998E-2</v>
      </c>
      <c r="K9" s="10">
        <f t="shared" si="9"/>
        <v>0</v>
      </c>
      <c r="L9" s="11">
        <f t="shared" si="3"/>
        <v>0</v>
      </c>
      <c r="M9" s="12">
        <f t="shared" si="4"/>
        <v>0.15</v>
      </c>
      <c r="N9" s="13">
        <v>0.55000000000000004</v>
      </c>
      <c r="O9" s="13">
        <f t="shared" si="5"/>
        <v>8.2500000000000004E-2</v>
      </c>
      <c r="P9" s="13">
        <f t="shared" si="10"/>
        <v>0</v>
      </c>
      <c r="Q9" s="14">
        <f t="shared" si="6"/>
        <v>0</v>
      </c>
      <c r="T9" s="120"/>
      <c r="U9" s="120"/>
      <c r="V9" s="120"/>
      <c r="W9" s="120"/>
      <c r="X9" s="120"/>
      <c r="Y9" s="120"/>
      <c r="Z9" s="120"/>
    </row>
    <row r="10" spans="1:29" ht="15" customHeight="1" x14ac:dyDescent="0.3">
      <c r="A10" s="250">
        <f>VLOOKUP($B10,Reporting!$R:$Z,MATCH($A$5,Reporting!$S$4:$Z$4,0)+1,FALSE)</f>
        <v>0</v>
      </c>
      <c r="B10" s="262" t="s">
        <v>373</v>
      </c>
      <c r="C10" s="96">
        <v>0.19</v>
      </c>
      <c r="D10" s="6">
        <v>0.61</v>
      </c>
      <c r="E10" s="7">
        <f t="shared" si="0"/>
        <v>0.1159</v>
      </c>
      <c r="F10" s="7">
        <f t="shared" si="7"/>
        <v>0</v>
      </c>
      <c r="G10" s="8">
        <f t="shared" si="1"/>
        <v>0</v>
      </c>
      <c r="H10" s="9">
        <f t="shared" si="8"/>
        <v>0.19</v>
      </c>
      <c r="I10" s="10">
        <v>0.61</v>
      </c>
      <c r="J10" s="10">
        <f t="shared" si="2"/>
        <v>0.1159</v>
      </c>
      <c r="K10" s="10">
        <f t="shared" si="9"/>
        <v>0</v>
      </c>
      <c r="L10" s="11">
        <f t="shared" si="3"/>
        <v>0</v>
      </c>
      <c r="M10" s="12">
        <f t="shared" si="4"/>
        <v>0.19</v>
      </c>
      <c r="N10" s="13">
        <v>0.55000000000000004</v>
      </c>
      <c r="O10" s="13">
        <f t="shared" si="5"/>
        <v>0.10450000000000001</v>
      </c>
      <c r="P10" s="13">
        <f t="shared" si="10"/>
        <v>0</v>
      </c>
      <c r="Q10" s="14">
        <f t="shared" si="6"/>
        <v>0</v>
      </c>
      <c r="T10" s="120"/>
      <c r="U10" s="120"/>
      <c r="V10" s="120"/>
      <c r="W10" s="120"/>
      <c r="X10" s="120"/>
      <c r="Y10" s="120"/>
      <c r="Z10" s="120"/>
    </row>
    <row r="11" spans="1:29" ht="15" customHeight="1" x14ac:dyDescent="0.3">
      <c r="A11" s="250">
        <f>VLOOKUP($B11,Reporting!$R:$Z,MATCH($A$5,Reporting!$S$4:$Z$4,0)+1,FALSE)</f>
        <v>0</v>
      </c>
      <c r="B11" s="262" t="s">
        <v>374</v>
      </c>
      <c r="C11" s="96">
        <v>0.23</v>
      </c>
      <c r="D11" s="6">
        <v>0.61</v>
      </c>
      <c r="E11" s="7">
        <f t="shared" si="0"/>
        <v>0.14030000000000001</v>
      </c>
      <c r="F11" s="7">
        <f t="shared" si="7"/>
        <v>0</v>
      </c>
      <c r="G11" s="8">
        <f t="shared" si="1"/>
        <v>0</v>
      </c>
      <c r="H11" s="9">
        <f t="shared" si="8"/>
        <v>0.23</v>
      </c>
      <c r="I11" s="10">
        <v>0.61</v>
      </c>
      <c r="J11" s="10">
        <f t="shared" si="2"/>
        <v>0.14030000000000001</v>
      </c>
      <c r="K11" s="10">
        <f t="shared" si="9"/>
        <v>0</v>
      </c>
      <c r="L11" s="11">
        <f t="shared" si="3"/>
        <v>0</v>
      </c>
      <c r="M11" s="12">
        <f t="shared" si="4"/>
        <v>0.23</v>
      </c>
      <c r="N11" s="13">
        <v>0.55000000000000004</v>
      </c>
      <c r="O11" s="13">
        <f t="shared" si="5"/>
        <v>0.12650000000000003</v>
      </c>
      <c r="P11" s="13">
        <f t="shared" si="10"/>
        <v>0</v>
      </c>
      <c r="Q11" s="14">
        <f t="shared" si="6"/>
        <v>0</v>
      </c>
      <c r="T11" s="120"/>
      <c r="U11" s="120"/>
      <c r="V11" s="120"/>
      <c r="W11" s="120"/>
      <c r="X11" s="120"/>
      <c r="Y11" s="120"/>
      <c r="Z11" s="120"/>
    </row>
    <row r="12" spans="1:29" ht="15.75" customHeight="1" x14ac:dyDescent="0.3">
      <c r="A12" s="250">
        <f>VLOOKUP($B12,Reporting!$R:$Z,MATCH($A$5,Reporting!$S$4:$Z$4,0)+1,FALSE)</f>
        <v>0</v>
      </c>
      <c r="B12" s="119" t="s">
        <v>390</v>
      </c>
      <c r="C12" s="97">
        <v>0.3</v>
      </c>
      <c r="D12" s="6">
        <v>0.61</v>
      </c>
      <c r="E12" s="7">
        <f t="shared" si="0"/>
        <v>0.183</v>
      </c>
      <c r="F12" s="7">
        <f t="shared" si="7"/>
        <v>0</v>
      </c>
      <c r="G12" s="8">
        <f t="shared" si="1"/>
        <v>0</v>
      </c>
      <c r="H12" s="9">
        <f t="shared" si="8"/>
        <v>0.3</v>
      </c>
      <c r="I12" s="10">
        <v>0.61</v>
      </c>
      <c r="J12" s="10">
        <f t="shared" si="2"/>
        <v>0.183</v>
      </c>
      <c r="K12" s="10">
        <f t="shared" si="9"/>
        <v>0</v>
      </c>
      <c r="L12" s="11">
        <f t="shared" si="3"/>
        <v>0</v>
      </c>
      <c r="M12" s="12">
        <f t="shared" si="4"/>
        <v>0.3</v>
      </c>
      <c r="N12" s="13">
        <v>0.55000000000000004</v>
      </c>
      <c r="O12" s="13">
        <f t="shared" si="5"/>
        <v>0.16500000000000001</v>
      </c>
      <c r="P12" s="13">
        <f t="shared" si="10"/>
        <v>0</v>
      </c>
      <c r="Q12" s="14">
        <f t="shared" si="6"/>
        <v>0</v>
      </c>
      <c r="T12" s="120"/>
      <c r="U12" s="120"/>
      <c r="V12" s="120"/>
      <c r="W12" s="120"/>
      <c r="X12" s="120"/>
      <c r="Y12" s="120"/>
      <c r="Z12" s="120"/>
    </row>
    <row r="13" spans="1:29" x14ac:dyDescent="0.3">
      <c r="A13" s="250">
        <f>VLOOKUP($B13,Reporting!$R:$Z,MATCH($A$5,Reporting!$S$4:$Z$4,0)+1,FALSE)</f>
        <v>18</v>
      </c>
      <c r="B13" s="266" t="s">
        <v>376</v>
      </c>
      <c r="C13" s="97">
        <v>0.26</v>
      </c>
      <c r="D13" s="6">
        <v>0.61</v>
      </c>
      <c r="E13" s="7">
        <f t="shared" ref="E13:E26" si="11">C13*D13</f>
        <v>0.15859999999999999</v>
      </c>
      <c r="F13" s="7">
        <f t="shared" si="7"/>
        <v>2.8548</v>
      </c>
      <c r="G13" s="8">
        <f t="shared" ref="G13:G26" si="12">F13/8</f>
        <v>0.35685</v>
      </c>
      <c r="H13" s="9">
        <f t="shared" si="8"/>
        <v>0.26</v>
      </c>
      <c r="I13" s="10">
        <v>0.61</v>
      </c>
      <c r="J13" s="10">
        <f t="shared" ref="J13:J26" si="13">H13*I13</f>
        <v>0.15859999999999999</v>
      </c>
      <c r="K13" s="10">
        <f t="shared" si="9"/>
        <v>2.8548</v>
      </c>
      <c r="L13" s="11">
        <f t="shared" ref="L13:L26" si="14">K13/8</f>
        <v>0.35685</v>
      </c>
      <c r="M13" s="12">
        <f t="shared" ref="M13:M26" si="15">H13</f>
        <v>0.26</v>
      </c>
      <c r="N13" s="13">
        <v>0.55000000000000004</v>
      </c>
      <c r="O13" s="13">
        <f t="shared" ref="O13:O26" si="16">M13*N13</f>
        <v>0.14300000000000002</v>
      </c>
      <c r="P13" s="13">
        <f t="shared" si="10"/>
        <v>2.5740000000000003</v>
      </c>
      <c r="Q13" s="14">
        <f t="shared" ref="Q13:Q26" si="17">P13/8</f>
        <v>0.32175000000000004</v>
      </c>
      <c r="T13" s="120"/>
      <c r="U13" s="120"/>
      <c r="V13" s="120"/>
      <c r="W13" s="120"/>
      <c r="X13" s="120"/>
      <c r="Y13" s="120"/>
      <c r="Z13" s="120"/>
    </row>
    <row r="14" spans="1:29" x14ac:dyDescent="0.3">
      <c r="A14" s="250">
        <f>VLOOKUP($B14,Reporting!$R:$Z,MATCH($A$5,Reporting!$S$4:$Z$4,0)+1,FALSE)</f>
        <v>22</v>
      </c>
      <c r="B14" s="119" t="s">
        <v>391</v>
      </c>
      <c r="C14" s="97">
        <v>0.28000000000000003</v>
      </c>
      <c r="D14" s="6">
        <v>0.61</v>
      </c>
      <c r="E14" s="7">
        <f t="shared" si="11"/>
        <v>0.17080000000000001</v>
      </c>
      <c r="F14" s="7">
        <f t="shared" si="7"/>
        <v>3.7576000000000001</v>
      </c>
      <c r="G14" s="8">
        <f t="shared" si="12"/>
        <v>0.46970000000000001</v>
      </c>
      <c r="H14" s="9">
        <f t="shared" si="8"/>
        <v>0.28000000000000003</v>
      </c>
      <c r="I14" s="10">
        <v>0.61</v>
      </c>
      <c r="J14" s="10">
        <f t="shared" si="13"/>
        <v>0.17080000000000001</v>
      </c>
      <c r="K14" s="10">
        <f t="shared" si="9"/>
        <v>3.7576000000000001</v>
      </c>
      <c r="L14" s="11">
        <f t="shared" si="14"/>
        <v>0.46970000000000001</v>
      </c>
      <c r="M14" s="12">
        <f t="shared" si="15"/>
        <v>0.28000000000000003</v>
      </c>
      <c r="N14" s="13">
        <v>0.55000000000000004</v>
      </c>
      <c r="O14" s="13">
        <f t="shared" si="16"/>
        <v>0.15400000000000003</v>
      </c>
      <c r="P14" s="13">
        <f t="shared" si="10"/>
        <v>3.3880000000000008</v>
      </c>
      <c r="Q14" s="14">
        <f t="shared" si="17"/>
        <v>0.4235000000000001</v>
      </c>
      <c r="T14" s="120"/>
      <c r="U14" s="120"/>
      <c r="V14" s="120"/>
      <c r="W14" s="120"/>
      <c r="X14" s="120"/>
      <c r="Y14" s="120"/>
      <c r="Z14" s="120"/>
    </row>
    <row r="15" spans="1:29" x14ac:dyDescent="0.3">
      <c r="A15" s="250">
        <f>VLOOKUP($B15,Reporting!$R:$Z,MATCH($A$5,Reporting!$S$4:$Z$4,0)+1,FALSE)</f>
        <v>38</v>
      </c>
      <c r="B15" s="119" t="s">
        <v>392</v>
      </c>
      <c r="C15" s="97">
        <v>0.34</v>
      </c>
      <c r="D15" s="6">
        <v>0.61</v>
      </c>
      <c r="E15" s="7">
        <f t="shared" si="11"/>
        <v>0.2074</v>
      </c>
      <c r="F15" s="7">
        <f t="shared" si="7"/>
        <v>7.8811999999999998</v>
      </c>
      <c r="G15" s="8">
        <f t="shared" si="12"/>
        <v>0.98514999999999997</v>
      </c>
      <c r="H15" s="9">
        <f t="shared" si="8"/>
        <v>0.34</v>
      </c>
      <c r="I15" s="10">
        <v>0.61</v>
      </c>
      <c r="J15" s="10">
        <f t="shared" si="13"/>
        <v>0.2074</v>
      </c>
      <c r="K15" s="10">
        <f t="shared" si="9"/>
        <v>7.8811999999999998</v>
      </c>
      <c r="L15" s="11">
        <f t="shared" si="14"/>
        <v>0.98514999999999997</v>
      </c>
      <c r="M15" s="12">
        <f t="shared" si="15"/>
        <v>0.34</v>
      </c>
      <c r="N15" s="13">
        <v>0.55000000000000004</v>
      </c>
      <c r="O15" s="13">
        <f t="shared" si="16"/>
        <v>0.18700000000000003</v>
      </c>
      <c r="P15" s="13">
        <f t="shared" si="10"/>
        <v>7.1060000000000008</v>
      </c>
      <c r="Q15" s="14">
        <f t="shared" si="17"/>
        <v>0.8882500000000001</v>
      </c>
      <c r="T15" s="120"/>
      <c r="U15" s="120"/>
      <c r="V15" s="120"/>
      <c r="W15" s="120"/>
      <c r="X15" s="120"/>
      <c r="Y15" s="120"/>
      <c r="Z15" s="120"/>
    </row>
    <row r="16" spans="1:29" x14ac:dyDescent="0.3">
      <c r="A16" s="250">
        <f>VLOOKUP($B16,Reporting!$R:$Z,MATCH($A$5,Reporting!$S$4:$Z$4,0)+1,FALSE)</f>
        <v>0</v>
      </c>
      <c r="B16" s="119" t="s">
        <v>393</v>
      </c>
      <c r="C16" s="97">
        <v>0.39</v>
      </c>
      <c r="D16" s="6">
        <v>0.61</v>
      </c>
      <c r="E16" s="7">
        <f t="shared" si="11"/>
        <v>0.2379</v>
      </c>
      <c r="F16" s="7">
        <f t="shared" si="7"/>
        <v>0</v>
      </c>
      <c r="G16" s="8">
        <f t="shared" si="12"/>
        <v>0</v>
      </c>
      <c r="H16" s="9">
        <f t="shared" si="8"/>
        <v>0.39</v>
      </c>
      <c r="I16" s="10">
        <v>0.61</v>
      </c>
      <c r="J16" s="10">
        <f t="shared" si="13"/>
        <v>0.2379</v>
      </c>
      <c r="K16" s="10">
        <f t="shared" si="9"/>
        <v>0</v>
      </c>
      <c r="L16" s="11">
        <f t="shared" si="14"/>
        <v>0</v>
      </c>
      <c r="M16" s="12">
        <f t="shared" si="15"/>
        <v>0.39</v>
      </c>
      <c r="N16" s="13">
        <v>0.55000000000000004</v>
      </c>
      <c r="O16" s="13">
        <f t="shared" si="16"/>
        <v>0.21450000000000002</v>
      </c>
      <c r="P16" s="13">
        <f t="shared" si="10"/>
        <v>0</v>
      </c>
      <c r="Q16" s="14">
        <f t="shared" si="17"/>
        <v>0</v>
      </c>
      <c r="T16" s="120"/>
      <c r="U16" s="120"/>
      <c r="V16" s="120"/>
      <c r="W16" s="120"/>
      <c r="X16" s="120"/>
      <c r="Y16" s="120"/>
      <c r="Z16" s="120"/>
    </row>
    <row r="17" spans="1:26" x14ac:dyDescent="0.3">
      <c r="A17" s="250">
        <f>VLOOKUP($B17,Reporting!$R:$Z,MATCH($A$5,Reporting!$S$4:$Z$4,0)+1,FALSE)</f>
        <v>0</v>
      </c>
      <c r="B17" s="119" t="s">
        <v>394</v>
      </c>
      <c r="C17" s="97">
        <v>0.4</v>
      </c>
      <c r="D17" s="6">
        <v>0.61</v>
      </c>
      <c r="E17" s="7">
        <f t="shared" si="11"/>
        <v>0.24399999999999999</v>
      </c>
      <c r="F17" s="7">
        <f t="shared" si="7"/>
        <v>0</v>
      </c>
      <c r="G17" s="8">
        <f t="shared" si="12"/>
        <v>0</v>
      </c>
      <c r="H17" s="9">
        <f t="shared" si="8"/>
        <v>0.4</v>
      </c>
      <c r="I17" s="10">
        <v>0.61</v>
      </c>
      <c r="J17" s="10">
        <f t="shared" si="13"/>
        <v>0.24399999999999999</v>
      </c>
      <c r="K17" s="10">
        <f t="shared" si="9"/>
        <v>0</v>
      </c>
      <c r="L17" s="11">
        <f t="shared" si="14"/>
        <v>0</v>
      </c>
      <c r="M17" s="12">
        <f t="shared" si="15"/>
        <v>0.4</v>
      </c>
      <c r="N17" s="13">
        <v>0.55000000000000004</v>
      </c>
      <c r="O17" s="13">
        <f t="shared" si="16"/>
        <v>0.22000000000000003</v>
      </c>
      <c r="P17" s="13">
        <f t="shared" si="10"/>
        <v>0</v>
      </c>
      <c r="Q17" s="14">
        <f t="shared" si="17"/>
        <v>0</v>
      </c>
      <c r="T17" s="120"/>
      <c r="U17" s="120"/>
      <c r="V17" s="120"/>
      <c r="W17" s="120"/>
      <c r="X17" s="120"/>
      <c r="Y17" s="120"/>
      <c r="Z17" s="120"/>
    </row>
    <row r="18" spans="1:26" x14ac:dyDescent="0.3">
      <c r="A18" s="250">
        <f>VLOOKUP($B18,Reporting!$R:$Z,MATCH($A$5,Reporting!$S$4:$Z$4,0)+1,FALSE)</f>
        <v>22</v>
      </c>
      <c r="B18" s="119" t="s">
        <v>395</v>
      </c>
      <c r="C18" s="97">
        <v>0.47</v>
      </c>
      <c r="D18" s="6">
        <v>0.61</v>
      </c>
      <c r="E18" s="7">
        <f t="shared" si="11"/>
        <v>0.28669999999999995</v>
      </c>
      <c r="F18" s="7">
        <f t="shared" si="7"/>
        <v>6.3073999999999995</v>
      </c>
      <c r="G18" s="8">
        <f t="shared" si="12"/>
        <v>0.78842499999999993</v>
      </c>
      <c r="H18" s="9">
        <f t="shared" si="8"/>
        <v>0.47</v>
      </c>
      <c r="I18" s="10">
        <v>0.61</v>
      </c>
      <c r="J18" s="10">
        <f t="shared" si="13"/>
        <v>0.28669999999999995</v>
      </c>
      <c r="K18" s="10">
        <f t="shared" si="9"/>
        <v>6.3073999999999995</v>
      </c>
      <c r="L18" s="11">
        <f t="shared" si="14"/>
        <v>0.78842499999999993</v>
      </c>
      <c r="M18" s="12">
        <f t="shared" si="15"/>
        <v>0.47</v>
      </c>
      <c r="N18" s="13">
        <v>0.55000000000000004</v>
      </c>
      <c r="O18" s="13">
        <f t="shared" si="16"/>
        <v>0.25850000000000001</v>
      </c>
      <c r="P18" s="13">
        <f t="shared" si="10"/>
        <v>5.6870000000000003</v>
      </c>
      <c r="Q18" s="14">
        <f t="shared" si="17"/>
        <v>0.71087500000000003</v>
      </c>
      <c r="T18" s="120"/>
      <c r="U18" s="120"/>
      <c r="V18" s="120"/>
      <c r="W18" s="120"/>
      <c r="X18" s="120"/>
      <c r="Y18" s="120"/>
      <c r="Z18" s="120"/>
    </row>
    <row r="19" spans="1:26" x14ac:dyDescent="0.3">
      <c r="A19" s="250">
        <f>VLOOKUP($B19,Reporting!$R:$Z,MATCH($A$5,Reporting!$S$4:$Z$4,0)+1,FALSE)</f>
        <v>0</v>
      </c>
      <c r="B19" s="119" t="s">
        <v>396</v>
      </c>
      <c r="C19" s="97">
        <v>0.54</v>
      </c>
      <c r="D19" s="6">
        <v>0.61</v>
      </c>
      <c r="E19" s="7">
        <f t="shared" si="11"/>
        <v>0.32940000000000003</v>
      </c>
      <c r="F19" s="7">
        <f t="shared" si="7"/>
        <v>0</v>
      </c>
      <c r="G19" s="8">
        <f t="shared" si="12"/>
        <v>0</v>
      </c>
      <c r="H19" s="9">
        <f t="shared" si="8"/>
        <v>0.54</v>
      </c>
      <c r="I19" s="10">
        <v>0.61</v>
      </c>
      <c r="J19" s="10">
        <f t="shared" si="13"/>
        <v>0.32940000000000003</v>
      </c>
      <c r="K19" s="10">
        <f t="shared" si="9"/>
        <v>0</v>
      </c>
      <c r="L19" s="11">
        <f t="shared" si="14"/>
        <v>0</v>
      </c>
      <c r="M19" s="12">
        <f t="shared" si="15"/>
        <v>0.54</v>
      </c>
      <c r="N19" s="13">
        <v>0.55000000000000004</v>
      </c>
      <c r="O19" s="13">
        <f t="shared" si="16"/>
        <v>0.29700000000000004</v>
      </c>
      <c r="P19" s="13">
        <f t="shared" si="10"/>
        <v>0</v>
      </c>
      <c r="Q19" s="14">
        <f t="shared" si="17"/>
        <v>0</v>
      </c>
      <c r="T19" s="120"/>
      <c r="U19" s="120"/>
      <c r="V19" s="120"/>
      <c r="W19" s="120"/>
      <c r="X19" s="120"/>
      <c r="Y19" s="120"/>
      <c r="Z19" s="120"/>
    </row>
    <row r="20" spans="1:26" x14ac:dyDescent="0.3">
      <c r="A20" s="250">
        <f>VLOOKUP($B20,Reporting!$R:$Z,MATCH($A$5,Reporting!$S$4:$Z$4,0)+1,FALSE)</f>
        <v>0</v>
      </c>
      <c r="B20" s="119" t="s">
        <v>397</v>
      </c>
      <c r="C20" s="97">
        <v>0.54</v>
      </c>
      <c r="D20" s="6">
        <v>0.61</v>
      </c>
      <c r="E20" s="7">
        <f t="shared" si="11"/>
        <v>0.32940000000000003</v>
      </c>
      <c r="F20" s="7">
        <f t="shared" si="7"/>
        <v>0</v>
      </c>
      <c r="G20" s="8">
        <f t="shared" si="12"/>
        <v>0</v>
      </c>
      <c r="H20" s="9">
        <f t="shared" si="8"/>
        <v>0.54</v>
      </c>
      <c r="I20" s="10">
        <v>0.61</v>
      </c>
      <c r="J20" s="10">
        <f t="shared" si="13"/>
        <v>0.32940000000000003</v>
      </c>
      <c r="K20" s="10">
        <f t="shared" si="9"/>
        <v>0</v>
      </c>
      <c r="L20" s="11">
        <f t="shared" si="14"/>
        <v>0</v>
      </c>
      <c r="M20" s="12">
        <f t="shared" si="15"/>
        <v>0.54</v>
      </c>
      <c r="N20" s="13">
        <v>0.55000000000000004</v>
      </c>
      <c r="O20" s="13">
        <f t="shared" si="16"/>
        <v>0.29700000000000004</v>
      </c>
      <c r="P20" s="13">
        <f t="shared" si="10"/>
        <v>0</v>
      </c>
      <c r="Q20" s="14">
        <f t="shared" si="17"/>
        <v>0</v>
      </c>
      <c r="T20" s="120"/>
      <c r="U20" s="120"/>
      <c r="V20" s="120"/>
      <c r="W20" s="120"/>
      <c r="X20" s="120"/>
      <c r="Y20" s="120"/>
      <c r="Z20" s="120"/>
    </row>
    <row r="21" spans="1:26" x14ac:dyDescent="0.3">
      <c r="A21" s="250">
        <f>VLOOKUP($B21,Reporting!$R:$Z,MATCH($A$5,Reporting!$S$4:$Z$4,0)+1,FALSE)</f>
        <v>0</v>
      </c>
      <c r="B21" s="119" t="s">
        <v>398</v>
      </c>
      <c r="C21" s="97">
        <v>0.63</v>
      </c>
      <c r="D21" s="6">
        <v>0.61</v>
      </c>
      <c r="E21" s="7">
        <f t="shared" si="11"/>
        <v>0.38429999999999997</v>
      </c>
      <c r="F21" s="7">
        <f t="shared" si="7"/>
        <v>0</v>
      </c>
      <c r="G21" s="8">
        <f t="shared" si="12"/>
        <v>0</v>
      </c>
      <c r="H21" s="9">
        <f t="shared" si="8"/>
        <v>0.63</v>
      </c>
      <c r="I21" s="10">
        <v>0.61</v>
      </c>
      <c r="J21" s="10">
        <f t="shared" si="13"/>
        <v>0.38429999999999997</v>
      </c>
      <c r="K21" s="10">
        <f t="shared" si="9"/>
        <v>0</v>
      </c>
      <c r="L21" s="11">
        <f t="shared" si="14"/>
        <v>0</v>
      </c>
      <c r="M21" s="12">
        <f t="shared" si="15"/>
        <v>0.63</v>
      </c>
      <c r="N21" s="13">
        <v>0.55000000000000004</v>
      </c>
      <c r="O21" s="13">
        <f t="shared" si="16"/>
        <v>0.34650000000000003</v>
      </c>
      <c r="P21" s="13">
        <f t="shared" si="10"/>
        <v>0</v>
      </c>
      <c r="Q21" s="14">
        <f t="shared" si="17"/>
        <v>0</v>
      </c>
      <c r="T21" s="120"/>
      <c r="U21" s="120"/>
      <c r="V21" s="120"/>
      <c r="W21" s="120"/>
      <c r="X21" s="120"/>
      <c r="Y21" s="120"/>
      <c r="Z21" s="120"/>
    </row>
    <row r="22" spans="1:26" x14ac:dyDescent="0.3">
      <c r="A22" s="250">
        <f>VLOOKUP($B22,Reporting!$R:$Z,MATCH($A$5,Reporting!$S$4:$Z$4,0)+1,FALSE)</f>
        <v>0</v>
      </c>
      <c r="B22" s="119" t="s">
        <v>399</v>
      </c>
      <c r="C22" s="97">
        <v>0.72</v>
      </c>
      <c r="D22" s="6">
        <v>0.61</v>
      </c>
      <c r="E22" s="7">
        <f t="shared" si="11"/>
        <v>0.43919999999999998</v>
      </c>
      <c r="F22" s="7">
        <f t="shared" si="7"/>
        <v>0</v>
      </c>
      <c r="G22" s="8">
        <f t="shared" si="12"/>
        <v>0</v>
      </c>
      <c r="H22" s="9">
        <f t="shared" si="8"/>
        <v>0.72</v>
      </c>
      <c r="I22" s="10">
        <v>0.61</v>
      </c>
      <c r="J22" s="10">
        <f t="shared" si="13"/>
        <v>0.43919999999999998</v>
      </c>
      <c r="K22" s="10">
        <f t="shared" si="9"/>
        <v>0</v>
      </c>
      <c r="L22" s="11">
        <f t="shared" si="14"/>
        <v>0</v>
      </c>
      <c r="M22" s="12">
        <f t="shared" si="15"/>
        <v>0.72</v>
      </c>
      <c r="N22" s="13">
        <v>0.55000000000000004</v>
      </c>
      <c r="O22" s="13">
        <f t="shared" si="16"/>
        <v>0.39600000000000002</v>
      </c>
      <c r="P22" s="13">
        <f t="shared" si="10"/>
        <v>0</v>
      </c>
      <c r="Q22" s="14">
        <f t="shared" si="17"/>
        <v>0</v>
      </c>
    </row>
    <row r="23" spans="1:26" x14ac:dyDescent="0.3">
      <c r="A23" s="250">
        <f>VLOOKUP($B23,Reporting!$R:$Z,MATCH($A$5,Reporting!$S$4:$Z$4,0)+1,FALSE)</f>
        <v>0</v>
      </c>
      <c r="B23" s="119" t="s">
        <v>400</v>
      </c>
      <c r="C23" s="97">
        <v>0.81</v>
      </c>
      <c r="D23" s="6">
        <v>0.61</v>
      </c>
      <c r="E23" s="7">
        <f t="shared" si="11"/>
        <v>0.49410000000000004</v>
      </c>
      <c r="F23" s="7">
        <f t="shared" si="7"/>
        <v>0</v>
      </c>
      <c r="G23" s="8">
        <f t="shared" si="12"/>
        <v>0</v>
      </c>
      <c r="H23" s="9">
        <f t="shared" si="8"/>
        <v>0.81</v>
      </c>
      <c r="I23" s="10">
        <v>0.61</v>
      </c>
      <c r="J23" s="10">
        <f t="shared" si="13"/>
        <v>0.49410000000000004</v>
      </c>
      <c r="K23" s="10">
        <f t="shared" si="9"/>
        <v>0</v>
      </c>
      <c r="L23" s="11">
        <f t="shared" si="14"/>
        <v>0</v>
      </c>
      <c r="M23" s="12">
        <f t="shared" si="15"/>
        <v>0.81</v>
      </c>
      <c r="N23" s="13">
        <v>0.55000000000000004</v>
      </c>
      <c r="O23" s="13">
        <f t="shared" si="16"/>
        <v>0.44550000000000006</v>
      </c>
      <c r="P23" s="13">
        <f t="shared" si="10"/>
        <v>0</v>
      </c>
      <c r="Q23" s="14">
        <f t="shared" si="17"/>
        <v>0</v>
      </c>
    </row>
    <row r="24" spans="1:26" x14ac:dyDescent="0.3">
      <c r="A24" s="250">
        <f>VLOOKUP($B24,Reporting!$R:$Z,MATCH($A$5,Reporting!$S$4:$Z$4,0)+1,FALSE)</f>
        <v>0</v>
      </c>
      <c r="B24" s="119" t="s">
        <v>401</v>
      </c>
      <c r="C24" s="97">
        <v>0.9</v>
      </c>
      <c r="D24" s="6">
        <v>0.61</v>
      </c>
      <c r="E24" s="7">
        <f t="shared" si="11"/>
        <v>0.54900000000000004</v>
      </c>
      <c r="F24" s="7">
        <f t="shared" si="7"/>
        <v>0</v>
      </c>
      <c r="G24" s="8">
        <f t="shared" si="12"/>
        <v>0</v>
      </c>
      <c r="H24" s="9">
        <f t="shared" si="8"/>
        <v>0.9</v>
      </c>
      <c r="I24" s="10">
        <v>0.61</v>
      </c>
      <c r="J24" s="10">
        <f t="shared" si="13"/>
        <v>0.54900000000000004</v>
      </c>
      <c r="K24" s="10">
        <f t="shared" si="9"/>
        <v>0</v>
      </c>
      <c r="L24" s="11">
        <f t="shared" si="14"/>
        <v>0</v>
      </c>
      <c r="M24" s="12">
        <f t="shared" si="15"/>
        <v>0.9</v>
      </c>
      <c r="N24" s="13">
        <v>0.55000000000000004</v>
      </c>
      <c r="O24" s="13">
        <f t="shared" si="16"/>
        <v>0.49500000000000005</v>
      </c>
      <c r="P24" s="13">
        <f t="shared" si="10"/>
        <v>0</v>
      </c>
      <c r="Q24" s="14">
        <f t="shared" si="17"/>
        <v>0</v>
      </c>
    </row>
    <row r="25" spans="1:26" x14ac:dyDescent="0.3">
      <c r="A25" s="250">
        <f>VLOOKUP($B25,Reporting!$R:$Z,MATCH($A$5,Reporting!$S$4:$Z$4,0)+1,FALSE)</f>
        <v>0</v>
      </c>
      <c r="B25" s="119" t="s">
        <v>402</v>
      </c>
      <c r="C25" s="97">
        <v>1.08</v>
      </c>
      <c r="D25" s="6">
        <v>0.61</v>
      </c>
      <c r="E25" s="7">
        <f t="shared" si="11"/>
        <v>0.65880000000000005</v>
      </c>
      <c r="F25" s="7">
        <f t="shared" si="7"/>
        <v>0</v>
      </c>
      <c r="G25" s="8">
        <f t="shared" si="12"/>
        <v>0</v>
      </c>
      <c r="H25" s="9">
        <f t="shared" si="8"/>
        <v>1.08</v>
      </c>
      <c r="I25" s="10">
        <v>0.61</v>
      </c>
      <c r="J25" s="10">
        <f t="shared" si="13"/>
        <v>0.65880000000000005</v>
      </c>
      <c r="K25" s="10">
        <f t="shared" si="9"/>
        <v>0</v>
      </c>
      <c r="L25" s="11">
        <f t="shared" si="14"/>
        <v>0</v>
      </c>
      <c r="M25" s="12">
        <f t="shared" si="15"/>
        <v>1.08</v>
      </c>
      <c r="N25" s="13">
        <v>0.55000000000000004</v>
      </c>
      <c r="O25" s="13">
        <f t="shared" si="16"/>
        <v>0.59400000000000008</v>
      </c>
      <c r="P25" s="13">
        <f t="shared" si="10"/>
        <v>0</v>
      </c>
      <c r="Q25" s="14">
        <f t="shared" si="17"/>
        <v>0</v>
      </c>
    </row>
    <row r="26" spans="1:26" x14ac:dyDescent="0.3">
      <c r="A26" s="250">
        <f>VLOOKUP($B26,Reporting!$R:$Z,MATCH($A$5,Reporting!$S$4:$Z$4,0)+1,FALSE)</f>
        <v>0</v>
      </c>
      <c r="B26" s="119" t="s">
        <v>403</v>
      </c>
      <c r="C26" s="97">
        <v>1.35</v>
      </c>
      <c r="D26" s="6">
        <v>0.61</v>
      </c>
      <c r="E26" s="7">
        <f t="shared" si="11"/>
        <v>0.82350000000000001</v>
      </c>
      <c r="F26" s="7">
        <f t="shared" si="7"/>
        <v>0</v>
      </c>
      <c r="G26" s="8">
        <f t="shared" si="12"/>
        <v>0</v>
      </c>
      <c r="H26" s="9">
        <f t="shared" si="8"/>
        <v>1.35</v>
      </c>
      <c r="I26" s="10">
        <v>0.61</v>
      </c>
      <c r="J26" s="10">
        <f t="shared" si="13"/>
        <v>0.82350000000000001</v>
      </c>
      <c r="K26" s="10">
        <f t="shared" si="9"/>
        <v>0</v>
      </c>
      <c r="L26" s="11">
        <f t="shared" si="14"/>
        <v>0</v>
      </c>
      <c r="M26" s="12">
        <f t="shared" si="15"/>
        <v>1.35</v>
      </c>
      <c r="N26" s="13">
        <v>0.55000000000000004</v>
      </c>
      <c r="O26" s="13">
        <f t="shared" si="16"/>
        <v>0.74250000000000016</v>
      </c>
      <c r="P26" s="13">
        <f t="shared" si="10"/>
        <v>0</v>
      </c>
      <c r="Q26" s="14">
        <f t="shared" si="17"/>
        <v>0</v>
      </c>
    </row>
    <row r="27" spans="1:26" ht="15" thickBot="1" x14ac:dyDescent="0.35">
      <c r="A27" s="3">
        <f>ROUNDUP(SUM(A7:A26)*2,0)</f>
        <v>200</v>
      </c>
      <c r="B27" s="267"/>
      <c r="C27" s="4"/>
      <c r="D27" s="642" t="s">
        <v>9</v>
      </c>
      <c r="E27" s="643"/>
      <c r="F27" s="643"/>
      <c r="G27" s="16">
        <f>SUM(G7:G26)</f>
        <v>2.6001250000000002</v>
      </c>
      <c r="H27" s="1"/>
      <c r="I27" s="644" t="s">
        <v>10</v>
      </c>
      <c r="J27" s="644"/>
      <c r="K27" s="644"/>
      <c r="L27" s="17">
        <f>SUM(L7:L26)</f>
        <v>2.6001250000000002</v>
      </c>
      <c r="M27" s="15"/>
      <c r="N27" s="645" t="s">
        <v>11</v>
      </c>
      <c r="O27" s="645"/>
      <c r="P27" s="645"/>
      <c r="Q27" s="18">
        <f>SUM(Q7:Q26)</f>
        <v>2.3443750000000003</v>
      </c>
    </row>
    <row r="28" spans="1:26" ht="15" thickBot="1" x14ac:dyDescent="0.35"/>
    <row r="29" spans="1:26" ht="15" customHeight="1" x14ac:dyDescent="0.3">
      <c r="A29" s="706" t="s">
        <v>157</v>
      </c>
      <c r="B29" s="706"/>
      <c r="C29" s="706"/>
      <c r="D29" s="706"/>
      <c r="E29" s="150"/>
      <c r="F29" s="122"/>
      <c r="G29" s="122"/>
      <c r="H29" s="704" t="s">
        <v>119</v>
      </c>
      <c r="I29" s="704"/>
      <c r="J29" s="704"/>
      <c r="K29" s="704"/>
      <c r="L29" s="2"/>
      <c r="M29" s="2"/>
      <c r="N29" s="2"/>
      <c r="O29" s="2"/>
      <c r="P29" s="2"/>
      <c r="Q29" s="5"/>
    </row>
    <row r="30" spans="1:26" ht="15" customHeight="1" x14ac:dyDescent="0.3">
      <c r="A30" s="707"/>
      <c r="B30" s="707"/>
      <c r="C30" s="707"/>
      <c r="D30" s="707"/>
      <c r="E30" s="151"/>
      <c r="F30" s="123"/>
      <c r="G30" s="123"/>
      <c r="H30" s="705"/>
      <c r="I30" s="705"/>
      <c r="J30" s="705"/>
      <c r="K30" s="705"/>
      <c r="L30" s="29"/>
      <c r="M30" s="29"/>
      <c r="N30" s="29"/>
      <c r="O30" s="29"/>
      <c r="P30" s="29"/>
      <c r="Q30" s="30"/>
    </row>
    <row r="31" spans="1:26" ht="15" customHeight="1" x14ac:dyDescent="0.3">
      <c r="A31" s="250">
        <f>VLOOKUP($B31,Reporting!$R:$Z,MATCH($A$29,Reporting!$S$4:$Z$4,0)+1,FALSE)</f>
        <v>0</v>
      </c>
      <c r="B31" s="262" t="s">
        <v>371</v>
      </c>
      <c r="C31" s="96">
        <v>0.08</v>
      </c>
      <c r="D31" s="6">
        <v>0.61</v>
      </c>
      <c r="E31" s="7">
        <f t="shared" ref="E31:E36" si="18">C31*D31</f>
        <v>4.8800000000000003E-2</v>
      </c>
      <c r="F31" s="7">
        <f>A31*E31</f>
        <v>0</v>
      </c>
      <c r="G31" s="8">
        <f t="shared" ref="G31:G36" si="19">F31/8</f>
        <v>0</v>
      </c>
      <c r="H31" s="9">
        <f>C31</f>
        <v>0.08</v>
      </c>
      <c r="I31" s="10">
        <v>0.61</v>
      </c>
      <c r="J31" s="10">
        <f t="shared" ref="J31:J36" si="20">H31*I31</f>
        <v>4.8800000000000003E-2</v>
      </c>
      <c r="K31" s="10">
        <f>A31*J31</f>
        <v>0</v>
      </c>
      <c r="L31" s="11">
        <f t="shared" ref="L31:L36" si="21">K31/8</f>
        <v>0</v>
      </c>
      <c r="M31" s="12">
        <f t="shared" ref="M31:M36" si="22">H31</f>
        <v>0.08</v>
      </c>
      <c r="N31" s="13">
        <v>0.55000000000000004</v>
      </c>
      <c r="O31" s="13">
        <f t="shared" ref="O31:O36" si="23">M31*N31</f>
        <v>4.4000000000000004E-2</v>
      </c>
      <c r="P31" s="13">
        <f>A31*O31</f>
        <v>0</v>
      </c>
      <c r="Q31" s="14">
        <f t="shared" ref="Q31:Q36" si="24">P31/8</f>
        <v>0</v>
      </c>
    </row>
    <row r="32" spans="1:26" ht="15" customHeight="1" x14ac:dyDescent="0.3">
      <c r="A32" s="250">
        <f>VLOOKUP($B32,Reporting!$R:$Z,MATCH($A$29,Reporting!$S$4:$Z$4,0)+1,FALSE)</f>
        <v>0</v>
      </c>
      <c r="B32" s="262" t="s">
        <v>372</v>
      </c>
      <c r="C32" s="96">
        <v>0.11</v>
      </c>
      <c r="D32" s="6">
        <v>0.61</v>
      </c>
      <c r="E32" s="7">
        <f t="shared" si="18"/>
        <v>6.7099999999999993E-2</v>
      </c>
      <c r="F32" s="7">
        <f t="shared" ref="F32:F43" si="25">A32*E32</f>
        <v>0</v>
      </c>
      <c r="G32" s="8">
        <f t="shared" si="19"/>
        <v>0</v>
      </c>
      <c r="H32" s="9">
        <f t="shared" ref="H32:H43" si="26">C32</f>
        <v>0.11</v>
      </c>
      <c r="I32" s="10">
        <v>0.61</v>
      </c>
      <c r="J32" s="10">
        <f t="shared" si="20"/>
        <v>6.7099999999999993E-2</v>
      </c>
      <c r="K32" s="10">
        <f t="shared" ref="K32:K43" si="27">A32*J32</f>
        <v>0</v>
      </c>
      <c r="L32" s="11">
        <f t="shared" si="21"/>
        <v>0</v>
      </c>
      <c r="M32" s="12">
        <f t="shared" si="22"/>
        <v>0.11</v>
      </c>
      <c r="N32" s="13">
        <v>0.55000000000000004</v>
      </c>
      <c r="O32" s="13">
        <f t="shared" si="23"/>
        <v>6.0500000000000005E-2</v>
      </c>
      <c r="P32" s="13">
        <f t="shared" ref="P32:P43" si="28">A32*O32</f>
        <v>0</v>
      </c>
      <c r="Q32" s="14">
        <f t="shared" si="24"/>
        <v>0</v>
      </c>
      <c r="T32" s="120"/>
      <c r="U32" s="120"/>
      <c r="V32" s="120"/>
      <c r="W32" s="120"/>
      <c r="X32" s="120"/>
      <c r="Y32" s="120"/>
      <c r="Z32" s="120"/>
    </row>
    <row r="33" spans="1:26" ht="15" customHeight="1" x14ac:dyDescent="0.3">
      <c r="A33" s="250">
        <f>VLOOKUP($B33,Reporting!$R:$Z,MATCH($A$29,Reporting!$S$4:$Z$4,0)+1,FALSE)</f>
        <v>0</v>
      </c>
      <c r="B33" s="19" t="s">
        <v>389</v>
      </c>
      <c r="C33" s="96">
        <v>0.15</v>
      </c>
      <c r="D33" s="6">
        <v>0.61</v>
      </c>
      <c r="E33" s="7">
        <f t="shared" si="18"/>
        <v>9.1499999999999998E-2</v>
      </c>
      <c r="F33" s="7">
        <f t="shared" si="25"/>
        <v>0</v>
      </c>
      <c r="G33" s="8">
        <f t="shared" si="19"/>
        <v>0</v>
      </c>
      <c r="H33" s="9">
        <f t="shared" si="26"/>
        <v>0.15</v>
      </c>
      <c r="I33" s="10">
        <v>0.61</v>
      </c>
      <c r="J33" s="10">
        <f t="shared" si="20"/>
        <v>9.1499999999999998E-2</v>
      </c>
      <c r="K33" s="10">
        <f t="shared" si="27"/>
        <v>0</v>
      </c>
      <c r="L33" s="11">
        <f t="shared" si="21"/>
        <v>0</v>
      </c>
      <c r="M33" s="12">
        <f t="shared" si="22"/>
        <v>0.15</v>
      </c>
      <c r="N33" s="13">
        <v>0.55000000000000004</v>
      </c>
      <c r="O33" s="13">
        <f t="shared" si="23"/>
        <v>8.2500000000000004E-2</v>
      </c>
      <c r="P33" s="13">
        <f t="shared" si="28"/>
        <v>0</v>
      </c>
      <c r="Q33" s="14">
        <f t="shared" si="24"/>
        <v>0</v>
      </c>
      <c r="T33" s="120"/>
      <c r="U33" s="120"/>
      <c r="V33" s="120"/>
      <c r="W33" s="120"/>
      <c r="X33" s="120"/>
      <c r="Y33" s="120"/>
      <c r="Z33" s="120"/>
    </row>
    <row r="34" spans="1:26" ht="15" customHeight="1" x14ac:dyDescent="0.3">
      <c r="A34" s="250">
        <f>VLOOKUP($B34,Reporting!$R:$Z,MATCH($A$29,Reporting!$S$4:$Z$4,0)+1,FALSE)</f>
        <v>0</v>
      </c>
      <c r="B34" s="262" t="s">
        <v>373</v>
      </c>
      <c r="C34" s="96">
        <v>0.19</v>
      </c>
      <c r="D34" s="6">
        <v>0.61</v>
      </c>
      <c r="E34" s="7">
        <f t="shared" si="18"/>
        <v>0.1159</v>
      </c>
      <c r="F34" s="7">
        <f t="shared" si="25"/>
        <v>0</v>
      </c>
      <c r="G34" s="8">
        <f t="shared" si="19"/>
        <v>0</v>
      </c>
      <c r="H34" s="9">
        <f t="shared" si="26"/>
        <v>0.19</v>
      </c>
      <c r="I34" s="10">
        <v>0.61</v>
      </c>
      <c r="J34" s="10">
        <f t="shared" si="20"/>
        <v>0.1159</v>
      </c>
      <c r="K34" s="10">
        <f t="shared" si="27"/>
        <v>0</v>
      </c>
      <c r="L34" s="11">
        <f t="shared" si="21"/>
        <v>0</v>
      </c>
      <c r="M34" s="12">
        <f t="shared" si="22"/>
        <v>0.19</v>
      </c>
      <c r="N34" s="13">
        <v>0.55000000000000004</v>
      </c>
      <c r="O34" s="13">
        <f t="shared" si="23"/>
        <v>0.10450000000000001</v>
      </c>
      <c r="P34" s="13">
        <f t="shared" si="28"/>
        <v>0</v>
      </c>
      <c r="Q34" s="14">
        <f t="shared" si="24"/>
        <v>0</v>
      </c>
      <c r="T34" s="120"/>
      <c r="U34" s="120"/>
      <c r="V34" s="120"/>
      <c r="W34" s="120"/>
      <c r="X34" s="120"/>
      <c r="Y34" s="120"/>
      <c r="Z34" s="120"/>
    </row>
    <row r="35" spans="1:26" ht="15" customHeight="1" x14ac:dyDescent="0.3">
      <c r="A35" s="250">
        <f>VLOOKUP($B35,Reporting!$R:$Z,MATCH($A$29,Reporting!$S$4:$Z$4,0)+1,FALSE)</f>
        <v>0</v>
      </c>
      <c r="B35" s="262" t="s">
        <v>374</v>
      </c>
      <c r="C35" s="96">
        <v>0.23</v>
      </c>
      <c r="D35" s="6">
        <v>0.61</v>
      </c>
      <c r="E35" s="7">
        <f t="shared" si="18"/>
        <v>0.14030000000000001</v>
      </c>
      <c r="F35" s="7">
        <f t="shared" si="25"/>
        <v>0</v>
      </c>
      <c r="G35" s="8">
        <f t="shared" si="19"/>
        <v>0</v>
      </c>
      <c r="H35" s="9">
        <f t="shared" si="26"/>
        <v>0.23</v>
      </c>
      <c r="I35" s="10">
        <v>0.61</v>
      </c>
      <c r="J35" s="10">
        <f t="shared" si="20"/>
        <v>0.14030000000000001</v>
      </c>
      <c r="K35" s="10">
        <f t="shared" si="27"/>
        <v>0</v>
      </c>
      <c r="L35" s="11">
        <f t="shared" si="21"/>
        <v>0</v>
      </c>
      <c r="M35" s="12">
        <f t="shared" si="22"/>
        <v>0.23</v>
      </c>
      <c r="N35" s="13">
        <v>0.55000000000000004</v>
      </c>
      <c r="O35" s="13">
        <f t="shared" si="23"/>
        <v>0.12650000000000003</v>
      </c>
      <c r="P35" s="13">
        <f t="shared" si="28"/>
        <v>0</v>
      </c>
      <c r="Q35" s="14">
        <f t="shared" si="24"/>
        <v>0</v>
      </c>
      <c r="T35" s="120"/>
      <c r="U35" s="120"/>
      <c r="V35" s="120"/>
      <c r="W35" s="120"/>
      <c r="X35" s="120"/>
      <c r="Y35" s="120"/>
      <c r="Z35" s="120"/>
    </row>
    <row r="36" spans="1:26" ht="15.75" customHeight="1" x14ac:dyDescent="0.3">
      <c r="A36" s="250">
        <f>VLOOKUP($B36,Reporting!$R:$Z,MATCH($A$29,Reporting!$S$4:$Z$4,0)+1,FALSE)</f>
        <v>0</v>
      </c>
      <c r="B36" s="119" t="s">
        <v>390</v>
      </c>
      <c r="C36" s="97">
        <v>0.3</v>
      </c>
      <c r="D36" s="6">
        <v>0.61</v>
      </c>
      <c r="E36" s="7">
        <f t="shared" si="18"/>
        <v>0.183</v>
      </c>
      <c r="F36" s="7">
        <f t="shared" si="25"/>
        <v>0</v>
      </c>
      <c r="G36" s="8">
        <f t="shared" si="19"/>
        <v>0</v>
      </c>
      <c r="H36" s="9">
        <f t="shared" si="26"/>
        <v>0.3</v>
      </c>
      <c r="I36" s="10">
        <v>0.61</v>
      </c>
      <c r="J36" s="10">
        <f t="shared" si="20"/>
        <v>0.183</v>
      </c>
      <c r="K36" s="10">
        <f t="shared" si="27"/>
        <v>0</v>
      </c>
      <c r="L36" s="11">
        <f t="shared" si="21"/>
        <v>0</v>
      </c>
      <c r="M36" s="12">
        <f t="shared" si="22"/>
        <v>0.3</v>
      </c>
      <c r="N36" s="13">
        <v>0.55000000000000004</v>
      </c>
      <c r="O36" s="13">
        <f t="shared" si="23"/>
        <v>0.16500000000000001</v>
      </c>
      <c r="P36" s="13">
        <f t="shared" si="28"/>
        <v>0</v>
      </c>
      <c r="Q36" s="14">
        <f t="shared" si="24"/>
        <v>0</v>
      </c>
      <c r="T36" s="120"/>
      <c r="U36" s="120"/>
      <c r="V36" s="120"/>
      <c r="W36" s="120"/>
      <c r="X36" s="120"/>
      <c r="Y36" s="120"/>
      <c r="Z36" s="120"/>
    </row>
    <row r="37" spans="1:26" x14ac:dyDescent="0.3">
      <c r="A37" s="250">
        <f>VLOOKUP($B37,Reporting!$R:$Z,MATCH($A$29,Reporting!$S$4:$Z$4,0)+1,FALSE)</f>
        <v>0</v>
      </c>
      <c r="B37" s="266" t="s">
        <v>376</v>
      </c>
      <c r="C37" s="97">
        <v>0.26</v>
      </c>
      <c r="D37" s="6">
        <v>0.61</v>
      </c>
      <c r="E37" s="7">
        <f t="shared" ref="E37:E43" si="29">C37*D37</f>
        <v>0.15859999999999999</v>
      </c>
      <c r="F37" s="7">
        <f t="shared" si="25"/>
        <v>0</v>
      </c>
      <c r="G37" s="8">
        <f t="shared" ref="G37:G43" si="30">F37/8</f>
        <v>0</v>
      </c>
      <c r="H37" s="9">
        <f t="shared" si="26"/>
        <v>0.26</v>
      </c>
      <c r="I37" s="10">
        <v>0.61</v>
      </c>
      <c r="J37" s="10">
        <f t="shared" ref="J37:J43" si="31">H37*I37</f>
        <v>0.15859999999999999</v>
      </c>
      <c r="K37" s="10">
        <f t="shared" si="27"/>
        <v>0</v>
      </c>
      <c r="L37" s="11">
        <f t="shared" ref="L37:L43" si="32">K37/8</f>
        <v>0</v>
      </c>
      <c r="M37" s="12">
        <f t="shared" ref="M37:M43" si="33">H37</f>
        <v>0.26</v>
      </c>
      <c r="N37" s="13">
        <v>0.55000000000000004</v>
      </c>
      <c r="O37" s="13">
        <f t="shared" ref="O37:O43" si="34">M37*N37</f>
        <v>0.14300000000000002</v>
      </c>
      <c r="P37" s="13">
        <f t="shared" si="28"/>
        <v>0</v>
      </c>
      <c r="Q37" s="14">
        <f t="shared" ref="Q37:Q43" si="35">P37/8</f>
        <v>0</v>
      </c>
      <c r="T37" s="120"/>
      <c r="U37" s="120"/>
      <c r="V37" s="120"/>
      <c r="W37" s="120"/>
      <c r="X37" s="120"/>
      <c r="Y37" s="120"/>
      <c r="Z37" s="120"/>
    </row>
    <row r="38" spans="1:26" x14ac:dyDescent="0.3">
      <c r="A38" s="250">
        <f>VLOOKUP($B38,Reporting!$R:$Z,MATCH($A$29,Reporting!$S$4:$Z$4,0)+1,FALSE)</f>
        <v>0</v>
      </c>
      <c r="B38" s="119" t="s">
        <v>391</v>
      </c>
      <c r="C38" s="97">
        <v>0.28000000000000003</v>
      </c>
      <c r="D38" s="6">
        <v>0.61</v>
      </c>
      <c r="E38" s="7">
        <f t="shared" si="29"/>
        <v>0.17080000000000001</v>
      </c>
      <c r="F38" s="7">
        <f t="shared" si="25"/>
        <v>0</v>
      </c>
      <c r="G38" s="8">
        <f t="shared" si="30"/>
        <v>0</v>
      </c>
      <c r="H38" s="9">
        <f t="shared" si="26"/>
        <v>0.28000000000000003</v>
      </c>
      <c r="I38" s="10">
        <v>0.61</v>
      </c>
      <c r="J38" s="10">
        <f t="shared" si="31"/>
        <v>0.17080000000000001</v>
      </c>
      <c r="K38" s="10">
        <f t="shared" si="27"/>
        <v>0</v>
      </c>
      <c r="L38" s="11">
        <f t="shared" si="32"/>
        <v>0</v>
      </c>
      <c r="M38" s="12">
        <f t="shared" si="33"/>
        <v>0.28000000000000003</v>
      </c>
      <c r="N38" s="13">
        <v>0.55000000000000004</v>
      </c>
      <c r="O38" s="13">
        <f t="shared" si="34"/>
        <v>0.15400000000000003</v>
      </c>
      <c r="P38" s="13">
        <f t="shared" si="28"/>
        <v>0</v>
      </c>
      <c r="Q38" s="14">
        <f t="shared" si="35"/>
        <v>0</v>
      </c>
      <c r="T38" s="120"/>
      <c r="U38" s="120"/>
      <c r="V38" s="120"/>
      <c r="W38" s="120"/>
      <c r="X38" s="120"/>
      <c r="Y38" s="120"/>
      <c r="Z38" s="120"/>
    </row>
    <row r="39" spans="1:26" x14ac:dyDescent="0.3">
      <c r="A39" s="250">
        <f>VLOOKUP($B39,Reporting!$R:$Z,MATCH($A$29,Reporting!$S$4:$Z$4,0)+1,FALSE)</f>
        <v>0</v>
      </c>
      <c r="B39" s="119" t="s">
        <v>392</v>
      </c>
      <c r="C39" s="97">
        <v>0.34</v>
      </c>
      <c r="D39" s="6">
        <v>0.61</v>
      </c>
      <c r="E39" s="7">
        <f t="shared" si="29"/>
        <v>0.2074</v>
      </c>
      <c r="F39" s="7">
        <f t="shared" si="25"/>
        <v>0</v>
      </c>
      <c r="G39" s="8">
        <f t="shared" si="30"/>
        <v>0</v>
      </c>
      <c r="H39" s="9">
        <f t="shared" si="26"/>
        <v>0.34</v>
      </c>
      <c r="I39" s="10">
        <v>0.61</v>
      </c>
      <c r="J39" s="10">
        <f t="shared" si="31"/>
        <v>0.2074</v>
      </c>
      <c r="K39" s="10">
        <f t="shared" si="27"/>
        <v>0</v>
      </c>
      <c r="L39" s="11">
        <f t="shared" si="32"/>
        <v>0</v>
      </c>
      <c r="M39" s="12">
        <f t="shared" si="33"/>
        <v>0.34</v>
      </c>
      <c r="N39" s="13">
        <v>0.55000000000000004</v>
      </c>
      <c r="O39" s="13">
        <f t="shared" si="34"/>
        <v>0.18700000000000003</v>
      </c>
      <c r="P39" s="13">
        <f t="shared" si="28"/>
        <v>0</v>
      </c>
      <c r="Q39" s="14">
        <f t="shared" si="35"/>
        <v>0</v>
      </c>
      <c r="T39" s="120"/>
      <c r="U39" s="120"/>
      <c r="V39" s="120"/>
      <c r="W39" s="120"/>
      <c r="X39" s="120"/>
      <c r="Y39" s="120"/>
      <c r="Z39" s="120"/>
    </row>
    <row r="40" spans="1:26" x14ac:dyDescent="0.3">
      <c r="A40" s="250">
        <f>VLOOKUP($B40,Reporting!$R:$Z,MATCH($A$29,Reporting!$S$4:$Z$4,0)+1,FALSE)</f>
        <v>0</v>
      </c>
      <c r="B40" s="119" t="s">
        <v>393</v>
      </c>
      <c r="C40" s="97">
        <v>0.39</v>
      </c>
      <c r="D40" s="6">
        <v>0.61</v>
      </c>
      <c r="E40" s="7">
        <f t="shared" si="29"/>
        <v>0.2379</v>
      </c>
      <c r="F40" s="7">
        <f t="shared" si="25"/>
        <v>0</v>
      </c>
      <c r="G40" s="8">
        <f t="shared" si="30"/>
        <v>0</v>
      </c>
      <c r="H40" s="9">
        <f t="shared" si="26"/>
        <v>0.39</v>
      </c>
      <c r="I40" s="10">
        <v>0.61</v>
      </c>
      <c r="J40" s="10">
        <f t="shared" si="31"/>
        <v>0.2379</v>
      </c>
      <c r="K40" s="10">
        <f t="shared" si="27"/>
        <v>0</v>
      </c>
      <c r="L40" s="11">
        <f t="shared" si="32"/>
        <v>0</v>
      </c>
      <c r="M40" s="12">
        <f t="shared" si="33"/>
        <v>0.39</v>
      </c>
      <c r="N40" s="13">
        <v>0.55000000000000004</v>
      </c>
      <c r="O40" s="13">
        <f t="shared" si="34"/>
        <v>0.21450000000000002</v>
      </c>
      <c r="P40" s="13">
        <f t="shared" si="28"/>
        <v>0</v>
      </c>
      <c r="Q40" s="14">
        <f t="shared" si="35"/>
        <v>0</v>
      </c>
      <c r="T40" s="120"/>
      <c r="U40" s="120"/>
      <c r="V40" s="120"/>
      <c r="W40" s="120"/>
      <c r="X40" s="120"/>
      <c r="Y40" s="120"/>
      <c r="Z40" s="120"/>
    </row>
    <row r="41" spans="1:26" x14ac:dyDescent="0.3">
      <c r="A41" s="250">
        <f>VLOOKUP($B41,Reporting!$R:$Z,MATCH($A$29,Reporting!$S$4:$Z$4,0)+1,FALSE)</f>
        <v>0</v>
      </c>
      <c r="B41" s="119" t="s">
        <v>394</v>
      </c>
      <c r="C41" s="97">
        <v>0.4</v>
      </c>
      <c r="D41" s="6">
        <v>0.61</v>
      </c>
      <c r="E41" s="7">
        <f t="shared" si="29"/>
        <v>0.24399999999999999</v>
      </c>
      <c r="F41" s="7">
        <f t="shared" si="25"/>
        <v>0</v>
      </c>
      <c r="G41" s="8">
        <f t="shared" si="30"/>
        <v>0</v>
      </c>
      <c r="H41" s="9">
        <f t="shared" si="26"/>
        <v>0.4</v>
      </c>
      <c r="I41" s="10">
        <v>0.61</v>
      </c>
      <c r="J41" s="10">
        <f t="shared" si="31"/>
        <v>0.24399999999999999</v>
      </c>
      <c r="K41" s="10">
        <f t="shared" si="27"/>
        <v>0</v>
      </c>
      <c r="L41" s="11">
        <f t="shared" si="32"/>
        <v>0</v>
      </c>
      <c r="M41" s="12">
        <f t="shared" si="33"/>
        <v>0.4</v>
      </c>
      <c r="N41" s="13">
        <v>0.55000000000000004</v>
      </c>
      <c r="O41" s="13">
        <f t="shared" si="34"/>
        <v>0.22000000000000003</v>
      </c>
      <c r="P41" s="13">
        <f t="shared" si="28"/>
        <v>0</v>
      </c>
      <c r="Q41" s="14">
        <f t="shared" si="35"/>
        <v>0</v>
      </c>
      <c r="T41" s="120"/>
      <c r="U41" s="120"/>
      <c r="V41" s="120"/>
      <c r="W41" s="120"/>
      <c r="X41" s="120"/>
      <c r="Y41" s="120"/>
      <c r="Z41" s="120"/>
    </row>
    <row r="42" spans="1:26" x14ac:dyDescent="0.3">
      <c r="A42" s="250">
        <f>VLOOKUP($B42,Reporting!$R:$Z,MATCH($A$29,Reporting!$S$4:$Z$4,0)+1,FALSE)</f>
        <v>0</v>
      </c>
      <c r="B42" s="119" t="s">
        <v>395</v>
      </c>
      <c r="C42" s="97">
        <v>0.47</v>
      </c>
      <c r="D42" s="6">
        <v>0.61</v>
      </c>
      <c r="E42" s="7">
        <f t="shared" si="29"/>
        <v>0.28669999999999995</v>
      </c>
      <c r="F42" s="7">
        <f t="shared" si="25"/>
        <v>0</v>
      </c>
      <c r="G42" s="8">
        <f t="shared" si="30"/>
        <v>0</v>
      </c>
      <c r="H42" s="9">
        <f t="shared" si="26"/>
        <v>0.47</v>
      </c>
      <c r="I42" s="10">
        <v>0.61</v>
      </c>
      <c r="J42" s="10">
        <f t="shared" si="31"/>
        <v>0.28669999999999995</v>
      </c>
      <c r="K42" s="10">
        <f t="shared" si="27"/>
        <v>0</v>
      </c>
      <c r="L42" s="11">
        <f t="shared" si="32"/>
        <v>0</v>
      </c>
      <c r="M42" s="12">
        <f t="shared" si="33"/>
        <v>0.47</v>
      </c>
      <c r="N42" s="13">
        <v>0.55000000000000004</v>
      </c>
      <c r="O42" s="13">
        <f t="shared" si="34"/>
        <v>0.25850000000000001</v>
      </c>
      <c r="P42" s="13">
        <f t="shared" si="28"/>
        <v>0</v>
      </c>
      <c r="Q42" s="14">
        <f t="shared" si="35"/>
        <v>0</v>
      </c>
      <c r="T42" s="120"/>
      <c r="U42" s="120"/>
      <c r="V42" s="120"/>
      <c r="W42" s="120"/>
      <c r="X42" s="120"/>
      <c r="Y42" s="120"/>
      <c r="Z42" s="120"/>
    </row>
    <row r="43" spans="1:26" x14ac:dyDescent="0.3">
      <c r="A43" s="250">
        <f>VLOOKUP($B43,Reporting!$R:$Z,MATCH($A$29,Reporting!$S$4:$Z$4,0)+1,FALSE)</f>
        <v>0</v>
      </c>
      <c r="B43" s="119" t="s">
        <v>396</v>
      </c>
      <c r="C43" s="97">
        <v>0.54</v>
      </c>
      <c r="D43" s="6">
        <v>0.61</v>
      </c>
      <c r="E43" s="7">
        <f t="shared" si="29"/>
        <v>0.32940000000000003</v>
      </c>
      <c r="F43" s="7">
        <f t="shared" si="25"/>
        <v>0</v>
      </c>
      <c r="G43" s="8">
        <f t="shared" si="30"/>
        <v>0</v>
      </c>
      <c r="H43" s="9">
        <f t="shared" si="26"/>
        <v>0.54</v>
      </c>
      <c r="I43" s="10">
        <v>0.61</v>
      </c>
      <c r="J43" s="10">
        <f t="shared" si="31"/>
        <v>0.32940000000000003</v>
      </c>
      <c r="K43" s="10">
        <f t="shared" si="27"/>
        <v>0</v>
      </c>
      <c r="L43" s="11">
        <f t="shared" si="32"/>
        <v>0</v>
      </c>
      <c r="M43" s="12">
        <f t="shared" si="33"/>
        <v>0.54</v>
      </c>
      <c r="N43" s="13">
        <v>0.55000000000000004</v>
      </c>
      <c r="O43" s="13">
        <f t="shared" si="34"/>
        <v>0.29700000000000004</v>
      </c>
      <c r="P43" s="13">
        <f t="shared" si="28"/>
        <v>0</v>
      </c>
      <c r="Q43" s="14">
        <f t="shared" si="35"/>
        <v>0</v>
      </c>
      <c r="T43" s="120"/>
      <c r="U43" s="120"/>
      <c r="V43" s="120"/>
      <c r="W43" s="120"/>
      <c r="X43" s="120"/>
      <c r="Y43" s="120"/>
      <c r="Z43" s="120"/>
    </row>
    <row r="44" spans="1:26" ht="15" thickBot="1" x14ac:dyDescent="0.35">
      <c r="A44" s="3">
        <f>ROUNDUP(SUM(A31:A43)*2,0)</f>
        <v>0</v>
      </c>
      <c r="B44" s="267"/>
      <c r="C44" s="4"/>
      <c r="D44" s="642" t="s">
        <v>9</v>
      </c>
      <c r="E44" s="643"/>
      <c r="F44" s="643"/>
      <c r="G44" s="16">
        <f>SUM(G31:G43)</f>
        <v>0</v>
      </c>
      <c r="H44" s="1"/>
      <c r="I44" s="644" t="s">
        <v>10</v>
      </c>
      <c r="J44" s="644"/>
      <c r="K44" s="644"/>
      <c r="L44" s="17">
        <f>SUM(L31:L43)</f>
        <v>0</v>
      </c>
      <c r="M44" s="15"/>
      <c r="N44" s="645" t="s">
        <v>11</v>
      </c>
      <c r="O44" s="645"/>
      <c r="P44" s="645"/>
      <c r="Q44" s="18">
        <f>SUM(Q31:Q43)</f>
        <v>0</v>
      </c>
    </row>
    <row r="45" spans="1:26" ht="15" thickBot="1" x14ac:dyDescent="0.35"/>
    <row r="46" spans="1:26" ht="15" customHeight="1" x14ac:dyDescent="0.3">
      <c r="A46" s="634" t="s">
        <v>158</v>
      </c>
      <c r="B46" s="634"/>
      <c r="C46" s="634"/>
      <c r="D46" s="634"/>
      <c r="E46" s="634"/>
      <c r="F46" s="152"/>
      <c r="G46" s="152"/>
      <c r="H46" s="698" t="s">
        <v>89</v>
      </c>
      <c r="I46" s="698"/>
      <c r="J46" s="698"/>
      <c r="K46" s="698"/>
      <c r="L46" s="23"/>
      <c r="M46" s="23"/>
      <c r="N46" s="23"/>
      <c r="O46" s="23"/>
      <c r="P46" s="23"/>
      <c r="Q46" s="24"/>
    </row>
    <row r="47" spans="1:26" ht="15" customHeight="1" x14ac:dyDescent="0.3">
      <c r="A47" s="635"/>
      <c r="B47" s="635"/>
      <c r="C47" s="635"/>
      <c r="D47" s="635"/>
      <c r="E47" s="635"/>
      <c r="F47" s="153"/>
      <c r="G47" s="153"/>
      <c r="H47" s="699"/>
      <c r="I47" s="699"/>
      <c r="J47" s="699"/>
      <c r="K47" s="699"/>
      <c r="L47" s="42"/>
      <c r="M47" s="42"/>
      <c r="N47" s="42"/>
      <c r="O47" s="42"/>
      <c r="P47" s="42"/>
      <c r="Q47" s="43"/>
    </row>
    <row r="48" spans="1:26" ht="15" customHeight="1" x14ac:dyDescent="0.3">
      <c r="A48" s="250">
        <f>VLOOKUP($B48,Reporting!$R:$Z,MATCH($A$46,Reporting!$S$4:$Z$4,0)+1,FALSE)</f>
        <v>0</v>
      </c>
      <c r="B48" s="263" t="s">
        <v>371</v>
      </c>
      <c r="C48" s="98">
        <v>0.05</v>
      </c>
      <c r="D48" s="6">
        <v>0.61</v>
      </c>
      <c r="E48" s="7">
        <f t="shared" ref="E48:E53" si="36">C48*D48</f>
        <v>3.0499999999999999E-2</v>
      </c>
      <c r="F48" s="7">
        <f>A48*E48</f>
        <v>0</v>
      </c>
      <c r="G48" s="8">
        <f t="shared" ref="G48:G53" si="37">F48/8</f>
        <v>0</v>
      </c>
      <c r="H48" s="9">
        <f>C48</f>
        <v>0.05</v>
      </c>
      <c r="I48" s="10">
        <v>0.61</v>
      </c>
      <c r="J48" s="10">
        <f t="shared" ref="J48:J53" si="38">H48*I48</f>
        <v>3.0499999999999999E-2</v>
      </c>
      <c r="K48" s="10">
        <f>A48*J48</f>
        <v>0</v>
      </c>
      <c r="L48" s="11">
        <f t="shared" ref="L48:L53" si="39">K48/8</f>
        <v>0</v>
      </c>
      <c r="M48" s="12">
        <f t="shared" ref="M48:M53" si="40">H48</f>
        <v>0.05</v>
      </c>
      <c r="N48" s="13">
        <v>0.55000000000000004</v>
      </c>
      <c r="O48" s="13">
        <f t="shared" ref="O48:O53" si="41">M48*N48</f>
        <v>2.7500000000000004E-2</v>
      </c>
      <c r="P48" s="13">
        <f>A48*O48</f>
        <v>0</v>
      </c>
      <c r="Q48" s="14">
        <f t="shared" ref="Q48:Q53" si="42">P48/8</f>
        <v>0</v>
      </c>
    </row>
    <row r="49" spans="1:17" ht="15" customHeight="1" x14ac:dyDescent="0.3">
      <c r="A49" s="250">
        <f>VLOOKUP($B49,Reporting!$R:$Z,MATCH($A$46,Reporting!$S$4:$Z$4,0)+1,FALSE)</f>
        <v>0</v>
      </c>
      <c r="B49" s="263" t="s">
        <v>372</v>
      </c>
      <c r="C49" s="98">
        <v>7.0000000000000007E-2</v>
      </c>
      <c r="D49" s="6">
        <v>0.61</v>
      </c>
      <c r="E49" s="7">
        <f t="shared" si="36"/>
        <v>4.2700000000000002E-2</v>
      </c>
      <c r="F49" s="7">
        <f t="shared" ref="F49:F59" si="43">A49*E49</f>
        <v>0</v>
      </c>
      <c r="G49" s="8">
        <f t="shared" si="37"/>
        <v>0</v>
      </c>
      <c r="H49" s="9">
        <f t="shared" ref="H49:H59" si="44">C49</f>
        <v>7.0000000000000007E-2</v>
      </c>
      <c r="I49" s="10">
        <v>0.61</v>
      </c>
      <c r="J49" s="10">
        <f t="shared" si="38"/>
        <v>4.2700000000000002E-2</v>
      </c>
      <c r="K49" s="10">
        <f t="shared" ref="K49:K59" si="45">A49*J49</f>
        <v>0</v>
      </c>
      <c r="L49" s="11">
        <f t="shared" si="39"/>
        <v>0</v>
      </c>
      <c r="M49" s="12">
        <f t="shared" si="40"/>
        <v>7.0000000000000007E-2</v>
      </c>
      <c r="N49" s="13">
        <v>0.55000000000000004</v>
      </c>
      <c r="O49" s="13">
        <f t="shared" si="41"/>
        <v>3.8500000000000006E-2</v>
      </c>
      <c r="P49" s="13">
        <f t="shared" ref="P49:P59" si="46">A49*O49</f>
        <v>0</v>
      </c>
      <c r="Q49" s="14">
        <f t="shared" si="42"/>
        <v>0</v>
      </c>
    </row>
    <row r="50" spans="1:17" ht="15" customHeight="1" x14ac:dyDescent="0.3">
      <c r="A50" s="250">
        <f>VLOOKUP($B50,Reporting!$R:$Z,MATCH($A$46,Reporting!$S$4:$Z$4,0)+1,FALSE)</f>
        <v>0</v>
      </c>
      <c r="B50" s="20" t="s">
        <v>389</v>
      </c>
      <c r="C50" s="98">
        <v>0.08</v>
      </c>
      <c r="D50" s="6">
        <v>0.61</v>
      </c>
      <c r="E50" s="7">
        <f t="shared" si="36"/>
        <v>4.8800000000000003E-2</v>
      </c>
      <c r="F50" s="7">
        <f t="shared" si="43"/>
        <v>0</v>
      </c>
      <c r="G50" s="8">
        <f t="shared" si="37"/>
        <v>0</v>
      </c>
      <c r="H50" s="9">
        <f t="shared" si="44"/>
        <v>0.08</v>
      </c>
      <c r="I50" s="10">
        <v>0.61</v>
      </c>
      <c r="J50" s="10">
        <f t="shared" si="38"/>
        <v>4.8800000000000003E-2</v>
      </c>
      <c r="K50" s="10">
        <f t="shared" si="45"/>
        <v>0</v>
      </c>
      <c r="L50" s="11">
        <f t="shared" si="39"/>
        <v>0</v>
      </c>
      <c r="M50" s="12">
        <f t="shared" si="40"/>
        <v>0.08</v>
      </c>
      <c r="N50" s="13">
        <v>0.55000000000000004</v>
      </c>
      <c r="O50" s="13">
        <f t="shared" si="41"/>
        <v>4.4000000000000004E-2</v>
      </c>
      <c r="P50" s="13">
        <f t="shared" si="46"/>
        <v>0</v>
      </c>
      <c r="Q50" s="14">
        <f t="shared" si="42"/>
        <v>0</v>
      </c>
    </row>
    <row r="51" spans="1:17" ht="15" customHeight="1" x14ac:dyDescent="0.3">
      <c r="A51" s="250">
        <f>VLOOKUP($B51,Reporting!$R:$Z,MATCH($A$46,Reporting!$S$4:$Z$4,0)+1,FALSE)</f>
        <v>0</v>
      </c>
      <c r="B51" s="263" t="s">
        <v>373</v>
      </c>
      <c r="C51" s="98">
        <v>0.09</v>
      </c>
      <c r="D51" s="6">
        <v>0.61</v>
      </c>
      <c r="E51" s="7">
        <f t="shared" si="36"/>
        <v>5.4899999999999997E-2</v>
      </c>
      <c r="F51" s="7">
        <f t="shared" si="43"/>
        <v>0</v>
      </c>
      <c r="G51" s="8">
        <f t="shared" si="37"/>
        <v>0</v>
      </c>
      <c r="H51" s="9">
        <f t="shared" si="44"/>
        <v>0.09</v>
      </c>
      <c r="I51" s="10">
        <v>0.61</v>
      </c>
      <c r="J51" s="10">
        <f t="shared" si="38"/>
        <v>5.4899999999999997E-2</v>
      </c>
      <c r="K51" s="10">
        <f t="shared" si="45"/>
        <v>0</v>
      </c>
      <c r="L51" s="11">
        <f t="shared" si="39"/>
        <v>0</v>
      </c>
      <c r="M51" s="12">
        <f t="shared" si="40"/>
        <v>0.09</v>
      </c>
      <c r="N51" s="13">
        <v>0.55000000000000004</v>
      </c>
      <c r="O51" s="13">
        <f t="shared" si="41"/>
        <v>4.9500000000000002E-2</v>
      </c>
      <c r="P51" s="13">
        <f t="shared" si="46"/>
        <v>0</v>
      </c>
      <c r="Q51" s="14">
        <f t="shared" si="42"/>
        <v>0</v>
      </c>
    </row>
    <row r="52" spans="1:17" ht="15" customHeight="1" x14ac:dyDescent="0.3">
      <c r="A52" s="250">
        <f>VLOOKUP($B52,Reporting!$R:$Z,MATCH($A$46,Reporting!$S$4:$Z$4,0)+1,FALSE)</f>
        <v>0</v>
      </c>
      <c r="B52" s="263" t="s">
        <v>374</v>
      </c>
      <c r="C52" s="110">
        <v>0.1</v>
      </c>
      <c r="D52" s="6">
        <v>0.61</v>
      </c>
      <c r="E52" s="7">
        <f t="shared" si="36"/>
        <v>6.0999999999999999E-2</v>
      </c>
      <c r="F52" s="7">
        <f t="shared" si="43"/>
        <v>0</v>
      </c>
      <c r="G52" s="8">
        <f t="shared" si="37"/>
        <v>0</v>
      </c>
      <c r="H52" s="9">
        <f t="shared" si="44"/>
        <v>0.1</v>
      </c>
      <c r="I52" s="10">
        <v>0.61</v>
      </c>
      <c r="J52" s="10">
        <f t="shared" si="38"/>
        <v>6.0999999999999999E-2</v>
      </c>
      <c r="K52" s="10">
        <f t="shared" si="45"/>
        <v>0</v>
      </c>
      <c r="L52" s="11">
        <f t="shared" si="39"/>
        <v>0</v>
      </c>
      <c r="M52" s="12">
        <f t="shared" si="40"/>
        <v>0.1</v>
      </c>
      <c r="N52" s="13">
        <v>0.55000000000000004</v>
      </c>
      <c r="O52" s="13">
        <f t="shared" si="41"/>
        <v>5.5000000000000007E-2</v>
      </c>
      <c r="P52" s="13">
        <f t="shared" si="46"/>
        <v>0</v>
      </c>
      <c r="Q52" s="14">
        <f t="shared" si="42"/>
        <v>0</v>
      </c>
    </row>
    <row r="53" spans="1:17" ht="15.75" customHeight="1" x14ac:dyDescent="0.3">
      <c r="A53" s="250">
        <f>VLOOKUP($B53,Reporting!$R:$Z,MATCH($A$46,Reporting!$S$4:$Z$4,0)+1,FALSE)</f>
        <v>0</v>
      </c>
      <c r="B53" s="148" t="s">
        <v>390</v>
      </c>
      <c r="C53" s="99">
        <v>0.11</v>
      </c>
      <c r="D53" s="6">
        <v>0.61</v>
      </c>
      <c r="E53" s="7">
        <f t="shared" si="36"/>
        <v>6.7099999999999993E-2</v>
      </c>
      <c r="F53" s="7">
        <f t="shared" si="43"/>
        <v>0</v>
      </c>
      <c r="G53" s="8">
        <f t="shared" si="37"/>
        <v>0</v>
      </c>
      <c r="H53" s="9">
        <f t="shared" si="44"/>
        <v>0.11</v>
      </c>
      <c r="I53" s="10">
        <v>0.61</v>
      </c>
      <c r="J53" s="10">
        <f t="shared" si="38"/>
        <v>6.7099999999999993E-2</v>
      </c>
      <c r="K53" s="10">
        <f t="shared" si="45"/>
        <v>0</v>
      </c>
      <c r="L53" s="11">
        <f t="shared" si="39"/>
        <v>0</v>
      </c>
      <c r="M53" s="12">
        <f t="shared" si="40"/>
        <v>0.11</v>
      </c>
      <c r="N53" s="13">
        <v>0.55000000000000004</v>
      </c>
      <c r="O53" s="13">
        <f t="shared" si="41"/>
        <v>6.0500000000000005E-2</v>
      </c>
      <c r="P53" s="13">
        <f t="shared" si="46"/>
        <v>0</v>
      </c>
      <c r="Q53" s="14">
        <f t="shared" si="42"/>
        <v>0</v>
      </c>
    </row>
    <row r="54" spans="1:17" x14ac:dyDescent="0.3">
      <c r="A54" s="250">
        <f>VLOOKUP($B54,Reporting!$R:$Z,MATCH($A$46,Reporting!$S$4:$Z$4,0)+1,FALSE)</f>
        <v>0</v>
      </c>
      <c r="B54" s="268" t="s">
        <v>376</v>
      </c>
      <c r="C54" s="99">
        <v>0.12</v>
      </c>
      <c r="D54" s="6">
        <v>0.61</v>
      </c>
      <c r="E54" s="7">
        <f t="shared" ref="E54:E59" si="47">C54*D54</f>
        <v>7.3200000000000001E-2</v>
      </c>
      <c r="F54" s="7">
        <f t="shared" si="43"/>
        <v>0</v>
      </c>
      <c r="G54" s="8">
        <f t="shared" ref="G54:G59" si="48">F54/8</f>
        <v>0</v>
      </c>
      <c r="H54" s="9">
        <f t="shared" si="44"/>
        <v>0.12</v>
      </c>
      <c r="I54" s="10">
        <v>0.61</v>
      </c>
      <c r="J54" s="10">
        <f t="shared" ref="J54:J59" si="49">H54*I54</f>
        <v>7.3200000000000001E-2</v>
      </c>
      <c r="K54" s="10">
        <f t="shared" si="45"/>
        <v>0</v>
      </c>
      <c r="L54" s="11">
        <f t="shared" ref="L54:L59" si="50">K54/8</f>
        <v>0</v>
      </c>
      <c r="M54" s="12">
        <f t="shared" ref="M54:M59" si="51">H54</f>
        <v>0.12</v>
      </c>
      <c r="N54" s="13">
        <v>0.55000000000000004</v>
      </c>
      <c r="O54" s="13">
        <f t="shared" ref="O54:O59" si="52">M54*N54</f>
        <v>6.6000000000000003E-2</v>
      </c>
      <c r="P54" s="13">
        <f t="shared" si="46"/>
        <v>0</v>
      </c>
      <c r="Q54" s="14">
        <f t="shared" ref="Q54:Q59" si="53">P54/8</f>
        <v>0</v>
      </c>
    </row>
    <row r="55" spans="1:17" x14ac:dyDescent="0.3">
      <c r="A55" s="250">
        <f>VLOOKUP($B55,Reporting!$R:$Z,MATCH($A$46,Reporting!$S$4:$Z$4,0)+1,FALSE)</f>
        <v>0</v>
      </c>
      <c r="B55" s="148" t="s">
        <v>391</v>
      </c>
      <c r="C55" s="99">
        <v>0.13</v>
      </c>
      <c r="D55" s="6">
        <v>0.61</v>
      </c>
      <c r="E55" s="7">
        <f t="shared" si="47"/>
        <v>7.9299999999999995E-2</v>
      </c>
      <c r="F55" s="7">
        <f t="shared" si="43"/>
        <v>0</v>
      </c>
      <c r="G55" s="8">
        <f t="shared" si="48"/>
        <v>0</v>
      </c>
      <c r="H55" s="9">
        <f t="shared" si="44"/>
        <v>0.13</v>
      </c>
      <c r="I55" s="10">
        <v>0.61</v>
      </c>
      <c r="J55" s="10">
        <f t="shared" si="49"/>
        <v>7.9299999999999995E-2</v>
      </c>
      <c r="K55" s="10">
        <f t="shared" si="45"/>
        <v>0</v>
      </c>
      <c r="L55" s="11">
        <f t="shared" si="50"/>
        <v>0</v>
      </c>
      <c r="M55" s="12">
        <f t="shared" si="51"/>
        <v>0.13</v>
      </c>
      <c r="N55" s="13">
        <v>0.55000000000000004</v>
      </c>
      <c r="O55" s="13">
        <f t="shared" si="52"/>
        <v>7.1500000000000008E-2</v>
      </c>
      <c r="P55" s="13">
        <f t="shared" si="46"/>
        <v>0</v>
      </c>
      <c r="Q55" s="14">
        <f t="shared" si="53"/>
        <v>0</v>
      </c>
    </row>
    <row r="56" spans="1:17" x14ac:dyDescent="0.3">
      <c r="A56" s="250">
        <f>VLOOKUP($B56,Reporting!$R:$Z,MATCH($A$46,Reporting!$S$4:$Z$4,0)+1,FALSE)</f>
        <v>0</v>
      </c>
      <c r="B56" s="148" t="s">
        <v>392</v>
      </c>
      <c r="C56" s="99">
        <v>0.16</v>
      </c>
      <c r="D56" s="6">
        <v>0.61</v>
      </c>
      <c r="E56" s="7">
        <f t="shared" si="47"/>
        <v>9.7600000000000006E-2</v>
      </c>
      <c r="F56" s="7">
        <f t="shared" si="43"/>
        <v>0</v>
      </c>
      <c r="G56" s="8">
        <f t="shared" si="48"/>
        <v>0</v>
      </c>
      <c r="H56" s="9">
        <f t="shared" si="44"/>
        <v>0.16</v>
      </c>
      <c r="I56" s="10">
        <v>0.61</v>
      </c>
      <c r="J56" s="10">
        <f t="shared" si="49"/>
        <v>9.7600000000000006E-2</v>
      </c>
      <c r="K56" s="10">
        <f t="shared" si="45"/>
        <v>0</v>
      </c>
      <c r="L56" s="11">
        <f t="shared" si="50"/>
        <v>0</v>
      </c>
      <c r="M56" s="12">
        <f t="shared" si="51"/>
        <v>0.16</v>
      </c>
      <c r="N56" s="13">
        <v>0.55000000000000004</v>
      </c>
      <c r="O56" s="13">
        <f t="shared" si="52"/>
        <v>8.8000000000000009E-2</v>
      </c>
      <c r="P56" s="13">
        <f t="shared" si="46"/>
        <v>0</v>
      </c>
      <c r="Q56" s="14">
        <f t="shared" si="53"/>
        <v>0</v>
      </c>
    </row>
    <row r="57" spans="1:17" x14ac:dyDescent="0.3">
      <c r="A57" s="250">
        <f>VLOOKUP($B57,Reporting!$R:$Z,MATCH($A$46,Reporting!$S$4:$Z$4,0)+1,FALSE)</f>
        <v>0</v>
      </c>
      <c r="B57" s="148" t="s">
        <v>393</v>
      </c>
      <c r="C57" s="99">
        <v>0.17</v>
      </c>
      <c r="D57" s="6">
        <v>0.61</v>
      </c>
      <c r="E57" s="7">
        <f t="shared" si="47"/>
        <v>0.1037</v>
      </c>
      <c r="F57" s="7">
        <f t="shared" si="43"/>
        <v>0</v>
      </c>
      <c r="G57" s="8">
        <f t="shared" si="48"/>
        <v>0</v>
      </c>
      <c r="H57" s="9">
        <f t="shared" si="44"/>
        <v>0.17</v>
      </c>
      <c r="I57" s="10">
        <v>0.61</v>
      </c>
      <c r="J57" s="10">
        <f t="shared" si="49"/>
        <v>0.1037</v>
      </c>
      <c r="K57" s="10">
        <f t="shared" si="45"/>
        <v>0</v>
      </c>
      <c r="L57" s="11">
        <f t="shared" si="50"/>
        <v>0</v>
      </c>
      <c r="M57" s="12">
        <f t="shared" si="51"/>
        <v>0.17</v>
      </c>
      <c r="N57" s="13">
        <v>0.55000000000000004</v>
      </c>
      <c r="O57" s="13">
        <f t="shared" si="52"/>
        <v>9.3500000000000014E-2</v>
      </c>
      <c r="P57" s="13">
        <f t="shared" si="46"/>
        <v>0</v>
      </c>
      <c r="Q57" s="14">
        <f t="shared" si="53"/>
        <v>0</v>
      </c>
    </row>
    <row r="58" spans="1:17" x14ac:dyDescent="0.3">
      <c r="A58" s="250">
        <f>VLOOKUP($B58,Reporting!$R:$Z,MATCH($A$46,Reporting!$S$4:$Z$4,0)+1,FALSE)</f>
        <v>0</v>
      </c>
      <c r="B58" s="148" t="s">
        <v>394</v>
      </c>
      <c r="C58" s="99">
        <v>0.18</v>
      </c>
      <c r="D58" s="6">
        <v>0.61</v>
      </c>
      <c r="E58" s="7">
        <f t="shared" si="47"/>
        <v>0.10979999999999999</v>
      </c>
      <c r="F58" s="7">
        <f t="shared" si="43"/>
        <v>0</v>
      </c>
      <c r="G58" s="8">
        <f t="shared" si="48"/>
        <v>0</v>
      </c>
      <c r="H58" s="9">
        <f t="shared" si="44"/>
        <v>0.18</v>
      </c>
      <c r="I58" s="10">
        <v>0.61</v>
      </c>
      <c r="J58" s="10">
        <f t="shared" si="49"/>
        <v>0.10979999999999999</v>
      </c>
      <c r="K58" s="10">
        <f t="shared" si="45"/>
        <v>0</v>
      </c>
      <c r="L58" s="11">
        <f t="shared" si="50"/>
        <v>0</v>
      </c>
      <c r="M58" s="12">
        <f t="shared" si="51"/>
        <v>0.18</v>
      </c>
      <c r="N58" s="13">
        <v>0.55000000000000004</v>
      </c>
      <c r="O58" s="13">
        <f t="shared" si="52"/>
        <v>9.9000000000000005E-2</v>
      </c>
      <c r="P58" s="13">
        <f t="shared" si="46"/>
        <v>0</v>
      </c>
      <c r="Q58" s="14">
        <f t="shared" si="53"/>
        <v>0</v>
      </c>
    </row>
    <row r="59" spans="1:17" x14ac:dyDescent="0.3">
      <c r="A59" s="250">
        <f>VLOOKUP($B59,Reporting!$R:$Z,MATCH($A$46,Reporting!$S$4:$Z$4,0)+1,FALSE)</f>
        <v>0</v>
      </c>
      <c r="B59" s="148" t="s">
        <v>395</v>
      </c>
      <c r="C59" s="99">
        <v>0.19</v>
      </c>
      <c r="D59" s="6">
        <v>0.61</v>
      </c>
      <c r="E59" s="7">
        <f t="shared" si="47"/>
        <v>0.1159</v>
      </c>
      <c r="F59" s="7">
        <f t="shared" si="43"/>
        <v>0</v>
      </c>
      <c r="G59" s="8">
        <f t="shared" si="48"/>
        <v>0</v>
      </c>
      <c r="H59" s="9">
        <f t="shared" si="44"/>
        <v>0.19</v>
      </c>
      <c r="I59" s="10">
        <v>0.61</v>
      </c>
      <c r="J59" s="10">
        <f t="shared" si="49"/>
        <v>0.1159</v>
      </c>
      <c r="K59" s="10">
        <f t="shared" si="45"/>
        <v>0</v>
      </c>
      <c r="L59" s="11">
        <f t="shared" si="50"/>
        <v>0</v>
      </c>
      <c r="M59" s="12">
        <f t="shared" si="51"/>
        <v>0.19</v>
      </c>
      <c r="N59" s="13">
        <v>0.55000000000000004</v>
      </c>
      <c r="O59" s="13">
        <f t="shared" si="52"/>
        <v>0.10450000000000001</v>
      </c>
      <c r="P59" s="13">
        <f t="shared" si="46"/>
        <v>0</v>
      </c>
      <c r="Q59" s="14">
        <f t="shared" si="53"/>
        <v>0</v>
      </c>
    </row>
    <row r="60" spans="1:17" ht="15" thickBot="1" x14ac:dyDescent="0.35">
      <c r="A60" s="21">
        <f>ROUNDUP(SUM(A48:A59),0)</f>
        <v>0</v>
      </c>
      <c r="B60" s="269"/>
      <c r="C60" s="22"/>
      <c r="D60" s="642" t="s">
        <v>9</v>
      </c>
      <c r="E60" s="643"/>
      <c r="F60" s="643"/>
      <c r="G60" s="16">
        <f>SUM(G48:G59)</f>
        <v>0</v>
      </c>
      <c r="H60" s="1"/>
      <c r="I60" s="644" t="s">
        <v>10</v>
      </c>
      <c r="J60" s="644"/>
      <c r="K60" s="644"/>
      <c r="L60" s="17">
        <f>SUM(L48:L59)</f>
        <v>0</v>
      </c>
      <c r="M60" s="15"/>
      <c r="N60" s="645" t="s">
        <v>11</v>
      </c>
      <c r="O60" s="645"/>
      <c r="P60" s="645"/>
      <c r="Q60" s="18">
        <f>SUM(Q48:Q59)</f>
        <v>0</v>
      </c>
    </row>
    <row r="61" spans="1:17" ht="15" thickBot="1" x14ac:dyDescent="0.35"/>
    <row r="62" spans="1:17" ht="15" customHeight="1" x14ac:dyDescent="0.3">
      <c r="A62" s="634" t="s">
        <v>159</v>
      </c>
      <c r="B62" s="634"/>
      <c r="C62" s="634"/>
      <c r="D62" s="634"/>
      <c r="E62" s="634"/>
      <c r="F62" s="152"/>
      <c r="G62" s="152"/>
      <c r="H62" s="698" t="s">
        <v>89</v>
      </c>
      <c r="I62" s="698"/>
      <c r="J62" s="698"/>
      <c r="K62" s="698"/>
      <c r="L62" s="23"/>
      <c r="M62" s="23"/>
      <c r="N62" s="23"/>
      <c r="O62" s="23"/>
      <c r="P62" s="23"/>
      <c r="Q62" s="24"/>
    </row>
    <row r="63" spans="1:17" ht="15" customHeight="1" x14ac:dyDescent="0.3">
      <c r="A63" s="635"/>
      <c r="B63" s="635"/>
      <c r="C63" s="635"/>
      <c r="D63" s="635"/>
      <c r="E63" s="635"/>
      <c r="F63" s="153"/>
      <c r="G63" s="153"/>
      <c r="H63" s="699"/>
      <c r="I63" s="699"/>
      <c r="J63" s="699"/>
      <c r="K63" s="699"/>
      <c r="L63" s="42"/>
      <c r="M63" s="42"/>
      <c r="N63" s="42"/>
      <c r="O63" s="42"/>
      <c r="P63" s="42"/>
      <c r="Q63" s="43"/>
    </row>
    <row r="64" spans="1:17" ht="15" customHeight="1" x14ac:dyDescent="0.3">
      <c r="A64" s="250">
        <f>VLOOKUP($B64,Reporting!$R:$Z,MATCH($A$62,Reporting!$S$4:$Z$4,0)+1,FALSE)</f>
        <v>0</v>
      </c>
      <c r="B64" s="263" t="s">
        <v>371</v>
      </c>
      <c r="C64" s="98">
        <v>0.05</v>
      </c>
      <c r="D64" s="6">
        <v>0.61</v>
      </c>
      <c r="E64" s="7">
        <f t="shared" ref="E64:E72" si="54">C64*D64</f>
        <v>3.0499999999999999E-2</v>
      </c>
      <c r="F64" s="7">
        <f>A64*E64</f>
        <v>0</v>
      </c>
      <c r="G64" s="8">
        <f t="shared" ref="G64:G72" si="55">F64/8</f>
        <v>0</v>
      </c>
      <c r="H64" s="9">
        <f>C64</f>
        <v>0.05</v>
      </c>
      <c r="I64" s="10">
        <v>0.61</v>
      </c>
      <c r="J64" s="10">
        <f t="shared" ref="J64:J72" si="56">H64*I64</f>
        <v>3.0499999999999999E-2</v>
      </c>
      <c r="K64" s="10">
        <f>A64*J64</f>
        <v>0</v>
      </c>
      <c r="L64" s="11">
        <f t="shared" ref="L64:L72" si="57">K64/8</f>
        <v>0</v>
      </c>
      <c r="M64" s="12">
        <f t="shared" ref="M64:M72" si="58">H64</f>
        <v>0.05</v>
      </c>
      <c r="N64" s="13">
        <v>0.55000000000000004</v>
      </c>
      <c r="O64" s="13">
        <f t="shared" ref="O64:O72" si="59">M64*N64</f>
        <v>2.7500000000000004E-2</v>
      </c>
      <c r="P64" s="13">
        <f>A64*O64</f>
        <v>0</v>
      </c>
      <c r="Q64" s="14">
        <f t="shared" ref="Q64:Q72" si="60">P64/8</f>
        <v>0</v>
      </c>
    </row>
    <row r="65" spans="1:17" ht="15" customHeight="1" x14ac:dyDescent="0.3">
      <c r="A65" s="250">
        <f>VLOOKUP($B65,Reporting!$R:$Z,MATCH($A$62,Reporting!$S$4:$Z$4,0)+1,FALSE)</f>
        <v>0</v>
      </c>
      <c r="B65" s="263" t="s">
        <v>372</v>
      </c>
      <c r="C65" s="98">
        <v>7.0000000000000007E-2</v>
      </c>
      <c r="D65" s="6">
        <v>0.61</v>
      </c>
      <c r="E65" s="7">
        <f t="shared" si="54"/>
        <v>4.2700000000000002E-2</v>
      </c>
      <c r="F65" s="7">
        <f t="shared" ref="F65:F72" si="61">A65*E65</f>
        <v>0</v>
      </c>
      <c r="G65" s="8">
        <f t="shared" si="55"/>
        <v>0</v>
      </c>
      <c r="H65" s="9">
        <f t="shared" ref="H65:H72" si="62">C65</f>
        <v>7.0000000000000007E-2</v>
      </c>
      <c r="I65" s="10">
        <v>0.61</v>
      </c>
      <c r="J65" s="10">
        <f t="shared" si="56"/>
        <v>4.2700000000000002E-2</v>
      </c>
      <c r="K65" s="10">
        <f t="shared" ref="K65:K72" si="63">A65*J65</f>
        <v>0</v>
      </c>
      <c r="L65" s="11">
        <f t="shared" si="57"/>
        <v>0</v>
      </c>
      <c r="M65" s="12">
        <f t="shared" si="58"/>
        <v>7.0000000000000007E-2</v>
      </c>
      <c r="N65" s="13">
        <v>0.55000000000000004</v>
      </c>
      <c r="O65" s="13">
        <f t="shared" si="59"/>
        <v>3.8500000000000006E-2</v>
      </c>
      <c r="P65" s="13">
        <f t="shared" ref="P65:P72" si="64">A65*O65</f>
        <v>0</v>
      </c>
      <c r="Q65" s="14">
        <f t="shared" si="60"/>
        <v>0</v>
      </c>
    </row>
    <row r="66" spans="1:17" ht="15" customHeight="1" x14ac:dyDescent="0.3">
      <c r="A66" s="250">
        <f>VLOOKUP($B66,Reporting!$R:$Z,MATCH($A$62,Reporting!$S$4:$Z$4,0)+1,FALSE)</f>
        <v>0</v>
      </c>
      <c r="B66" s="20" t="s">
        <v>389</v>
      </c>
      <c r="C66" s="98">
        <v>0.08</v>
      </c>
      <c r="D66" s="6">
        <v>0.61</v>
      </c>
      <c r="E66" s="7">
        <f t="shared" si="54"/>
        <v>4.8800000000000003E-2</v>
      </c>
      <c r="F66" s="7">
        <f t="shared" si="61"/>
        <v>0</v>
      </c>
      <c r="G66" s="8">
        <f t="shared" si="55"/>
        <v>0</v>
      </c>
      <c r="H66" s="9">
        <f t="shared" si="62"/>
        <v>0.08</v>
      </c>
      <c r="I66" s="10">
        <v>0.61</v>
      </c>
      <c r="J66" s="10">
        <f t="shared" si="56"/>
        <v>4.8800000000000003E-2</v>
      </c>
      <c r="K66" s="10">
        <f t="shared" si="63"/>
        <v>0</v>
      </c>
      <c r="L66" s="11">
        <f t="shared" si="57"/>
        <v>0</v>
      </c>
      <c r="M66" s="12">
        <f t="shared" si="58"/>
        <v>0.08</v>
      </c>
      <c r="N66" s="13">
        <v>0.55000000000000004</v>
      </c>
      <c r="O66" s="13">
        <f t="shared" si="59"/>
        <v>4.4000000000000004E-2</v>
      </c>
      <c r="P66" s="13">
        <f t="shared" si="64"/>
        <v>0</v>
      </c>
      <c r="Q66" s="14">
        <f t="shared" si="60"/>
        <v>0</v>
      </c>
    </row>
    <row r="67" spans="1:17" ht="15" customHeight="1" x14ac:dyDescent="0.3">
      <c r="A67" s="250">
        <f>VLOOKUP($B67,Reporting!$R:$Z,MATCH($A$62,Reporting!$S$4:$Z$4,0)+1,FALSE)</f>
        <v>0</v>
      </c>
      <c r="B67" s="263" t="s">
        <v>373</v>
      </c>
      <c r="C67" s="98">
        <v>0.09</v>
      </c>
      <c r="D67" s="6">
        <v>0.61</v>
      </c>
      <c r="E67" s="7">
        <f t="shared" si="54"/>
        <v>5.4899999999999997E-2</v>
      </c>
      <c r="F67" s="7">
        <f t="shared" si="61"/>
        <v>0</v>
      </c>
      <c r="G67" s="8">
        <f t="shared" si="55"/>
        <v>0</v>
      </c>
      <c r="H67" s="9">
        <f t="shared" si="62"/>
        <v>0.09</v>
      </c>
      <c r="I67" s="10">
        <v>0.61</v>
      </c>
      <c r="J67" s="10">
        <f t="shared" si="56"/>
        <v>5.4899999999999997E-2</v>
      </c>
      <c r="K67" s="10">
        <f t="shared" si="63"/>
        <v>0</v>
      </c>
      <c r="L67" s="11">
        <f t="shared" si="57"/>
        <v>0</v>
      </c>
      <c r="M67" s="12">
        <f t="shared" si="58"/>
        <v>0.09</v>
      </c>
      <c r="N67" s="13">
        <v>0.55000000000000004</v>
      </c>
      <c r="O67" s="13">
        <f t="shared" si="59"/>
        <v>4.9500000000000002E-2</v>
      </c>
      <c r="P67" s="13">
        <f t="shared" si="64"/>
        <v>0</v>
      </c>
      <c r="Q67" s="14">
        <f t="shared" si="60"/>
        <v>0</v>
      </c>
    </row>
    <row r="68" spans="1:17" ht="15" customHeight="1" x14ac:dyDescent="0.3">
      <c r="A68" s="250">
        <f>VLOOKUP($B68,Reporting!$R:$Z,MATCH($A$62,Reporting!$S$4:$Z$4,0)+1,FALSE)</f>
        <v>0</v>
      </c>
      <c r="B68" s="263" t="s">
        <v>374</v>
      </c>
      <c r="C68" s="110">
        <v>0.1</v>
      </c>
      <c r="D68" s="6">
        <v>0.61</v>
      </c>
      <c r="E68" s="7">
        <f t="shared" si="54"/>
        <v>6.0999999999999999E-2</v>
      </c>
      <c r="F68" s="7">
        <f t="shared" si="61"/>
        <v>0</v>
      </c>
      <c r="G68" s="8">
        <f t="shared" si="55"/>
        <v>0</v>
      </c>
      <c r="H68" s="9">
        <f t="shared" si="62"/>
        <v>0.1</v>
      </c>
      <c r="I68" s="10">
        <v>0.61</v>
      </c>
      <c r="J68" s="10">
        <f t="shared" si="56"/>
        <v>6.0999999999999999E-2</v>
      </c>
      <c r="K68" s="10">
        <f t="shared" si="63"/>
        <v>0</v>
      </c>
      <c r="L68" s="11">
        <f t="shared" si="57"/>
        <v>0</v>
      </c>
      <c r="M68" s="12">
        <f t="shared" si="58"/>
        <v>0.1</v>
      </c>
      <c r="N68" s="13">
        <v>0.55000000000000004</v>
      </c>
      <c r="O68" s="13">
        <f t="shared" si="59"/>
        <v>5.5000000000000007E-2</v>
      </c>
      <c r="P68" s="13">
        <f t="shared" si="64"/>
        <v>0</v>
      </c>
      <c r="Q68" s="14">
        <f t="shared" si="60"/>
        <v>0</v>
      </c>
    </row>
    <row r="69" spans="1:17" ht="15.75" customHeight="1" x14ac:dyDescent="0.3">
      <c r="A69" s="250">
        <f>VLOOKUP($B69,Reporting!$R:$Z,MATCH($A$62,Reporting!$S$4:$Z$4,0)+1,FALSE)</f>
        <v>0</v>
      </c>
      <c r="B69" s="148" t="s">
        <v>390</v>
      </c>
      <c r="C69" s="99">
        <v>0.11</v>
      </c>
      <c r="D69" s="6">
        <v>0.61</v>
      </c>
      <c r="E69" s="7">
        <f t="shared" si="54"/>
        <v>6.7099999999999993E-2</v>
      </c>
      <c r="F69" s="7">
        <f t="shared" si="61"/>
        <v>0</v>
      </c>
      <c r="G69" s="8">
        <f t="shared" si="55"/>
        <v>0</v>
      </c>
      <c r="H69" s="9">
        <f t="shared" si="62"/>
        <v>0.11</v>
      </c>
      <c r="I69" s="10">
        <v>0.61</v>
      </c>
      <c r="J69" s="10">
        <f t="shared" si="56"/>
        <v>6.7099999999999993E-2</v>
      </c>
      <c r="K69" s="10">
        <f t="shared" si="63"/>
        <v>0</v>
      </c>
      <c r="L69" s="11">
        <f t="shared" si="57"/>
        <v>0</v>
      </c>
      <c r="M69" s="12">
        <f t="shared" si="58"/>
        <v>0.11</v>
      </c>
      <c r="N69" s="13">
        <v>0.55000000000000004</v>
      </c>
      <c r="O69" s="13">
        <f t="shared" si="59"/>
        <v>6.0500000000000005E-2</v>
      </c>
      <c r="P69" s="13">
        <f t="shared" si="64"/>
        <v>0</v>
      </c>
      <c r="Q69" s="14">
        <f t="shared" si="60"/>
        <v>0</v>
      </c>
    </row>
    <row r="70" spans="1:17" x14ac:dyDescent="0.3">
      <c r="A70" s="250">
        <f>VLOOKUP($B70,Reporting!$R:$Z,MATCH($A$62,Reporting!$S$4:$Z$4,0)+1,FALSE)</f>
        <v>0</v>
      </c>
      <c r="B70" s="268" t="s">
        <v>376</v>
      </c>
      <c r="C70" s="99">
        <v>0.12</v>
      </c>
      <c r="D70" s="6">
        <v>0.61</v>
      </c>
      <c r="E70" s="7">
        <f t="shared" si="54"/>
        <v>7.3200000000000001E-2</v>
      </c>
      <c r="F70" s="7">
        <f t="shared" si="61"/>
        <v>0</v>
      </c>
      <c r="G70" s="8">
        <f t="shared" si="55"/>
        <v>0</v>
      </c>
      <c r="H70" s="9">
        <f t="shared" si="62"/>
        <v>0.12</v>
      </c>
      <c r="I70" s="10">
        <v>0.61</v>
      </c>
      <c r="J70" s="10">
        <f t="shared" si="56"/>
        <v>7.3200000000000001E-2</v>
      </c>
      <c r="K70" s="10">
        <f t="shared" si="63"/>
        <v>0</v>
      </c>
      <c r="L70" s="11">
        <f t="shared" si="57"/>
        <v>0</v>
      </c>
      <c r="M70" s="12">
        <f t="shared" si="58"/>
        <v>0.12</v>
      </c>
      <c r="N70" s="13">
        <v>0.55000000000000004</v>
      </c>
      <c r="O70" s="13">
        <f t="shared" si="59"/>
        <v>6.6000000000000003E-2</v>
      </c>
      <c r="P70" s="13">
        <f t="shared" si="64"/>
        <v>0</v>
      </c>
      <c r="Q70" s="14">
        <f t="shared" si="60"/>
        <v>0</v>
      </c>
    </row>
    <row r="71" spans="1:17" x14ac:dyDescent="0.3">
      <c r="A71" s="250">
        <f>VLOOKUP($B71,Reporting!$R:$Z,MATCH($A$62,Reporting!$S$4:$Z$4,0)+1,FALSE)</f>
        <v>0</v>
      </c>
      <c r="B71" s="148" t="s">
        <v>391</v>
      </c>
      <c r="C71" s="99">
        <v>0.13</v>
      </c>
      <c r="D71" s="6">
        <v>0.61</v>
      </c>
      <c r="E71" s="7">
        <f t="shared" si="54"/>
        <v>7.9299999999999995E-2</v>
      </c>
      <c r="F71" s="7">
        <f t="shared" si="61"/>
        <v>0</v>
      </c>
      <c r="G71" s="8">
        <f t="shared" si="55"/>
        <v>0</v>
      </c>
      <c r="H71" s="9">
        <f t="shared" si="62"/>
        <v>0.13</v>
      </c>
      <c r="I71" s="10">
        <v>0.61</v>
      </c>
      <c r="J71" s="10">
        <f t="shared" si="56"/>
        <v>7.9299999999999995E-2</v>
      </c>
      <c r="K71" s="10">
        <f t="shared" si="63"/>
        <v>0</v>
      </c>
      <c r="L71" s="11">
        <f t="shared" si="57"/>
        <v>0</v>
      </c>
      <c r="M71" s="12">
        <f t="shared" si="58"/>
        <v>0.13</v>
      </c>
      <c r="N71" s="13">
        <v>0.55000000000000004</v>
      </c>
      <c r="O71" s="13">
        <f t="shared" si="59"/>
        <v>7.1500000000000008E-2</v>
      </c>
      <c r="P71" s="13">
        <f t="shared" si="64"/>
        <v>0</v>
      </c>
      <c r="Q71" s="14">
        <f t="shared" si="60"/>
        <v>0</v>
      </c>
    </row>
    <row r="72" spans="1:17" x14ac:dyDescent="0.3">
      <c r="A72" s="250">
        <f>VLOOKUP($B72,Reporting!$R:$Z,MATCH($A$62,Reporting!$S$4:$Z$4,0)+1,FALSE)</f>
        <v>0</v>
      </c>
      <c r="B72" s="148" t="s">
        <v>392</v>
      </c>
      <c r="C72" s="99">
        <v>0.16</v>
      </c>
      <c r="D72" s="6">
        <v>0.61</v>
      </c>
      <c r="E72" s="7">
        <f t="shared" si="54"/>
        <v>9.7600000000000006E-2</v>
      </c>
      <c r="F72" s="7">
        <f t="shared" si="61"/>
        <v>0</v>
      </c>
      <c r="G72" s="8">
        <f t="shared" si="55"/>
        <v>0</v>
      </c>
      <c r="H72" s="9">
        <f t="shared" si="62"/>
        <v>0.16</v>
      </c>
      <c r="I72" s="10">
        <v>0.61</v>
      </c>
      <c r="J72" s="10">
        <f t="shared" si="56"/>
        <v>9.7600000000000006E-2</v>
      </c>
      <c r="K72" s="10">
        <f t="shared" si="63"/>
        <v>0</v>
      </c>
      <c r="L72" s="11">
        <f t="shared" si="57"/>
        <v>0</v>
      </c>
      <c r="M72" s="12">
        <f t="shared" si="58"/>
        <v>0.16</v>
      </c>
      <c r="N72" s="13">
        <v>0.55000000000000004</v>
      </c>
      <c r="O72" s="13">
        <f t="shared" si="59"/>
        <v>8.8000000000000009E-2</v>
      </c>
      <c r="P72" s="13">
        <f t="shared" si="64"/>
        <v>0</v>
      </c>
      <c r="Q72" s="14">
        <f t="shared" si="60"/>
        <v>0</v>
      </c>
    </row>
    <row r="73" spans="1:17" ht="15" thickBot="1" x14ac:dyDescent="0.35">
      <c r="A73" s="21">
        <f>ROUNDUP(SUM(A64:A72),0)</f>
        <v>0</v>
      </c>
      <c r="B73" s="269"/>
      <c r="C73" s="22"/>
      <c r="D73" s="642" t="s">
        <v>9</v>
      </c>
      <c r="E73" s="643"/>
      <c r="F73" s="643"/>
      <c r="G73" s="16">
        <f>SUM(G64:G72)</f>
        <v>0</v>
      </c>
      <c r="H73" s="1"/>
      <c r="I73" s="644" t="s">
        <v>10</v>
      </c>
      <c r="J73" s="644"/>
      <c r="K73" s="644"/>
      <c r="L73" s="17">
        <f>SUM(L64:L72)</f>
        <v>0</v>
      </c>
      <c r="M73" s="15"/>
      <c r="N73" s="645" t="s">
        <v>11</v>
      </c>
      <c r="O73" s="645"/>
      <c r="P73" s="645"/>
      <c r="Q73" s="18">
        <f>SUM(Q64:Q72)</f>
        <v>0</v>
      </c>
    </row>
    <row r="74" spans="1:17" ht="15" thickBot="1" x14ac:dyDescent="0.35"/>
    <row r="75" spans="1:17" ht="15" customHeight="1" x14ac:dyDescent="0.3">
      <c r="A75" s="694" t="s">
        <v>16</v>
      </c>
      <c r="B75" s="694"/>
      <c r="C75" s="694"/>
      <c r="D75" s="696" t="s">
        <v>90</v>
      </c>
      <c r="E75" s="696"/>
      <c r="F75" s="696"/>
      <c r="G75" s="696"/>
      <c r="H75" s="25"/>
      <c r="I75" s="25"/>
      <c r="J75" s="25"/>
      <c r="K75" s="25"/>
      <c r="L75" s="25"/>
      <c r="M75" s="25"/>
      <c r="N75" s="25"/>
      <c r="O75" s="25"/>
      <c r="P75" s="25"/>
      <c r="Q75" s="26"/>
    </row>
    <row r="76" spans="1:17" ht="15" customHeight="1" x14ac:dyDescent="0.3">
      <c r="A76" s="695"/>
      <c r="B76" s="695"/>
      <c r="C76" s="695"/>
      <c r="D76" s="697"/>
      <c r="E76" s="697"/>
      <c r="F76" s="697"/>
      <c r="G76" s="697"/>
      <c r="H76" s="54"/>
      <c r="I76" s="54"/>
      <c r="J76" s="54"/>
      <c r="K76" s="54"/>
      <c r="L76" s="54"/>
      <c r="M76" s="54"/>
      <c r="N76" s="54"/>
      <c r="O76" s="54"/>
      <c r="P76" s="54"/>
      <c r="Q76" s="55"/>
    </row>
    <row r="77" spans="1:17" ht="15" customHeight="1" x14ac:dyDescent="0.3">
      <c r="A77" s="250">
        <f>VLOOKUP($B77,Reporting!$R:$Z,MATCH($A$75,Reporting!$S$4:$Z$4,0)+1,FALSE)</f>
        <v>0</v>
      </c>
      <c r="B77" s="264" t="s">
        <v>374</v>
      </c>
      <c r="C77" s="100">
        <v>0.1</v>
      </c>
      <c r="D77" s="6">
        <v>0.61</v>
      </c>
      <c r="E77" s="7">
        <f t="shared" ref="E77:E86" si="65">C77*D77</f>
        <v>6.0999999999999999E-2</v>
      </c>
      <c r="F77" s="7">
        <f>A77*E77</f>
        <v>0</v>
      </c>
      <c r="G77" s="8">
        <f t="shared" ref="G77:G86" si="66">F77/8</f>
        <v>0</v>
      </c>
      <c r="H77" s="9">
        <f>C77</f>
        <v>0.1</v>
      </c>
      <c r="I77" s="10">
        <v>0.61</v>
      </c>
      <c r="J77" s="10">
        <f t="shared" ref="J77:J86" si="67">H77*I77</f>
        <v>6.0999999999999999E-2</v>
      </c>
      <c r="K77" s="10">
        <f>A77*J77</f>
        <v>0</v>
      </c>
      <c r="L77" s="11">
        <f t="shared" ref="L77:L86" si="68">K77/8</f>
        <v>0</v>
      </c>
      <c r="M77" s="12">
        <f t="shared" ref="M77:M86" si="69">H77</f>
        <v>0.1</v>
      </c>
      <c r="N77" s="13">
        <v>0.55000000000000004</v>
      </c>
      <c r="O77" s="13">
        <f t="shared" ref="O77:O86" si="70">M77*N77</f>
        <v>5.5000000000000007E-2</v>
      </c>
      <c r="P77" s="13">
        <f>A77*O77</f>
        <v>0</v>
      </c>
      <c r="Q77" s="14">
        <f t="shared" ref="Q77:Q86" si="71">P77/8</f>
        <v>0</v>
      </c>
    </row>
    <row r="78" spans="1:17" ht="15" customHeight="1" x14ac:dyDescent="0.3">
      <c r="A78" s="250">
        <f>VLOOKUP($B78,Reporting!$R:$Z,MATCH($A$75,Reporting!$S$4:$Z$4,0)+1,FALSE)</f>
        <v>0</v>
      </c>
      <c r="B78" s="51" t="s">
        <v>390</v>
      </c>
      <c r="C78" s="111">
        <v>0.11</v>
      </c>
      <c r="D78" s="6">
        <v>0.61</v>
      </c>
      <c r="E78" s="7">
        <f t="shared" si="65"/>
        <v>6.7099999999999993E-2</v>
      </c>
      <c r="F78" s="7">
        <f t="shared" ref="F78:F86" si="72">A78*E78</f>
        <v>0</v>
      </c>
      <c r="G78" s="8">
        <f t="shared" si="66"/>
        <v>0</v>
      </c>
      <c r="H78" s="9">
        <f t="shared" ref="H78:H86" si="73">C78</f>
        <v>0.11</v>
      </c>
      <c r="I78" s="10">
        <v>0.61</v>
      </c>
      <c r="J78" s="10">
        <f t="shared" si="67"/>
        <v>6.7099999999999993E-2</v>
      </c>
      <c r="K78" s="10">
        <f t="shared" ref="K78:K86" si="74">A78*J78</f>
        <v>0</v>
      </c>
      <c r="L78" s="11">
        <f t="shared" si="68"/>
        <v>0</v>
      </c>
      <c r="M78" s="12">
        <f t="shared" si="69"/>
        <v>0.11</v>
      </c>
      <c r="N78" s="13">
        <v>0.55000000000000004</v>
      </c>
      <c r="O78" s="13">
        <f t="shared" si="70"/>
        <v>6.0500000000000005E-2</v>
      </c>
      <c r="P78" s="13">
        <f t="shared" ref="P78:P86" si="75">A78*O78</f>
        <v>0</v>
      </c>
      <c r="Q78" s="14">
        <f t="shared" si="71"/>
        <v>0</v>
      </c>
    </row>
    <row r="79" spans="1:17" ht="15" customHeight="1" x14ac:dyDescent="0.3">
      <c r="A79" s="250">
        <f>VLOOKUP($B79,Reporting!$R:$Z,MATCH($A$75,Reporting!$S$4:$Z$4,0)+1,FALSE)</f>
        <v>0</v>
      </c>
      <c r="B79" s="51" t="s">
        <v>391</v>
      </c>
      <c r="C79" s="111">
        <v>0.13</v>
      </c>
      <c r="D79" s="6">
        <v>0.61</v>
      </c>
      <c r="E79" s="7">
        <f t="shared" si="65"/>
        <v>7.9299999999999995E-2</v>
      </c>
      <c r="F79" s="7">
        <f t="shared" si="72"/>
        <v>0</v>
      </c>
      <c r="G79" s="8">
        <f t="shared" si="66"/>
        <v>0</v>
      </c>
      <c r="H79" s="9">
        <f t="shared" si="73"/>
        <v>0.13</v>
      </c>
      <c r="I79" s="10">
        <v>0.61</v>
      </c>
      <c r="J79" s="10">
        <f t="shared" si="67"/>
        <v>7.9299999999999995E-2</v>
      </c>
      <c r="K79" s="10">
        <f t="shared" si="74"/>
        <v>0</v>
      </c>
      <c r="L79" s="11">
        <f t="shared" si="68"/>
        <v>0</v>
      </c>
      <c r="M79" s="12">
        <f t="shared" si="69"/>
        <v>0.13</v>
      </c>
      <c r="N79" s="13">
        <v>0.55000000000000004</v>
      </c>
      <c r="O79" s="13">
        <f t="shared" si="70"/>
        <v>7.1500000000000008E-2</v>
      </c>
      <c r="P79" s="13">
        <f t="shared" si="75"/>
        <v>0</v>
      </c>
      <c r="Q79" s="14">
        <f t="shared" si="71"/>
        <v>0</v>
      </c>
    </row>
    <row r="80" spans="1:17" ht="15" customHeight="1" x14ac:dyDescent="0.3">
      <c r="A80" s="250">
        <f>VLOOKUP($B80,Reporting!$R:$Z,MATCH($A$75,Reporting!$S$4:$Z$4,0)+1,FALSE)</f>
        <v>0</v>
      </c>
      <c r="B80" s="51" t="s">
        <v>392</v>
      </c>
      <c r="C80" s="111">
        <v>0.16</v>
      </c>
      <c r="D80" s="6">
        <v>0.61</v>
      </c>
      <c r="E80" s="7">
        <f t="shared" si="65"/>
        <v>9.7600000000000006E-2</v>
      </c>
      <c r="F80" s="7">
        <f t="shared" si="72"/>
        <v>0</v>
      </c>
      <c r="G80" s="8">
        <f t="shared" si="66"/>
        <v>0</v>
      </c>
      <c r="H80" s="9">
        <f t="shared" si="73"/>
        <v>0.16</v>
      </c>
      <c r="I80" s="10">
        <v>0.61</v>
      </c>
      <c r="J80" s="10">
        <f t="shared" si="67"/>
        <v>9.7600000000000006E-2</v>
      </c>
      <c r="K80" s="10">
        <f t="shared" si="74"/>
        <v>0</v>
      </c>
      <c r="L80" s="11">
        <f t="shared" si="68"/>
        <v>0</v>
      </c>
      <c r="M80" s="12">
        <f t="shared" si="69"/>
        <v>0.16</v>
      </c>
      <c r="N80" s="13">
        <v>0.55000000000000004</v>
      </c>
      <c r="O80" s="13">
        <f t="shared" si="70"/>
        <v>8.8000000000000009E-2</v>
      </c>
      <c r="P80" s="13">
        <f t="shared" si="75"/>
        <v>0</v>
      </c>
      <c r="Q80" s="14">
        <f t="shared" si="71"/>
        <v>0</v>
      </c>
    </row>
    <row r="81" spans="1:25" ht="15.75" customHeight="1" x14ac:dyDescent="0.3">
      <c r="A81" s="250">
        <f>VLOOKUP($B81,Reporting!$R:$Z,MATCH($A$75,Reporting!$S$4:$Z$4,0)+1,FALSE)</f>
        <v>0</v>
      </c>
      <c r="B81" s="270" t="s">
        <v>393</v>
      </c>
      <c r="C81" s="101">
        <v>0.17</v>
      </c>
      <c r="D81" s="6">
        <v>0.61</v>
      </c>
      <c r="E81" s="7">
        <f t="shared" si="65"/>
        <v>0.1037</v>
      </c>
      <c r="F81" s="7">
        <f t="shared" si="72"/>
        <v>0</v>
      </c>
      <c r="G81" s="8">
        <f t="shared" si="66"/>
        <v>0</v>
      </c>
      <c r="H81" s="9">
        <f t="shared" si="73"/>
        <v>0.17</v>
      </c>
      <c r="I81" s="10">
        <v>0.61</v>
      </c>
      <c r="J81" s="10">
        <f t="shared" si="67"/>
        <v>0.1037</v>
      </c>
      <c r="K81" s="10">
        <f t="shared" si="74"/>
        <v>0</v>
      </c>
      <c r="L81" s="11">
        <f t="shared" si="68"/>
        <v>0</v>
      </c>
      <c r="M81" s="12">
        <f t="shared" si="69"/>
        <v>0.17</v>
      </c>
      <c r="N81" s="13">
        <v>0.55000000000000004</v>
      </c>
      <c r="O81" s="13">
        <f t="shared" si="70"/>
        <v>9.3500000000000014E-2</v>
      </c>
      <c r="P81" s="13">
        <f t="shared" si="75"/>
        <v>0</v>
      </c>
      <c r="Q81" s="14">
        <f t="shared" si="71"/>
        <v>0</v>
      </c>
    </row>
    <row r="82" spans="1:25" x14ac:dyDescent="0.3">
      <c r="A82" s="250">
        <f>VLOOKUP($B82,Reporting!$R:$Z,MATCH($A$75,Reporting!$S$4:$Z$4,0)+1,FALSE)</f>
        <v>0</v>
      </c>
      <c r="B82" s="270" t="s">
        <v>394</v>
      </c>
      <c r="C82" s="101">
        <v>0.18</v>
      </c>
      <c r="D82" s="6">
        <v>0.61</v>
      </c>
      <c r="E82" s="7">
        <f t="shared" si="65"/>
        <v>0.10979999999999999</v>
      </c>
      <c r="F82" s="7">
        <f t="shared" si="72"/>
        <v>0</v>
      </c>
      <c r="G82" s="8">
        <f t="shared" si="66"/>
        <v>0</v>
      </c>
      <c r="H82" s="9">
        <f t="shared" si="73"/>
        <v>0.18</v>
      </c>
      <c r="I82" s="10">
        <v>0.61</v>
      </c>
      <c r="J82" s="10">
        <f t="shared" si="67"/>
        <v>0.10979999999999999</v>
      </c>
      <c r="K82" s="10">
        <f t="shared" si="74"/>
        <v>0</v>
      </c>
      <c r="L82" s="11">
        <f t="shared" si="68"/>
        <v>0</v>
      </c>
      <c r="M82" s="12">
        <f t="shared" si="69"/>
        <v>0.18</v>
      </c>
      <c r="N82" s="13">
        <v>0.55000000000000004</v>
      </c>
      <c r="O82" s="13">
        <f t="shared" si="70"/>
        <v>9.9000000000000005E-2</v>
      </c>
      <c r="P82" s="13">
        <f t="shared" si="75"/>
        <v>0</v>
      </c>
      <c r="Q82" s="14">
        <f t="shared" si="71"/>
        <v>0</v>
      </c>
    </row>
    <row r="83" spans="1:25" x14ac:dyDescent="0.3">
      <c r="A83" s="250">
        <f>VLOOKUP($B83,Reporting!$R:$Z,MATCH($A$75,Reporting!$S$4:$Z$4,0)+1,FALSE)</f>
        <v>0</v>
      </c>
      <c r="B83" s="270" t="s">
        <v>395</v>
      </c>
      <c r="C83" s="101">
        <v>0.19</v>
      </c>
      <c r="D83" s="6">
        <v>0.61</v>
      </c>
      <c r="E83" s="7">
        <f t="shared" si="65"/>
        <v>0.1159</v>
      </c>
      <c r="F83" s="7">
        <f t="shared" si="72"/>
        <v>0</v>
      </c>
      <c r="G83" s="8">
        <f t="shared" si="66"/>
        <v>0</v>
      </c>
      <c r="H83" s="9">
        <f t="shared" si="73"/>
        <v>0.19</v>
      </c>
      <c r="I83" s="10">
        <v>0.61</v>
      </c>
      <c r="J83" s="10">
        <f t="shared" si="67"/>
        <v>0.1159</v>
      </c>
      <c r="K83" s="10">
        <f t="shared" si="74"/>
        <v>0</v>
      </c>
      <c r="L83" s="11">
        <f t="shared" si="68"/>
        <v>0</v>
      </c>
      <c r="M83" s="12">
        <f t="shared" si="69"/>
        <v>0.19</v>
      </c>
      <c r="N83" s="13">
        <v>0.55000000000000004</v>
      </c>
      <c r="O83" s="13">
        <f t="shared" si="70"/>
        <v>0.10450000000000001</v>
      </c>
      <c r="P83" s="13">
        <f t="shared" si="75"/>
        <v>0</v>
      </c>
      <c r="Q83" s="14">
        <f t="shared" si="71"/>
        <v>0</v>
      </c>
    </row>
    <row r="84" spans="1:25" x14ac:dyDescent="0.3">
      <c r="A84" s="250">
        <f>VLOOKUP($B84,Reporting!$R:$Z,MATCH($A$75,Reporting!$S$4:$Z$4,0)+1,FALSE)</f>
        <v>0</v>
      </c>
      <c r="B84" s="270" t="s">
        <v>396</v>
      </c>
      <c r="C84" s="101">
        <v>0.19</v>
      </c>
      <c r="D84" s="6">
        <v>0.61</v>
      </c>
      <c r="E84" s="7">
        <f t="shared" si="65"/>
        <v>0.1159</v>
      </c>
      <c r="F84" s="7">
        <f t="shared" si="72"/>
        <v>0</v>
      </c>
      <c r="G84" s="8">
        <f t="shared" si="66"/>
        <v>0</v>
      </c>
      <c r="H84" s="9">
        <f t="shared" si="73"/>
        <v>0.19</v>
      </c>
      <c r="I84" s="10">
        <v>0.61</v>
      </c>
      <c r="J84" s="10">
        <f t="shared" si="67"/>
        <v>0.1159</v>
      </c>
      <c r="K84" s="10">
        <f t="shared" si="74"/>
        <v>0</v>
      </c>
      <c r="L84" s="11">
        <f t="shared" si="68"/>
        <v>0</v>
      </c>
      <c r="M84" s="12">
        <f t="shared" si="69"/>
        <v>0.19</v>
      </c>
      <c r="N84" s="13">
        <v>0.55000000000000004</v>
      </c>
      <c r="O84" s="13">
        <f t="shared" si="70"/>
        <v>0.10450000000000001</v>
      </c>
      <c r="P84" s="13">
        <f t="shared" si="75"/>
        <v>0</v>
      </c>
      <c r="Q84" s="14">
        <f t="shared" si="71"/>
        <v>0</v>
      </c>
    </row>
    <row r="85" spans="1:25" x14ac:dyDescent="0.3">
      <c r="A85" s="250">
        <f>VLOOKUP($B85,Reporting!$R:$Z,MATCH($A$75,Reporting!$S$4:$Z$4,0)+1,FALSE)</f>
        <v>0</v>
      </c>
      <c r="B85" s="270" t="s">
        <v>397</v>
      </c>
      <c r="C85" s="101">
        <v>0.21</v>
      </c>
      <c r="D85" s="6">
        <v>0.61</v>
      </c>
      <c r="E85" s="7">
        <f t="shared" si="65"/>
        <v>0.12809999999999999</v>
      </c>
      <c r="F85" s="7">
        <f t="shared" si="72"/>
        <v>0</v>
      </c>
      <c r="G85" s="8">
        <f t="shared" si="66"/>
        <v>0</v>
      </c>
      <c r="H85" s="9">
        <f t="shared" si="73"/>
        <v>0.21</v>
      </c>
      <c r="I85" s="10">
        <v>0.61</v>
      </c>
      <c r="J85" s="10">
        <f t="shared" si="67"/>
        <v>0.12809999999999999</v>
      </c>
      <c r="K85" s="10">
        <f t="shared" si="74"/>
        <v>0</v>
      </c>
      <c r="L85" s="11">
        <f t="shared" si="68"/>
        <v>0</v>
      </c>
      <c r="M85" s="12">
        <f t="shared" si="69"/>
        <v>0.21</v>
      </c>
      <c r="N85" s="13">
        <v>0.55000000000000004</v>
      </c>
      <c r="O85" s="13">
        <f t="shared" si="70"/>
        <v>0.11550000000000001</v>
      </c>
      <c r="P85" s="13">
        <f t="shared" si="75"/>
        <v>0</v>
      </c>
      <c r="Q85" s="14">
        <f t="shared" si="71"/>
        <v>0</v>
      </c>
    </row>
    <row r="86" spans="1:25" x14ac:dyDescent="0.3">
      <c r="A86" s="250">
        <f>VLOOKUP($B86,Reporting!$R:$Z,MATCH($A$75,Reporting!$S$4:$Z$4,0)+1,FALSE)</f>
        <v>0</v>
      </c>
      <c r="B86" s="447" t="s">
        <v>405</v>
      </c>
      <c r="C86" s="101">
        <v>0.23</v>
      </c>
      <c r="D86" s="6">
        <v>0.61</v>
      </c>
      <c r="E86" s="7">
        <f t="shared" si="65"/>
        <v>0.14030000000000001</v>
      </c>
      <c r="F86" s="7">
        <f t="shared" si="72"/>
        <v>0</v>
      </c>
      <c r="G86" s="8">
        <f t="shared" si="66"/>
        <v>0</v>
      </c>
      <c r="H86" s="9">
        <f t="shared" si="73"/>
        <v>0.23</v>
      </c>
      <c r="I86" s="10">
        <v>0.61</v>
      </c>
      <c r="J86" s="10">
        <f t="shared" si="67"/>
        <v>0.14030000000000001</v>
      </c>
      <c r="K86" s="10">
        <f t="shared" si="74"/>
        <v>0</v>
      </c>
      <c r="L86" s="11">
        <f t="shared" si="68"/>
        <v>0</v>
      </c>
      <c r="M86" s="12">
        <f t="shared" si="69"/>
        <v>0.23</v>
      </c>
      <c r="N86" s="13">
        <v>0.55000000000000004</v>
      </c>
      <c r="O86" s="13">
        <f t="shared" si="70"/>
        <v>0.12650000000000003</v>
      </c>
      <c r="P86" s="13">
        <f t="shared" si="75"/>
        <v>0</v>
      </c>
      <c r="Q86" s="14">
        <f t="shared" si="71"/>
        <v>0</v>
      </c>
    </row>
    <row r="87" spans="1:25" ht="15" thickBot="1" x14ac:dyDescent="0.35">
      <c r="A87" s="52">
        <f>ROUNDUP(SUM(A77:A86),0)</f>
        <v>0</v>
      </c>
      <c r="B87" s="271"/>
      <c r="C87" s="53"/>
      <c r="D87" s="642" t="s">
        <v>9</v>
      </c>
      <c r="E87" s="643"/>
      <c r="F87" s="643"/>
      <c r="G87" s="16">
        <f>SUM(G77:G86)</f>
        <v>0</v>
      </c>
      <c r="H87" s="1"/>
      <c r="I87" s="644" t="s">
        <v>10</v>
      </c>
      <c r="J87" s="644"/>
      <c r="K87" s="644"/>
      <c r="L87" s="17">
        <f>SUM(L77:L86)</f>
        <v>0</v>
      </c>
      <c r="M87" s="15"/>
      <c r="N87" s="645" t="s">
        <v>11</v>
      </c>
      <c r="O87" s="645"/>
      <c r="P87" s="645"/>
      <c r="Q87" s="18">
        <f>SUM(Q77:Q86)</f>
        <v>0</v>
      </c>
      <c r="S87" s="546" t="s">
        <v>55</v>
      </c>
      <c r="T87" s="546"/>
      <c r="U87" s="546"/>
      <c r="W87" s="670" t="s">
        <v>55</v>
      </c>
      <c r="X87" s="670"/>
      <c r="Y87" s="670"/>
    </row>
    <row r="88" spans="1:25" ht="15.75" customHeight="1" thickBot="1" x14ac:dyDescent="0.35">
      <c r="S88" s="653">
        <f>Q87+Q100</f>
        <v>0</v>
      </c>
      <c r="T88" s="654"/>
      <c r="U88" s="654"/>
      <c r="W88" s="671">
        <f>L87+L100</f>
        <v>0</v>
      </c>
      <c r="X88" s="672"/>
      <c r="Y88" s="672"/>
    </row>
    <row r="89" spans="1:25" ht="15" customHeight="1" x14ac:dyDescent="0.3">
      <c r="A89" s="687" t="s">
        <v>17</v>
      </c>
      <c r="B89" s="687"/>
      <c r="C89" s="687"/>
      <c r="D89" s="700" t="s">
        <v>91</v>
      </c>
      <c r="E89" s="700"/>
      <c r="F89" s="700"/>
      <c r="G89" s="700"/>
      <c r="H89" s="47"/>
      <c r="I89" s="47"/>
      <c r="J89" s="47"/>
      <c r="K89" s="47"/>
      <c r="L89" s="47"/>
      <c r="M89" s="47"/>
      <c r="N89" s="47"/>
      <c r="O89" s="47"/>
      <c r="P89" s="47"/>
      <c r="Q89" s="48"/>
      <c r="S89" s="654"/>
      <c r="T89" s="654"/>
      <c r="U89" s="654"/>
      <c r="W89" s="672"/>
      <c r="X89" s="672"/>
      <c r="Y89" s="672"/>
    </row>
    <row r="90" spans="1:25" ht="15" customHeight="1" x14ac:dyDescent="0.3">
      <c r="A90" s="688"/>
      <c r="B90" s="688"/>
      <c r="C90" s="688"/>
      <c r="D90" s="701"/>
      <c r="E90" s="701"/>
      <c r="F90" s="701"/>
      <c r="G90" s="701"/>
      <c r="H90" s="49"/>
      <c r="I90" s="49"/>
      <c r="J90" s="49"/>
      <c r="K90" s="49"/>
      <c r="L90" s="49"/>
      <c r="M90" s="49"/>
      <c r="N90" s="49"/>
      <c r="O90" s="49"/>
      <c r="P90" s="49"/>
      <c r="Q90" s="50"/>
      <c r="S90" s="654"/>
      <c r="T90" s="654"/>
      <c r="U90" s="654"/>
      <c r="W90" s="672"/>
      <c r="X90" s="672"/>
      <c r="Y90" s="672"/>
    </row>
    <row r="91" spans="1:25" ht="15" customHeight="1" x14ac:dyDescent="0.3">
      <c r="A91" s="250">
        <f>VLOOKUP($B91,Reporting!$R:$Z,MATCH($A$89,Reporting!$S$4:$Z$4,0)+1,FALSE)</f>
        <v>0</v>
      </c>
      <c r="B91" s="44" t="s">
        <v>390</v>
      </c>
      <c r="C91" s="102">
        <v>0.11</v>
      </c>
      <c r="D91" s="6">
        <v>0.61</v>
      </c>
      <c r="E91" s="7">
        <f t="shared" ref="E91:E99" si="76">C91*D91</f>
        <v>6.7099999999999993E-2</v>
      </c>
      <c r="F91" s="7">
        <f t="shared" ref="F91:F99" si="77">A91*E91</f>
        <v>0</v>
      </c>
      <c r="G91" s="8">
        <f t="shared" ref="G91:G99" si="78">F91/8</f>
        <v>0</v>
      </c>
      <c r="H91" s="9">
        <f t="shared" ref="H91:H99" si="79">C91</f>
        <v>0.11</v>
      </c>
      <c r="I91" s="10">
        <v>0.61</v>
      </c>
      <c r="J91" s="10">
        <f t="shared" ref="J91:J99" si="80">H91*I91</f>
        <v>6.7099999999999993E-2</v>
      </c>
      <c r="K91" s="10">
        <f t="shared" ref="K91:K99" si="81">A91*J91</f>
        <v>0</v>
      </c>
      <c r="L91" s="11">
        <f t="shared" ref="L91:L99" si="82">K91/8</f>
        <v>0</v>
      </c>
      <c r="M91" s="12">
        <f t="shared" ref="M91:M99" si="83">H91</f>
        <v>0.11</v>
      </c>
      <c r="N91" s="13">
        <v>0.55000000000000004</v>
      </c>
      <c r="O91" s="13">
        <f t="shared" ref="O91:O99" si="84">M91*N91</f>
        <v>6.0500000000000005E-2</v>
      </c>
      <c r="P91" s="13">
        <f t="shared" ref="P91:P99" si="85">A91*O91</f>
        <v>0</v>
      </c>
      <c r="Q91" s="14">
        <f t="shared" ref="Q91:Q99" si="86">P91/8</f>
        <v>0</v>
      </c>
    </row>
    <row r="92" spans="1:25" ht="15" customHeight="1" x14ac:dyDescent="0.3">
      <c r="A92" s="250">
        <f>VLOOKUP($B92,Reporting!$R:$Z,MATCH($A$89,Reporting!$S$4:$Z$4,0)+1,FALSE)</f>
        <v>0</v>
      </c>
      <c r="B92" s="44" t="s">
        <v>391</v>
      </c>
      <c r="C92" s="102">
        <v>0.13</v>
      </c>
      <c r="D92" s="6">
        <v>0.61</v>
      </c>
      <c r="E92" s="7">
        <f t="shared" si="76"/>
        <v>7.9299999999999995E-2</v>
      </c>
      <c r="F92" s="7">
        <f t="shared" si="77"/>
        <v>0</v>
      </c>
      <c r="G92" s="8">
        <f t="shared" si="78"/>
        <v>0</v>
      </c>
      <c r="H92" s="9">
        <f t="shared" si="79"/>
        <v>0.13</v>
      </c>
      <c r="I92" s="10">
        <v>0.61</v>
      </c>
      <c r="J92" s="10">
        <f t="shared" si="80"/>
        <v>7.9299999999999995E-2</v>
      </c>
      <c r="K92" s="10">
        <f t="shared" si="81"/>
        <v>0</v>
      </c>
      <c r="L92" s="11">
        <f t="shared" si="82"/>
        <v>0</v>
      </c>
      <c r="M92" s="12">
        <f t="shared" si="83"/>
        <v>0.13</v>
      </c>
      <c r="N92" s="13">
        <v>0.55000000000000004</v>
      </c>
      <c r="O92" s="13">
        <f t="shared" si="84"/>
        <v>7.1500000000000008E-2</v>
      </c>
      <c r="P92" s="13">
        <f t="shared" si="85"/>
        <v>0</v>
      </c>
      <c r="Q92" s="14">
        <f t="shared" si="86"/>
        <v>0</v>
      </c>
    </row>
    <row r="93" spans="1:25" ht="15" customHeight="1" x14ac:dyDescent="0.3">
      <c r="A93" s="250">
        <f>VLOOKUP($B93,Reporting!$R:$Z,MATCH($A$89,Reporting!$S$4:$Z$4,0)+1,FALSE)</f>
        <v>0</v>
      </c>
      <c r="B93" s="44" t="s">
        <v>392</v>
      </c>
      <c r="C93" s="102">
        <v>0.16</v>
      </c>
      <c r="D93" s="6">
        <v>0.61</v>
      </c>
      <c r="E93" s="7">
        <f t="shared" si="76"/>
        <v>9.7600000000000006E-2</v>
      </c>
      <c r="F93" s="7">
        <f t="shared" si="77"/>
        <v>0</v>
      </c>
      <c r="G93" s="8">
        <f t="shared" si="78"/>
        <v>0</v>
      </c>
      <c r="H93" s="9">
        <f t="shared" si="79"/>
        <v>0.16</v>
      </c>
      <c r="I93" s="10">
        <v>0.61</v>
      </c>
      <c r="J93" s="10">
        <f t="shared" si="80"/>
        <v>9.7600000000000006E-2</v>
      </c>
      <c r="K93" s="10">
        <f t="shared" si="81"/>
        <v>0</v>
      </c>
      <c r="L93" s="11">
        <f t="shared" si="82"/>
        <v>0</v>
      </c>
      <c r="M93" s="12">
        <f t="shared" si="83"/>
        <v>0.16</v>
      </c>
      <c r="N93" s="13">
        <v>0.55000000000000004</v>
      </c>
      <c r="O93" s="13">
        <f t="shared" si="84"/>
        <v>8.8000000000000009E-2</v>
      </c>
      <c r="P93" s="13">
        <f t="shared" si="85"/>
        <v>0</v>
      </c>
      <c r="Q93" s="14">
        <f t="shared" si="86"/>
        <v>0</v>
      </c>
    </row>
    <row r="94" spans="1:25" ht="15.75" customHeight="1" x14ac:dyDescent="0.3">
      <c r="A94" s="250">
        <f>VLOOKUP($B94,Reporting!$R:$Z,MATCH($A$89,Reporting!$S$4:$Z$4,0)+1,FALSE)</f>
        <v>0</v>
      </c>
      <c r="B94" s="272" t="s">
        <v>393</v>
      </c>
      <c r="C94" s="103">
        <v>0.17</v>
      </c>
      <c r="D94" s="6">
        <v>0.61</v>
      </c>
      <c r="E94" s="7">
        <f t="shared" si="76"/>
        <v>0.1037</v>
      </c>
      <c r="F94" s="7">
        <f t="shared" si="77"/>
        <v>0</v>
      </c>
      <c r="G94" s="8">
        <f t="shared" si="78"/>
        <v>0</v>
      </c>
      <c r="H94" s="9">
        <f t="shared" si="79"/>
        <v>0.17</v>
      </c>
      <c r="I94" s="10">
        <v>0.61</v>
      </c>
      <c r="J94" s="10">
        <f t="shared" si="80"/>
        <v>0.1037</v>
      </c>
      <c r="K94" s="10">
        <f t="shared" si="81"/>
        <v>0</v>
      </c>
      <c r="L94" s="11">
        <f t="shared" si="82"/>
        <v>0</v>
      </c>
      <c r="M94" s="12">
        <f t="shared" si="83"/>
        <v>0.17</v>
      </c>
      <c r="N94" s="13">
        <v>0.55000000000000004</v>
      </c>
      <c r="O94" s="13">
        <f t="shared" si="84"/>
        <v>9.3500000000000014E-2</v>
      </c>
      <c r="P94" s="13">
        <f t="shared" si="85"/>
        <v>0</v>
      </c>
      <c r="Q94" s="14">
        <f t="shared" si="86"/>
        <v>0</v>
      </c>
    </row>
    <row r="95" spans="1:25" x14ac:dyDescent="0.3">
      <c r="A95" s="250">
        <f>VLOOKUP($B95,Reporting!$R:$Z,MATCH($A$89,Reporting!$S$4:$Z$4,0)+1,FALSE)</f>
        <v>0</v>
      </c>
      <c r="B95" s="272" t="s">
        <v>394</v>
      </c>
      <c r="C95" s="103">
        <v>0.18</v>
      </c>
      <c r="D95" s="6">
        <v>0.61</v>
      </c>
      <c r="E95" s="7">
        <f t="shared" si="76"/>
        <v>0.10979999999999999</v>
      </c>
      <c r="F95" s="7">
        <f t="shared" si="77"/>
        <v>0</v>
      </c>
      <c r="G95" s="8">
        <f t="shared" si="78"/>
        <v>0</v>
      </c>
      <c r="H95" s="9">
        <f t="shared" si="79"/>
        <v>0.18</v>
      </c>
      <c r="I95" s="10">
        <v>0.61</v>
      </c>
      <c r="J95" s="10">
        <f t="shared" si="80"/>
        <v>0.10979999999999999</v>
      </c>
      <c r="K95" s="10">
        <f t="shared" si="81"/>
        <v>0</v>
      </c>
      <c r="L95" s="11">
        <f t="shared" si="82"/>
        <v>0</v>
      </c>
      <c r="M95" s="12">
        <f t="shared" si="83"/>
        <v>0.18</v>
      </c>
      <c r="N95" s="13">
        <v>0.55000000000000004</v>
      </c>
      <c r="O95" s="13">
        <f t="shared" si="84"/>
        <v>9.9000000000000005E-2</v>
      </c>
      <c r="P95" s="13">
        <f t="shared" si="85"/>
        <v>0</v>
      </c>
      <c r="Q95" s="14">
        <f t="shared" si="86"/>
        <v>0</v>
      </c>
    </row>
    <row r="96" spans="1:25" x14ac:dyDescent="0.3">
      <c r="A96" s="250">
        <f>VLOOKUP($B96,Reporting!$R:$Z,MATCH($A$89,Reporting!$S$4:$Z$4,0)+1,FALSE)</f>
        <v>0</v>
      </c>
      <c r="B96" s="272" t="s">
        <v>395</v>
      </c>
      <c r="C96" s="103">
        <v>0.19</v>
      </c>
      <c r="D96" s="6">
        <v>0.61</v>
      </c>
      <c r="E96" s="7">
        <f t="shared" si="76"/>
        <v>0.1159</v>
      </c>
      <c r="F96" s="7">
        <f t="shared" si="77"/>
        <v>0</v>
      </c>
      <c r="G96" s="8">
        <f t="shared" si="78"/>
        <v>0</v>
      </c>
      <c r="H96" s="9">
        <f t="shared" si="79"/>
        <v>0.19</v>
      </c>
      <c r="I96" s="10">
        <v>0.61</v>
      </c>
      <c r="J96" s="10">
        <f t="shared" si="80"/>
        <v>0.1159</v>
      </c>
      <c r="K96" s="10">
        <f t="shared" si="81"/>
        <v>0</v>
      </c>
      <c r="L96" s="11">
        <f t="shared" si="82"/>
        <v>0</v>
      </c>
      <c r="M96" s="12">
        <f t="shared" si="83"/>
        <v>0.19</v>
      </c>
      <c r="N96" s="13">
        <v>0.55000000000000004</v>
      </c>
      <c r="O96" s="13">
        <f t="shared" si="84"/>
        <v>0.10450000000000001</v>
      </c>
      <c r="P96" s="13">
        <f t="shared" si="85"/>
        <v>0</v>
      </c>
      <c r="Q96" s="14">
        <f t="shared" si="86"/>
        <v>0</v>
      </c>
    </row>
    <row r="97" spans="1:17" x14ac:dyDescent="0.3">
      <c r="A97" s="250">
        <f>VLOOKUP($B97,Reporting!$R:$Z,MATCH($A$89,Reporting!$S$4:$Z$4,0)+1,FALSE)</f>
        <v>0</v>
      </c>
      <c r="B97" s="272" t="s">
        <v>396</v>
      </c>
      <c r="C97" s="103">
        <v>0.19</v>
      </c>
      <c r="D97" s="6">
        <v>0.61</v>
      </c>
      <c r="E97" s="7">
        <f t="shared" si="76"/>
        <v>0.1159</v>
      </c>
      <c r="F97" s="7">
        <f t="shared" si="77"/>
        <v>0</v>
      </c>
      <c r="G97" s="8">
        <f t="shared" si="78"/>
        <v>0</v>
      </c>
      <c r="H97" s="9">
        <f t="shared" si="79"/>
        <v>0.19</v>
      </c>
      <c r="I97" s="10">
        <v>0.61</v>
      </c>
      <c r="J97" s="10">
        <f t="shared" si="80"/>
        <v>0.1159</v>
      </c>
      <c r="K97" s="10">
        <f t="shared" si="81"/>
        <v>0</v>
      </c>
      <c r="L97" s="11">
        <f t="shared" si="82"/>
        <v>0</v>
      </c>
      <c r="M97" s="12">
        <f t="shared" si="83"/>
        <v>0.19</v>
      </c>
      <c r="N97" s="13">
        <v>0.55000000000000004</v>
      </c>
      <c r="O97" s="13">
        <f t="shared" si="84"/>
        <v>0.10450000000000001</v>
      </c>
      <c r="P97" s="13">
        <f t="shared" si="85"/>
        <v>0</v>
      </c>
      <c r="Q97" s="14">
        <f t="shared" si="86"/>
        <v>0</v>
      </c>
    </row>
    <row r="98" spans="1:17" x14ac:dyDescent="0.3">
      <c r="A98" s="250">
        <f>VLOOKUP($B98,Reporting!$R:$Z,MATCH($A$89,Reporting!$S$4:$Z$4,0)+1,FALSE)</f>
        <v>0</v>
      </c>
      <c r="B98" s="272" t="s">
        <v>397</v>
      </c>
      <c r="C98" s="103">
        <v>0.21</v>
      </c>
      <c r="D98" s="6">
        <v>0.61</v>
      </c>
      <c r="E98" s="7">
        <f t="shared" si="76"/>
        <v>0.12809999999999999</v>
      </c>
      <c r="F98" s="7">
        <f t="shared" si="77"/>
        <v>0</v>
      </c>
      <c r="G98" s="8">
        <f t="shared" si="78"/>
        <v>0</v>
      </c>
      <c r="H98" s="9">
        <f t="shared" si="79"/>
        <v>0.21</v>
      </c>
      <c r="I98" s="10">
        <v>0.61</v>
      </c>
      <c r="J98" s="10">
        <f t="shared" si="80"/>
        <v>0.12809999999999999</v>
      </c>
      <c r="K98" s="10">
        <f t="shared" si="81"/>
        <v>0</v>
      </c>
      <c r="L98" s="11">
        <f t="shared" si="82"/>
        <v>0</v>
      </c>
      <c r="M98" s="12">
        <f t="shared" si="83"/>
        <v>0.21</v>
      </c>
      <c r="N98" s="13">
        <v>0.55000000000000004</v>
      </c>
      <c r="O98" s="13">
        <f t="shared" si="84"/>
        <v>0.11550000000000001</v>
      </c>
      <c r="P98" s="13">
        <f t="shared" si="85"/>
        <v>0</v>
      </c>
      <c r="Q98" s="14">
        <f t="shared" si="86"/>
        <v>0</v>
      </c>
    </row>
    <row r="99" spans="1:17" x14ac:dyDescent="0.3">
      <c r="A99" s="250">
        <f>VLOOKUP($B99,Reporting!$R:$Z,MATCH($A$89,Reporting!$S$4:$Z$4,0)+1,FALSE)</f>
        <v>0</v>
      </c>
      <c r="B99" s="272" t="s">
        <v>405</v>
      </c>
      <c r="C99" s="103">
        <v>0.23</v>
      </c>
      <c r="D99" s="6">
        <v>0.61</v>
      </c>
      <c r="E99" s="7">
        <f t="shared" si="76"/>
        <v>0.14030000000000001</v>
      </c>
      <c r="F99" s="7">
        <f t="shared" si="77"/>
        <v>0</v>
      </c>
      <c r="G99" s="8">
        <f t="shared" si="78"/>
        <v>0</v>
      </c>
      <c r="H99" s="9">
        <f t="shared" si="79"/>
        <v>0.23</v>
      </c>
      <c r="I99" s="10">
        <v>0.61</v>
      </c>
      <c r="J99" s="10">
        <f t="shared" si="80"/>
        <v>0.14030000000000001</v>
      </c>
      <c r="K99" s="10">
        <f t="shared" si="81"/>
        <v>0</v>
      </c>
      <c r="L99" s="11">
        <f t="shared" si="82"/>
        <v>0</v>
      </c>
      <c r="M99" s="12">
        <f t="shared" si="83"/>
        <v>0.23</v>
      </c>
      <c r="N99" s="13">
        <v>0.55000000000000004</v>
      </c>
      <c r="O99" s="13">
        <f t="shared" si="84"/>
        <v>0.12650000000000003</v>
      </c>
      <c r="P99" s="13">
        <f t="shared" si="85"/>
        <v>0</v>
      </c>
      <c r="Q99" s="14">
        <f t="shared" si="86"/>
        <v>0</v>
      </c>
    </row>
    <row r="100" spans="1:17" ht="15" thickBot="1" x14ac:dyDescent="0.35">
      <c r="A100" s="45">
        <f>ROUNDUP(SUM(A91:A99),0)</f>
        <v>0</v>
      </c>
      <c r="B100" s="273"/>
      <c r="C100" s="46"/>
      <c r="D100" s="642" t="s">
        <v>9</v>
      </c>
      <c r="E100" s="643"/>
      <c r="F100" s="643"/>
      <c r="G100" s="16">
        <f>SUM(G91:G99)</f>
        <v>0</v>
      </c>
      <c r="H100" s="1"/>
      <c r="I100" s="644" t="s">
        <v>10</v>
      </c>
      <c r="J100" s="644"/>
      <c r="K100" s="644"/>
      <c r="L100" s="17">
        <f>SUM(L91:L99)</f>
        <v>0</v>
      </c>
      <c r="M100" s="15"/>
      <c r="N100" s="645" t="s">
        <v>11</v>
      </c>
      <c r="O100" s="645"/>
      <c r="P100" s="645"/>
      <c r="Q100" s="18">
        <f>SUM(Q91:Q99)</f>
        <v>0</v>
      </c>
    </row>
    <row r="101" spans="1:17" ht="15" thickBot="1" x14ac:dyDescent="0.35"/>
    <row r="102" spans="1:17" ht="15" customHeight="1" x14ac:dyDescent="0.3">
      <c r="A102" s="683" t="s">
        <v>18</v>
      </c>
      <c r="B102" s="683"/>
      <c r="C102" s="683"/>
      <c r="D102" s="702" t="s">
        <v>92</v>
      </c>
      <c r="E102" s="702"/>
      <c r="F102" s="702"/>
      <c r="G102" s="702"/>
      <c r="H102" s="60"/>
      <c r="I102" s="60"/>
      <c r="J102" s="60"/>
      <c r="K102" s="60"/>
      <c r="L102" s="60"/>
      <c r="M102" s="60"/>
      <c r="N102" s="60"/>
      <c r="O102" s="60"/>
      <c r="P102" s="60"/>
      <c r="Q102" s="61"/>
    </row>
    <row r="103" spans="1:17" ht="15" customHeight="1" x14ac:dyDescent="0.3">
      <c r="A103" s="684"/>
      <c r="B103" s="684"/>
      <c r="C103" s="684"/>
      <c r="D103" s="703"/>
      <c r="E103" s="703"/>
      <c r="F103" s="703"/>
      <c r="G103" s="703"/>
      <c r="H103" s="62"/>
      <c r="I103" s="62"/>
      <c r="J103" s="62"/>
      <c r="K103" s="62"/>
      <c r="L103" s="62"/>
      <c r="M103" s="62"/>
      <c r="N103" s="62"/>
      <c r="O103" s="62"/>
      <c r="P103" s="62"/>
      <c r="Q103" s="63"/>
    </row>
    <row r="104" spans="1:17" ht="15" customHeight="1" x14ac:dyDescent="0.3">
      <c r="A104" s="250">
        <f>VLOOKUP($B104,Reporting!$R:$Z,MATCH($A$102,Reporting!$S$4:$Z$4,0)+1,FALSE)</f>
        <v>0</v>
      </c>
      <c r="B104" s="261" t="s">
        <v>374</v>
      </c>
      <c r="C104" s="104">
        <v>0.09</v>
      </c>
      <c r="D104" s="6">
        <v>0.61</v>
      </c>
      <c r="E104" s="7">
        <f t="shared" ref="E104:E112" si="87">C104*D104</f>
        <v>5.4899999999999997E-2</v>
      </c>
      <c r="F104" s="7">
        <f>A104*E104</f>
        <v>0</v>
      </c>
      <c r="G104" s="8">
        <f t="shared" ref="G104:G112" si="88">F104/8</f>
        <v>0</v>
      </c>
      <c r="H104" s="9">
        <f>C104</f>
        <v>0.09</v>
      </c>
      <c r="I104" s="10">
        <v>0.61</v>
      </c>
      <c r="J104" s="10">
        <f t="shared" ref="J104:J112" si="89">H104*I104</f>
        <v>5.4899999999999997E-2</v>
      </c>
      <c r="K104" s="10">
        <f>A104*J104</f>
        <v>0</v>
      </c>
      <c r="L104" s="11">
        <f t="shared" ref="L104:L112" si="90">K104/8</f>
        <v>0</v>
      </c>
      <c r="M104" s="12">
        <f t="shared" ref="M104:M112" si="91">H104</f>
        <v>0.09</v>
      </c>
      <c r="N104" s="13">
        <v>0.33</v>
      </c>
      <c r="O104" s="13">
        <f t="shared" ref="O104:O112" si="92">M104*N104</f>
        <v>2.9700000000000001E-2</v>
      </c>
      <c r="P104" s="13">
        <f>A104*O104</f>
        <v>0</v>
      </c>
      <c r="Q104" s="14">
        <f t="shared" ref="Q104:Q112" si="93">P104/8</f>
        <v>0</v>
      </c>
    </row>
    <row r="105" spans="1:17" ht="15" customHeight="1" x14ac:dyDescent="0.3">
      <c r="A105" s="250">
        <f>VLOOKUP($B105,Reporting!$R:$Z,MATCH($A$102,Reporting!$S$4:$Z$4,0)+1,FALSE)</f>
        <v>0</v>
      </c>
      <c r="B105" s="56" t="s">
        <v>390</v>
      </c>
      <c r="C105" s="104">
        <v>0.09</v>
      </c>
      <c r="D105" s="6">
        <v>0.61</v>
      </c>
      <c r="E105" s="7">
        <f t="shared" si="87"/>
        <v>5.4899999999999997E-2</v>
      </c>
      <c r="F105" s="7">
        <f t="shared" ref="F105:F112" si="94">A105*E105</f>
        <v>0</v>
      </c>
      <c r="G105" s="8">
        <f t="shared" si="88"/>
        <v>0</v>
      </c>
      <c r="H105" s="9">
        <f t="shared" ref="H105:H112" si="95">C105</f>
        <v>0.09</v>
      </c>
      <c r="I105" s="10">
        <v>0.61</v>
      </c>
      <c r="J105" s="10">
        <f t="shared" si="89"/>
        <v>5.4899999999999997E-2</v>
      </c>
      <c r="K105" s="10">
        <f t="shared" ref="K105:K112" si="96">A105*J105</f>
        <v>0</v>
      </c>
      <c r="L105" s="11">
        <f t="shared" si="90"/>
        <v>0</v>
      </c>
      <c r="M105" s="12">
        <f t="shared" si="91"/>
        <v>0.09</v>
      </c>
      <c r="N105" s="13">
        <v>0.33</v>
      </c>
      <c r="O105" s="13">
        <f t="shared" si="92"/>
        <v>2.9700000000000001E-2</v>
      </c>
      <c r="P105" s="13">
        <f t="shared" ref="P105:P112" si="97">A105*O105</f>
        <v>0</v>
      </c>
      <c r="Q105" s="14">
        <f t="shared" si="93"/>
        <v>0</v>
      </c>
    </row>
    <row r="106" spans="1:17" ht="15" customHeight="1" x14ac:dyDescent="0.3">
      <c r="A106" s="250">
        <f>VLOOKUP($B106,Reporting!$R:$Z,MATCH($A$102,Reporting!$S$4:$Z$4,0)+1,FALSE)</f>
        <v>0</v>
      </c>
      <c r="B106" s="56" t="s">
        <v>391</v>
      </c>
      <c r="C106" s="104">
        <v>0.11</v>
      </c>
      <c r="D106" s="6">
        <v>0.61</v>
      </c>
      <c r="E106" s="7">
        <f t="shared" si="87"/>
        <v>6.7099999999999993E-2</v>
      </c>
      <c r="F106" s="7">
        <f t="shared" si="94"/>
        <v>0</v>
      </c>
      <c r="G106" s="8">
        <f t="shared" si="88"/>
        <v>0</v>
      </c>
      <c r="H106" s="9">
        <f t="shared" si="95"/>
        <v>0.11</v>
      </c>
      <c r="I106" s="10">
        <v>0.61</v>
      </c>
      <c r="J106" s="10">
        <f t="shared" si="89"/>
        <v>6.7099999999999993E-2</v>
      </c>
      <c r="K106" s="10">
        <f t="shared" si="96"/>
        <v>0</v>
      </c>
      <c r="L106" s="11">
        <f t="shared" si="90"/>
        <v>0</v>
      </c>
      <c r="M106" s="12">
        <f t="shared" si="91"/>
        <v>0.11</v>
      </c>
      <c r="N106" s="13">
        <v>0.33</v>
      </c>
      <c r="O106" s="13">
        <f t="shared" si="92"/>
        <v>3.6299999999999999E-2</v>
      </c>
      <c r="P106" s="13">
        <f t="shared" si="97"/>
        <v>0</v>
      </c>
      <c r="Q106" s="14">
        <f t="shared" si="93"/>
        <v>0</v>
      </c>
    </row>
    <row r="107" spans="1:17" ht="15" customHeight="1" x14ac:dyDescent="0.3">
      <c r="A107" s="250">
        <f>VLOOKUP($B107,Reporting!$R:$Z,MATCH($A$102,Reporting!$S$4:$Z$4,0)+1,FALSE)</f>
        <v>0</v>
      </c>
      <c r="B107" s="56" t="s">
        <v>392</v>
      </c>
      <c r="C107" s="104">
        <v>0.13</v>
      </c>
      <c r="D107" s="6">
        <v>0.61</v>
      </c>
      <c r="E107" s="7">
        <f t="shared" si="87"/>
        <v>7.9299999999999995E-2</v>
      </c>
      <c r="F107" s="7">
        <f t="shared" si="94"/>
        <v>0</v>
      </c>
      <c r="G107" s="8">
        <f t="shared" si="88"/>
        <v>0</v>
      </c>
      <c r="H107" s="9">
        <f t="shared" si="95"/>
        <v>0.13</v>
      </c>
      <c r="I107" s="10">
        <v>0.61</v>
      </c>
      <c r="J107" s="10">
        <f t="shared" si="89"/>
        <v>7.9299999999999995E-2</v>
      </c>
      <c r="K107" s="10">
        <f t="shared" si="96"/>
        <v>0</v>
      </c>
      <c r="L107" s="11">
        <f t="shared" si="90"/>
        <v>0</v>
      </c>
      <c r="M107" s="12">
        <f t="shared" si="91"/>
        <v>0.13</v>
      </c>
      <c r="N107" s="13">
        <v>0.33</v>
      </c>
      <c r="O107" s="13">
        <f t="shared" si="92"/>
        <v>4.2900000000000001E-2</v>
      </c>
      <c r="P107" s="13">
        <f t="shared" si="97"/>
        <v>0</v>
      </c>
      <c r="Q107" s="14">
        <f t="shared" si="93"/>
        <v>0</v>
      </c>
    </row>
    <row r="108" spans="1:17" x14ac:dyDescent="0.3">
      <c r="A108" s="250">
        <f>VLOOKUP($B108,Reporting!$R:$Z,MATCH($A$102,Reporting!$S$4:$Z$4,0)+1,FALSE)</f>
        <v>0</v>
      </c>
      <c r="B108" s="274" t="s">
        <v>393</v>
      </c>
      <c r="C108" s="105">
        <v>0.15</v>
      </c>
      <c r="D108" s="6">
        <v>0.61</v>
      </c>
      <c r="E108" s="7">
        <f t="shared" si="87"/>
        <v>9.1499999999999998E-2</v>
      </c>
      <c r="F108" s="7">
        <f t="shared" si="94"/>
        <v>0</v>
      </c>
      <c r="G108" s="8">
        <f t="shared" si="88"/>
        <v>0</v>
      </c>
      <c r="H108" s="9">
        <f t="shared" si="95"/>
        <v>0.15</v>
      </c>
      <c r="I108" s="10">
        <v>0.61</v>
      </c>
      <c r="J108" s="10">
        <f t="shared" si="89"/>
        <v>9.1499999999999998E-2</v>
      </c>
      <c r="K108" s="10">
        <f t="shared" si="96"/>
        <v>0</v>
      </c>
      <c r="L108" s="11">
        <f t="shared" si="90"/>
        <v>0</v>
      </c>
      <c r="M108" s="12">
        <f t="shared" si="91"/>
        <v>0.15</v>
      </c>
      <c r="N108" s="13">
        <v>0.33</v>
      </c>
      <c r="O108" s="13">
        <f t="shared" si="92"/>
        <v>4.9500000000000002E-2</v>
      </c>
      <c r="P108" s="13">
        <f t="shared" si="97"/>
        <v>0</v>
      </c>
      <c r="Q108" s="14">
        <f t="shared" si="93"/>
        <v>0</v>
      </c>
    </row>
    <row r="109" spans="1:17" x14ac:dyDescent="0.3">
      <c r="A109" s="250">
        <f>VLOOKUP($B109,Reporting!$R:$Z,MATCH($A$102,Reporting!$S$4:$Z$4,0)+1,FALSE)</f>
        <v>0</v>
      </c>
      <c r="B109" s="274" t="s">
        <v>394</v>
      </c>
      <c r="C109" s="105">
        <v>0.16</v>
      </c>
      <c r="D109" s="6">
        <v>0.61</v>
      </c>
      <c r="E109" s="7">
        <f t="shared" si="87"/>
        <v>9.7600000000000006E-2</v>
      </c>
      <c r="F109" s="7">
        <f t="shared" si="94"/>
        <v>0</v>
      </c>
      <c r="G109" s="8">
        <f t="shared" si="88"/>
        <v>0</v>
      </c>
      <c r="H109" s="9">
        <f t="shared" si="95"/>
        <v>0.16</v>
      </c>
      <c r="I109" s="10">
        <v>0.61</v>
      </c>
      <c r="J109" s="10">
        <f t="shared" si="89"/>
        <v>9.7600000000000006E-2</v>
      </c>
      <c r="K109" s="10">
        <f t="shared" si="96"/>
        <v>0</v>
      </c>
      <c r="L109" s="11">
        <f t="shared" si="90"/>
        <v>0</v>
      </c>
      <c r="M109" s="12">
        <f t="shared" si="91"/>
        <v>0.16</v>
      </c>
      <c r="N109" s="13">
        <v>0.33</v>
      </c>
      <c r="O109" s="13">
        <f t="shared" si="92"/>
        <v>5.2800000000000007E-2</v>
      </c>
      <c r="P109" s="13">
        <f t="shared" si="97"/>
        <v>0</v>
      </c>
      <c r="Q109" s="14">
        <f t="shared" si="93"/>
        <v>0</v>
      </c>
    </row>
    <row r="110" spans="1:17" x14ac:dyDescent="0.3">
      <c r="A110" s="250">
        <f>VLOOKUP($B110,Reporting!$R:$Z,MATCH($A$102,Reporting!$S$4:$Z$4,0)+1,FALSE)</f>
        <v>0</v>
      </c>
      <c r="B110" s="274" t="s">
        <v>395</v>
      </c>
      <c r="C110" s="105">
        <v>0.18</v>
      </c>
      <c r="D110" s="6">
        <v>0.61</v>
      </c>
      <c r="E110" s="7">
        <f t="shared" si="87"/>
        <v>0.10979999999999999</v>
      </c>
      <c r="F110" s="7">
        <f t="shared" si="94"/>
        <v>0</v>
      </c>
      <c r="G110" s="8">
        <f t="shared" si="88"/>
        <v>0</v>
      </c>
      <c r="H110" s="9">
        <f t="shared" si="95"/>
        <v>0.18</v>
      </c>
      <c r="I110" s="10">
        <v>0.61</v>
      </c>
      <c r="J110" s="10">
        <f t="shared" si="89"/>
        <v>0.10979999999999999</v>
      </c>
      <c r="K110" s="10">
        <f t="shared" si="96"/>
        <v>0</v>
      </c>
      <c r="L110" s="11">
        <f t="shared" si="90"/>
        <v>0</v>
      </c>
      <c r="M110" s="12">
        <f t="shared" si="91"/>
        <v>0.18</v>
      </c>
      <c r="N110" s="13">
        <v>0.33</v>
      </c>
      <c r="O110" s="13">
        <f t="shared" si="92"/>
        <v>5.9400000000000001E-2</v>
      </c>
      <c r="P110" s="13">
        <f t="shared" si="97"/>
        <v>0</v>
      </c>
      <c r="Q110" s="14">
        <f t="shared" si="93"/>
        <v>0</v>
      </c>
    </row>
    <row r="111" spans="1:17" x14ac:dyDescent="0.3">
      <c r="A111" s="250">
        <f>VLOOKUP($B111,Reporting!$R:$Z,MATCH($A$102,Reporting!$S$4:$Z$4,0)+1,FALSE)</f>
        <v>0</v>
      </c>
      <c r="B111" s="274" t="s">
        <v>396</v>
      </c>
      <c r="C111" s="105">
        <v>0.2</v>
      </c>
      <c r="D111" s="6">
        <v>0.61</v>
      </c>
      <c r="E111" s="7">
        <f t="shared" si="87"/>
        <v>0.122</v>
      </c>
      <c r="F111" s="7">
        <f t="shared" si="94"/>
        <v>0</v>
      </c>
      <c r="G111" s="8">
        <f t="shared" si="88"/>
        <v>0</v>
      </c>
      <c r="H111" s="9">
        <f t="shared" si="95"/>
        <v>0.2</v>
      </c>
      <c r="I111" s="10">
        <v>0.61</v>
      </c>
      <c r="J111" s="10">
        <f t="shared" si="89"/>
        <v>0.122</v>
      </c>
      <c r="K111" s="10">
        <f t="shared" si="96"/>
        <v>0</v>
      </c>
      <c r="L111" s="11">
        <f t="shared" si="90"/>
        <v>0</v>
      </c>
      <c r="M111" s="12">
        <f t="shared" si="91"/>
        <v>0.2</v>
      </c>
      <c r="N111" s="13">
        <v>0.33</v>
      </c>
      <c r="O111" s="13">
        <f t="shared" si="92"/>
        <v>6.6000000000000003E-2</v>
      </c>
      <c r="P111" s="13">
        <f t="shared" si="97"/>
        <v>0</v>
      </c>
      <c r="Q111" s="14">
        <f t="shared" si="93"/>
        <v>0</v>
      </c>
    </row>
    <row r="112" spans="1:17" x14ac:dyDescent="0.3">
      <c r="A112" s="250">
        <f>VLOOKUP($B112,Reporting!$R:$Z,MATCH($A$102,Reporting!$S$4:$Z$4,0)+1,FALSE)</f>
        <v>0</v>
      </c>
      <c r="B112" s="274" t="s">
        <v>397</v>
      </c>
      <c r="C112" s="105">
        <v>0.23</v>
      </c>
      <c r="D112" s="6">
        <v>0.61</v>
      </c>
      <c r="E112" s="7">
        <f t="shared" si="87"/>
        <v>0.14030000000000001</v>
      </c>
      <c r="F112" s="7">
        <f t="shared" si="94"/>
        <v>0</v>
      </c>
      <c r="G112" s="8">
        <f t="shared" si="88"/>
        <v>0</v>
      </c>
      <c r="H112" s="9">
        <f t="shared" si="95"/>
        <v>0.23</v>
      </c>
      <c r="I112" s="10">
        <v>0.61</v>
      </c>
      <c r="J112" s="10">
        <f t="shared" si="89"/>
        <v>0.14030000000000001</v>
      </c>
      <c r="K112" s="10">
        <f t="shared" si="96"/>
        <v>0</v>
      </c>
      <c r="L112" s="11">
        <f t="shared" si="90"/>
        <v>0</v>
      </c>
      <c r="M112" s="12">
        <f t="shared" si="91"/>
        <v>0.23</v>
      </c>
      <c r="N112" s="13">
        <v>0.33</v>
      </c>
      <c r="O112" s="13">
        <f t="shared" si="92"/>
        <v>7.5900000000000009E-2</v>
      </c>
      <c r="P112" s="13">
        <f t="shared" si="97"/>
        <v>0</v>
      </c>
      <c r="Q112" s="14">
        <f t="shared" si="93"/>
        <v>0</v>
      </c>
    </row>
    <row r="113" spans="1:17" ht="15" thickBot="1" x14ac:dyDescent="0.35">
      <c r="A113" s="126">
        <f>ROUNDUP(SUM(A104:A112),0)</f>
        <v>0</v>
      </c>
      <c r="B113" s="275"/>
      <c r="C113" s="59"/>
      <c r="D113" s="642" t="s">
        <v>9</v>
      </c>
      <c r="E113" s="643"/>
      <c r="F113" s="643"/>
      <c r="G113" s="16">
        <f>SUM(G104:G112)</f>
        <v>0</v>
      </c>
      <c r="H113" s="1"/>
      <c r="I113" s="644" t="s">
        <v>10</v>
      </c>
      <c r="J113" s="644"/>
      <c r="K113" s="644"/>
      <c r="L113" s="17">
        <f>SUM(L104:L112)</f>
        <v>0</v>
      </c>
      <c r="M113" s="15"/>
      <c r="N113" s="645" t="s">
        <v>11</v>
      </c>
      <c r="O113" s="645"/>
      <c r="P113" s="645"/>
      <c r="Q113" s="18">
        <f>SUM(Q104:Q112)</f>
        <v>0</v>
      </c>
    </row>
    <row r="114" spans="1:17" ht="15" thickBot="1" x14ac:dyDescent="0.35"/>
    <row r="115" spans="1:17" ht="15" customHeight="1" x14ac:dyDescent="0.3">
      <c r="A115" s="673" t="s">
        <v>21</v>
      </c>
      <c r="B115" s="673"/>
      <c r="C115" s="673"/>
      <c r="D115" s="677" t="s">
        <v>93</v>
      </c>
      <c r="E115" s="677"/>
      <c r="F115" s="677"/>
      <c r="G115" s="677"/>
      <c r="H115" s="75"/>
      <c r="I115" s="75"/>
      <c r="J115" s="75"/>
      <c r="K115" s="75"/>
      <c r="L115" s="75"/>
      <c r="M115" s="75"/>
      <c r="N115" s="75"/>
      <c r="O115" s="75"/>
      <c r="P115" s="75"/>
      <c r="Q115" s="76"/>
    </row>
    <row r="116" spans="1:17" ht="15" customHeight="1" x14ac:dyDescent="0.3">
      <c r="A116" s="674"/>
      <c r="B116" s="674"/>
      <c r="C116" s="674"/>
      <c r="D116" s="678"/>
      <c r="E116" s="678"/>
      <c r="F116" s="678"/>
      <c r="G116" s="678"/>
      <c r="H116" s="77"/>
      <c r="I116" s="77"/>
      <c r="J116" s="77"/>
      <c r="K116" s="77"/>
      <c r="L116" s="77"/>
      <c r="M116" s="77"/>
      <c r="N116" s="77"/>
      <c r="O116" s="77"/>
      <c r="P116" s="77"/>
      <c r="Q116" s="78"/>
    </row>
    <row r="117" spans="1:17" ht="15" customHeight="1" x14ac:dyDescent="0.3">
      <c r="A117" s="250">
        <f>VLOOKUP($B117,Reporting!$R:$Z,MATCH($A$115,Reporting!$S$4:$Z$4,0)+1,FALSE)</f>
        <v>0</v>
      </c>
      <c r="B117" s="265" t="s">
        <v>371</v>
      </c>
      <c r="C117" s="106">
        <v>0.05</v>
      </c>
      <c r="D117" s="6">
        <v>0.61</v>
      </c>
      <c r="E117" s="7">
        <f t="shared" ref="E117:E131" si="98">C117*D117</f>
        <v>3.0499999999999999E-2</v>
      </c>
      <c r="F117" s="7">
        <f>A117*E117</f>
        <v>0</v>
      </c>
      <c r="G117" s="8">
        <f t="shared" ref="G117:G131" si="99">F117/8</f>
        <v>0</v>
      </c>
      <c r="H117" s="9">
        <f>C117</f>
        <v>0.05</v>
      </c>
      <c r="I117" s="10">
        <v>0.61</v>
      </c>
      <c r="J117" s="10">
        <f t="shared" ref="J117:J131" si="100">H117*I117</f>
        <v>3.0499999999999999E-2</v>
      </c>
      <c r="K117" s="10">
        <f>A117*J117</f>
        <v>0</v>
      </c>
      <c r="L117" s="11">
        <f t="shared" ref="L117:L131" si="101">K117/8</f>
        <v>0</v>
      </c>
      <c r="M117" s="12">
        <f t="shared" ref="M117:M131" si="102">H117</f>
        <v>0.05</v>
      </c>
      <c r="N117" s="13">
        <v>0.55000000000000004</v>
      </c>
      <c r="O117" s="13">
        <f t="shared" ref="O117:O131" si="103">M117*N117</f>
        <v>2.7500000000000004E-2</v>
      </c>
      <c r="P117" s="13">
        <f>A117*O117</f>
        <v>0</v>
      </c>
      <c r="Q117" s="14">
        <f t="shared" ref="Q117:Q131" si="104">P117/8</f>
        <v>0</v>
      </c>
    </row>
    <row r="118" spans="1:17" ht="15" customHeight="1" x14ac:dyDescent="0.3">
      <c r="A118" s="250">
        <f>VLOOKUP($B118,Reporting!$R:$Z,MATCH($A$115,Reporting!$S$4:$Z$4,0)+1,FALSE)</f>
        <v>0</v>
      </c>
      <c r="B118" s="265" t="s">
        <v>372</v>
      </c>
      <c r="C118" s="106">
        <v>0.06</v>
      </c>
      <c r="D118" s="6">
        <v>0.61</v>
      </c>
      <c r="E118" s="7">
        <f t="shared" si="98"/>
        <v>3.6600000000000001E-2</v>
      </c>
      <c r="F118" s="7">
        <f t="shared" ref="F118:F131" si="105">A118*E118</f>
        <v>0</v>
      </c>
      <c r="G118" s="8">
        <f t="shared" si="99"/>
        <v>0</v>
      </c>
      <c r="H118" s="9">
        <f t="shared" ref="H118:H131" si="106">C118</f>
        <v>0.06</v>
      </c>
      <c r="I118" s="10">
        <v>0.61</v>
      </c>
      <c r="J118" s="10">
        <f t="shared" si="100"/>
        <v>3.6600000000000001E-2</v>
      </c>
      <c r="K118" s="10">
        <f t="shared" ref="K118:K131" si="107">A118*J118</f>
        <v>0</v>
      </c>
      <c r="L118" s="11">
        <f t="shared" si="101"/>
        <v>0</v>
      </c>
      <c r="M118" s="12">
        <f t="shared" si="102"/>
        <v>0.06</v>
      </c>
      <c r="N118" s="13">
        <v>0.55000000000000004</v>
      </c>
      <c r="O118" s="13">
        <f t="shared" si="103"/>
        <v>3.3000000000000002E-2</v>
      </c>
      <c r="P118" s="13">
        <f t="shared" ref="P118:P131" si="108">A118*O118</f>
        <v>0</v>
      </c>
      <c r="Q118" s="14">
        <f t="shared" si="104"/>
        <v>0</v>
      </c>
    </row>
    <row r="119" spans="1:17" ht="15" customHeight="1" x14ac:dyDescent="0.3">
      <c r="A119" s="250">
        <f>VLOOKUP($B119,Reporting!$R:$Z,MATCH($A$115,Reporting!$S$4:$Z$4,0)+1,FALSE)</f>
        <v>0</v>
      </c>
      <c r="B119" s="72" t="s">
        <v>389</v>
      </c>
      <c r="C119" s="106">
        <v>7.0000000000000007E-2</v>
      </c>
      <c r="D119" s="6">
        <v>0.61</v>
      </c>
      <c r="E119" s="7">
        <f t="shared" si="98"/>
        <v>4.2700000000000002E-2</v>
      </c>
      <c r="F119" s="7">
        <f t="shared" si="105"/>
        <v>0</v>
      </c>
      <c r="G119" s="8">
        <f t="shared" si="99"/>
        <v>0</v>
      </c>
      <c r="H119" s="9">
        <f t="shared" si="106"/>
        <v>7.0000000000000007E-2</v>
      </c>
      <c r="I119" s="10">
        <v>0.61</v>
      </c>
      <c r="J119" s="10">
        <f t="shared" si="100"/>
        <v>4.2700000000000002E-2</v>
      </c>
      <c r="K119" s="10">
        <f t="shared" si="107"/>
        <v>0</v>
      </c>
      <c r="L119" s="11">
        <f t="shared" si="101"/>
        <v>0</v>
      </c>
      <c r="M119" s="12">
        <f t="shared" si="102"/>
        <v>7.0000000000000007E-2</v>
      </c>
      <c r="N119" s="13">
        <v>0.55000000000000004</v>
      </c>
      <c r="O119" s="13">
        <f t="shared" si="103"/>
        <v>3.8500000000000006E-2</v>
      </c>
      <c r="P119" s="13">
        <f t="shared" si="108"/>
        <v>0</v>
      </c>
      <c r="Q119" s="14">
        <f t="shared" si="104"/>
        <v>0</v>
      </c>
    </row>
    <row r="120" spans="1:17" ht="15" customHeight="1" x14ac:dyDescent="0.3">
      <c r="A120" s="250">
        <f>VLOOKUP($B120,Reporting!$R:$Z,MATCH($A$115,Reporting!$S$4:$Z$4,0)+1,FALSE)</f>
        <v>0</v>
      </c>
      <c r="B120" s="265" t="s">
        <v>373</v>
      </c>
      <c r="C120" s="106">
        <v>0.08</v>
      </c>
      <c r="D120" s="6">
        <v>0.61</v>
      </c>
      <c r="E120" s="7">
        <f t="shared" si="98"/>
        <v>4.8800000000000003E-2</v>
      </c>
      <c r="F120" s="7">
        <f t="shared" si="105"/>
        <v>0</v>
      </c>
      <c r="G120" s="8">
        <f t="shared" si="99"/>
        <v>0</v>
      </c>
      <c r="H120" s="9">
        <f t="shared" si="106"/>
        <v>0.08</v>
      </c>
      <c r="I120" s="10">
        <v>0.61</v>
      </c>
      <c r="J120" s="10">
        <f t="shared" si="100"/>
        <v>4.8800000000000003E-2</v>
      </c>
      <c r="K120" s="10">
        <f t="shared" si="107"/>
        <v>0</v>
      </c>
      <c r="L120" s="11">
        <f t="shared" si="101"/>
        <v>0</v>
      </c>
      <c r="M120" s="12">
        <f t="shared" si="102"/>
        <v>0.08</v>
      </c>
      <c r="N120" s="13">
        <v>0.55000000000000004</v>
      </c>
      <c r="O120" s="13">
        <f t="shared" si="103"/>
        <v>4.4000000000000004E-2</v>
      </c>
      <c r="P120" s="13">
        <f t="shared" si="108"/>
        <v>0</v>
      </c>
      <c r="Q120" s="14">
        <f t="shared" si="104"/>
        <v>0</v>
      </c>
    </row>
    <row r="121" spans="1:17" x14ac:dyDescent="0.3">
      <c r="A121" s="250">
        <f>VLOOKUP($B121,Reporting!$R:$Z,MATCH($A$115,Reporting!$S$4:$Z$4,0)+1,FALSE)</f>
        <v>0</v>
      </c>
      <c r="B121" s="276" t="s">
        <v>374</v>
      </c>
      <c r="C121" s="107">
        <v>0.09</v>
      </c>
      <c r="D121" s="6">
        <v>0.61</v>
      </c>
      <c r="E121" s="7">
        <f t="shared" si="98"/>
        <v>5.4899999999999997E-2</v>
      </c>
      <c r="F121" s="7">
        <f t="shared" si="105"/>
        <v>0</v>
      </c>
      <c r="G121" s="8">
        <f t="shared" si="99"/>
        <v>0</v>
      </c>
      <c r="H121" s="9">
        <f t="shared" si="106"/>
        <v>0.09</v>
      </c>
      <c r="I121" s="10">
        <v>0.61</v>
      </c>
      <c r="J121" s="10">
        <f t="shared" si="100"/>
        <v>5.4899999999999997E-2</v>
      </c>
      <c r="K121" s="10">
        <f t="shared" si="107"/>
        <v>0</v>
      </c>
      <c r="L121" s="11">
        <f t="shared" si="101"/>
        <v>0</v>
      </c>
      <c r="M121" s="12">
        <f t="shared" si="102"/>
        <v>0.09</v>
      </c>
      <c r="N121" s="13">
        <v>0.55000000000000004</v>
      </c>
      <c r="O121" s="13">
        <f t="shared" si="103"/>
        <v>4.9500000000000002E-2</v>
      </c>
      <c r="P121" s="13">
        <f t="shared" si="108"/>
        <v>0</v>
      </c>
      <c r="Q121" s="14">
        <f t="shared" si="104"/>
        <v>0</v>
      </c>
    </row>
    <row r="122" spans="1:17" x14ac:dyDescent="0.3">
      <c r="A122" s="250">
        <f>VLOOKUP($B122,Reporting!$R:$Z,MATCH($A$115,Reporting!$S$4:$Z$4,0)+1,FALSE)</f>
        <v>0</v>
      </c>
      <c r="B122" s="277" t="s">
        <v>390</v>
      </c>
      <c r="C122" s="107">
        <v>0.09</v>
      </c>
      <c r="D122" s="6">
        <v>0.61</v>
      </c>
      <c r="E122" s="7">
        <f t="shared" si="98"/>
        <v>5.4899999999999997E-2</v>
      </c>
      <c r="F122" s="7">
        <f t="shared" si="105"/>
        <v>0</v>
      </c>
      <c r="G122" s="8">
        <f t="shared" si="99"/>
        <v>0</v>
      </c>
      <c r="H122" s="9">
        <f t="shared" si="106"/>
        <v>0.09</v>
      </c>
      <c r="I122" s="10">
        <v>0.61</v>
      </c>
      <c r="J122" s="10">
        <f t="shared" si="100"/>
        <v>5.4899999999999997E-2</v>
      </c>
      <c r="K122" s="10">
        <f t="shared" si="107"/>
        <v>0</v>
      </c>
      <c r="L122" s="11">
        <f t="shared" si="101"/>
        <v>0</v>
      </c>
      <c r="M122" s="12">
        <f t="shared" si="102"/>
        <v>0.09</v>
      </c>
      <c r="N122" s="13">
        <v>0.55000000000000004</v>
      </c>
      <c r="O122" s="13">
        <f t="shared" si="103"/>
        <v>4.9500000000000002E-2</v>
      </c>
      <c r="P122" s="13">
        <f t="shared" si="108"/>
        <v>0</v>
      </c>
      <c r="Q122" s="14">
        <f t="shared" si="104"/>
        <v>0</v>
      </c>
    </row>
    <row r="123" spans="1:17" x14ac:dyDescent="0.3">
      <c r="A123" s="250">
        <f>VLOOKUP($B123,Reporting!$R:$Z,MATCH($A$115,Reporting!$S$4:$Z$4,0)+1,FALSE)</f>
        <v>0</v>
      </c>
      <c r="B123" s="276" t="s">
        <v>376</v>
      </c>
      <c r="C123" s="107">
        <v>0.1</v>
      </c>
      <c r="D123" s="6">
        <v>0.61</v>
      </c>
      <c r="E123" s="7">
        <f t="shared" si="98"/>
        <v>6.0999999999999999E-2</v>
      </c>
      <c r="F123" s="7">
        <f t="shared" si="105"/>
        <v>0</v>
      </c>
      <c r="G123" s="8">
        <f t="shared" si="99"/>
        <v>0</v>
      </c>
      <c r="H123" s="9">
        <f t="shared" si="106"/>
        <v>0.1</v>
      </c>
      <c r="I123" s="10">
        <v>0.61</v>
      </c>
      <c r="J123" s="10">
        <f t="shared" si="100"/>
        <v>6.0999999999999999E-2</v>
      </c>
      <c r="K123" s="10">
        <f t="shared" si="107"/>
        <v>0</v>
      </c>
      <c r="L123" s="11">
        <f t="shared" si="101"/>
        <v>0</v>
      </c>
      <c r="M123" s="12">
        <f t="shared" si="102"/>
        <v>0.1</v>
      </c>
      <c r="N123" s="13">
        <v>0.55000000000000004</v>
      </c>
      <c r="O123" s="13">
        <f t="shared" si="103"/>
        <v>5.5000000000000007E-2</v>
      </c>
      <c r="P123" s="13">
        <f t="shared" si="108"/>
        <v>0</v>
      </c>
      <c r="Q123" s="14">
        <f t="shared" si="104"/>
        <v>0</v>
      </c>
    </row>
    <row r="124" spans="1:17" x14ac:dyDescent="0.3">
      <c r="A124" s="250">
        <f>VLOOKUP($B124,Reporting!$R:$Z,MATCH($A$115,Reporting!$S$4:$Z$4,0)+1,FALSE)</f>
        <v>0</v>
      </c>
      <c r="B124" s="277" t="s">
        <v>391</v>
      </c>
      <c r="C124" s="107">
        <v>0.11</v>
      </c>
      <c r="D124" s="6">
        <v>0.61</v>
      </c>
      <c r="E124" s="7">
        <f t="shared" si="98"/>
        <v>6.7099999999999993E-2</v>
      </c>
      <c r="F124" s="7">
        <f t="shared" si="105"/>
        <v>0</v>
      </c>
      <c r="G124" s="8">
        <f t="shared" si="99"/>
        <v>0</v>
      </c>
      <c r="H124" s="9">
        <f t="shared" si="106"/>
        <v>0.11</v>
      </c>
      <c r="I124" s="10">
        <v>0.61</v>
      </c>
      <c r="J124" s="10">
        <f t="shared" si="100"/>
        <v>6.7099999999999993E-2</v>
      </c>
      <c r="K124" s="10">
        <f t="shared" si="107"/>
        <v>0</v>
      </c>
      <c r="L124" s="11">
        <f t="shared" si="101"/>
        <v>0</v>
      </c>
      <c r="M124" s="12">
        <f t="shared" si="102"/>
        <v>0.11</v>
      </c>
      <c r="N124" s="13">
        <v>0.55000000000000004</v>
      </c>
      <c r="O124" s="13">
        <f t="shared" si="103"/>
        <v>6.0500000000000005E-2</v>
      </c>
      <c r="P124" s="13">
        <f t="shared" si="108"/>
        <v>0</v>
      </c>
      <c r="Q124" s="14">
        <f t="shared" si="104"/>
        <v>0</v>
      </c>
    </row>
    <row r="125" spans="1:17" x14ac:dyDescent="0.3">
      <c r="A125" s="250">
        <f>VLOOKUP($B125,Reporting!$R:$Z,MATCH($A$115,Reporting!$S$4:$Z$4,0)+1,FALSE)</f>
        <v>0</v>
      </c>
      <c r="B125" s="277" t="s">
        <v>392</v>
      </c>
      <c r="C125" s="107">
        <v>0.13</v>
      </c>
      <c r="D125" s="6">
        <v>0.61</v>
      </c>
      <c r="E125" s="7">
        <f t="shared" si="98"/>
        <v>7.9299999999999995E-2</v>
      </c>
      <c r="F125" s="7">
        <f t="shared" si="105"/>
        <v>0</v>
      </c>
      <c r="G125" s="8">
        <f t="shared" si="99"/>
        <v>0</v>
      </c>
      <c r="H125" s="9">
        <f t="shared" si="106"/>
        <v>0.13</v>
      </c>
      <c r="I125" s="10">
        <v>0.61</v>
      </c>
      <c r="J125" s="10">
        <f t="shared" si="100"/>
        <v>7.9299999999999995E-2</v>
      </c>
      <c r="K125" s="10">
        <f t="shared" si="107"/>
        <v>0</v>
      </c>
      <c r="L125" s="11">
        <f t="shared" si="101"/>
        <v>0</v>
      </c>
      <c r="M125" s="12">
        <f t="shared" si="102"/>
        <v>0.13</v>
      </c>
      <c r="N125" s="13">
        <v>0.55000000000000004</v>
      </c>
      <c r="O125" s="13">
        <f t="shared" si="103"/>
        <v>7.1500000000000008E-2</v>
      </c>
      <c r="P125" s="13">
        <f t="shared" si="108"/>
        <v>0</v>
      </c>
      <c r="Q125" s="14">
        <f t="shared" si="104"/>
        <v>0</v>
      </c>
    </row>
    <row r="126" spans="1:17" x14ac:dyDescent="0.3">
      <c r="A126" s="250">
        <f>VLOOKUP($B126,Reporting!$R:$Z,MATCH($A$115,Reporting!$S$4:$Z$4,0)+1,FALSE)</f>
        <v>0</v>
      </c>
      <c r="B126" s="277" t="s">
        <v>393</v>
      </c>
      <c r="C126" s="107">
        <v>0.14000000000000001</v>
      </c>
      <c r="D126" s="6">
        <v>0.61</v>
      </c>
      <c r="E126" s="7">
        <f t="shared" si="98"/>
        <v>8.5400000000000004E-2</v>
      </c>
      <c r="F126" s="7">
        <f t="shared" si="105"/>
        <v>0</v>
      </c>
      <c r="G126" s="8">
        <f t="shared" si="99"/>
        <v>0</v>
      </c>
      <c r="H126" s="9">
        <f t="shared" si="106"/>
        <v>0.14000000000000001</v>
      </c>
      <c r="I126" s="10">
        <v>0.61</v>
      </c>
      <c r="J126" s="10">
        <f t="shared" si="100"/>
        <v>8.5400000000000004E-2</v>
      </c>
      <c r="K126" s="10">
        <f t="shared" si="107"/>
        <v>0</v>
      </c>
      <c r="L126" s="11">
        <f t="shared" si="101"/>
        <v>0</v>
      </c>
      <c r="M126" s="12">
        <f t="shared" si="102"/>
        <v>0.14000000000000001</v>
      </c>
      <c r="N126" s="13">
        <v>0.55000000000000004</v>
      </c>
      <c r="O126" s="13">
        <f t="shared" si="103"/>
        <v>7.7000000000000013E-2</v>
      </c>
      <c r="P126" s="13">
        <f t="shared" si="108"/>
        <v>0</v>
      </c>
      <c r="Q126" s="14">
        <f t="shared" si="104"/>
        <v>0</v>
      </c>
    </row>
    <row r="127" spans="1:17" x14ac:dyDescent="0.3">
      <c r="A127" s="250">
        <f>VLOOKUP($B127,Reporting!$R:$Z,MATCH($A$115,Reporting!$S$4:$Z$4,0)+1,FALSE)</f>
        <v>0</v>
      </c>
      <c r="B127" s="277" t="s">
        <v>394</v>
      </c>
      <c r="C127" s="107">
        <v>0.15</v>
      </c>
      <c r="D127" s="6">
        <v>0.61</v>
      </c>
      <c r="E127" s="7">
        <f t="shared" si="98"/>
        <v>9.1499999999999998E-2</v>
      </c>
      <c r="F127" s="7">
        <f t="shared" si="105"/>
        <v>0</v>
      </c>
      <c r="G127" s="8">
        <f t="shared" si="99"/>
        <v>0</v>
      </c>
      <c r="H127" s="9">
        <f t="shared" si="106"/>
        <v>0.15</v>
      </c>
      <c r="I127" s="10">
        <v>0.61</v>
      </c>
      <c r="J127" s="10">
        <f t="shared" si="100"/>
        <v>9.1499999999999998E-2</v>
      </c>
      <c r="K127" s="10">
        <f t="shared" si="107"/>
        <v>0</v>
      </c>
      <c r="L127" s="11">
        <f t="shared" si="101"/>
        <v>0</v>
      </c>
      <c r="M127" s="12">
        <f t="shared" si="102"/>
        <v>0.15</v>
      </c>
      <c r="N127" s="13">
        <v>0.55000000000000004</v>
      </c>
      <c r="O127" s="13">
        <f t="shared" si="103"/>
        <v>8.2500000000000004E-2</v>
      </c>
      <c r="P127" s="13">
        <f t="shared" si="108"/>
        <v>0</v>
      </c>
      <c r="Q127" s="14">
        <f t="shared" si="104"/>
        <v>0</v>
      </c>
    </row>
    <row r="128" spans="1:17" x14ac:dyDescent="0.3">
      <c r="A128" s="250">
        <f>VLOOKUP($B128,Reporting!$R:$Z,MATCH($A$115,Reporting!$S$4:$Z$4,0)+1,FALSE)</f>
        <v>0</v>
      </c>
      <c r="B128" s="277" t="s">
        <v>395</v>
      </c>
      <c r="C128" s="107">
        <v>0.16</v>
      </c>
      <c r="D128" s="6">
        <v>0.61</v>
      </c>
      <c r="E128" s="7">
        <f t="shared" si="98"/>
        <v>9.7600000000000006E-2</v>
      </c>
      <c r="F128" s="7">
        <f t="shared" si="105"/>
        <v>0</v>
      </c>
      <c r="G128" s="8">
        <f t="shared" si="99"/>
        <v>0</v>
      </c>
      <c r="H128" s="9">
        <f t="shared" si="106"/>
        <v>0.16</v>
      </c>
      <c r="I128" s="10">
        <v>0.61</v>
      </c>
      <c r="J128" s="10">
        <f t="shared" si="100"/>
        <v>9.7600000000000006E-2</v>
      </c>
      <c r="K128" s="10">
        <f t="shared" si="107"/>
        <v>0</v>
      </c>
      <c r="L128" s="11">
        <f t="shared" si="101"/>
        <v>0</v>
      </c>
      <c r="M128" s="12">
        <f t="shared" si="102"/>
        <v>0.16</v>
      </c>
      <c r="N128" s="13">
        <v>0.55000000000000004</v>
      </c>
      <c r="O128" s="13">
        <f t="shared" si="103"/>
        <v>8.8000000000000009E-2</v>
      </c>
      <c r="P128" s="13">
        <f t="shared" si="108"/>
        <v>0</v>
      </c>
      <c r="Q128" s="14">
        <f t="shared" si="104"/>
        <v>0</v>
      </c>
    </row>
    <row r="129" spans="1:17" x14ac:dyDescent="0.3">
      <c r="A129" s="250">
        <f>VLOOKUP($B129,Reporting!$R:$Z,MATCH($A$115,Reporting!$S$4:$Z$4,0)+1,FALSE)</f>
        <v>0</v>
      </c>
      <c r="B129" s="277" t="s">
        <v>396</v>
      </c>
      <c r="C129" s="107">
        <v>0.18</v>
      </c>
      <c r="D129" s="6">
        <v>0.61</v>
      </c>
      <c r="E129" s="7">
        <f t="shared" si="98"/>
        <v>0.10979999999999999</v>
      </c>
      <c r="F129" s="7">
        <f t="shared" si="105"/>
        <v>0</v>
      </c>
      <c r="G129" s="8">
        <f t="shared" si="99"/>
        <v>0</v>
      </c>
      <c r="H129" s="9">
        <f t="shared" si="106"/>
        <v>0.18</v>
      </c>
      <c r="I129" s="10">
        <v>0.61</v>
      </c>
      <c r="J129" s="10">
        <f t="shared" si="100"/>
        <v>0.10979999999999999</v>
      </c>
      <c r="K129" s="10">
        <f t="shared" si="107"/>
        <v>0</v>
      </c>
      <c r="L129" s="11">
        <f t="shared" si="101"/>
        <v>0</v>
      </c>
      <c r="M129" s="12">
        <f t="shared" si="102"/>
        <v>0.18</v>
      </c>
      <c r="N129" s="13">
        <v>0.55000000000000004</v>
      </c>
      <c r="O129" s="13">
        <f t="shared" si="103"/>
        <v>9.9000000000000005E-2</v>
      </c>
      <c r="P129" s="13">
        <f t="shared" si="108"/>
        <v>0</v>
      </c>
      <c r="Q129" s="14">
        <f t="shared" si="104"/>
        <v>0</v>
      </c>
    </row>
    <row r="130" spans="1:17" x14ac:dyDescent="0.3">
      <c r="A130" s="250">
        <f>VLOOKUP($B130,Reporting!$R:$Z,MATCH($A$115,Reporting!$S$4:$Z$4,0)+1,FALSE)</f>
        <v>0</v>
      </c>
      <c r="B130" s="277" t="s">
        <v>397</v>
      </c>
      <c r="C130" s="107">
        <v>0.2</v>
      </c>
      <c r="D130" s="6">
        <v>0.61</v>
      </c>
      <c r="E130" s="7">
        <f t="shared" si="98"/>
        <v>0.122</v>
      </c>
      <c r="F130" s="7">
        <f t="shared" si="105"/>
        <v>0</v>
      </c>
      <c r="G130" s="8">
        <f t="shared" si="99"/>
        <v>0</v>
      </c>
      <c r="H130" s="9">
        <f t="shared" si="106"/>
        <v>0.2</v>
      </c>
      <c r="I130" s="10">
        <v>0.61</v>
      </c>
      <c r="J130" s="10">
        <f t="shared" si="100"/>
        <v>0.122</v>
      </c>
      <c r="K130" s="10">
        <f t="shared" si="107"/>
        <v>0</v>
      </c>
      <c r="L130" s="11">
        <f t="shared" si="101"/>
        <v>0</v>
      </c>
      <c r="M130" s="12">
        <f t="shared" si="102"/>
        <v>0.2</v>
      </c>
      <c r="N130" s="13">
        <v>0.55000000000000004</v>
      </c>
      <c r="O130" s="13">
        <f t="shared" si="103"/>
        <v>0.11000000000000001</v>
      </c>
      <c r="P130" s="13">
        <f t="shared" si="108"/>
        <v>0</v>
      </c>
      <c r="Q130" s="14">
        <f t="shared" si="104"/>
        <v>0</v>
      </c>
    </row>
    <row r="131" spans="1:17" x14ac:dyDescent="0.3">
      <c r="A131" s="250">
        <f>VLOOKUP($B131,Reporting!$R:$Z,MATCH($A$115,Reporting!$S$4:$Z$4,0)+1,FALSE)</f>
        <v>0</v>
      </c>
      <c r="B131" s="277" t="s">
        <v>398</v>
      </c>
      <c r="C131" s="107">
        <v>0.23</v>
      </c>
      <c r="D131" s="6">
        <v>0.61</v>
      </c>
      <c r="E131" s="7">
        <f t="shared" si="98"/>
        <v>0.14030000000000001</v>
      </c>
      <c r="F131" s="7">
        <f t="shared" si="105"/>
        <v>0</v>
      </c>
      <c r="G131" s="8">
        <f t="shared" si="99"/>
        <v>0</v>
      </c>
      <c r="H131" s="9">
        <f t="shared" si="106"/>
        <v>0.23</v>
      </c>
      <c r="I131" s="10">
        <v>0.61</v>
      </c>
      <c r="J131" s="10">
        <f t="shared" si="100"/>
        <v>0.14030000000000001</v>
      </c>
      <c r="K131" s="10">
        <f t="shared" si="107"/>
        <v>0</v>
      </c>
      <c r="L131" s="11">
        <f t="shared" si="101"/>
        <v>0</v>
      </c>
      <c r="M131" s="12">
        <f t="shared" si="102"/>
        <v>0.23</v>
      </c>
      <c r="N131" s="13">
        <v>0.55000000000000004</v>
      </c>
      <c r="O131" s="13">
        <f t="shared" si="103"/>
        <v>0.12650000000000003</v>
      </c>
      <c r="P131" s="13">
        <f t="shared" si="108"/>
        <v>0</v>
      </c>
      <c r="Q131" s="14">
        <f t="shared" si="104"/>
        <v>0</v>
      </c>
    </row>
    <row r="132" spans="1:17" ht="15" thickBot="1" x14ac:dyDescent="0.35">
      <c r="A132" s="73">
        <f>ROUNDUP(SUM(A117:A131),0)</f>
        <v>0</v>
      </c>
      <c r="B132" s="278"/>
      <c r="C132" s="74"/>
      <c r="D132" s="642" t="s">
        <v>9</v>
      </c>
      <c r="E132" s="643"/>
      <c r="F132" s="643"/>
      <c r="G132" s="16">
        <f>SUM(G117:G131)</f>
        <v>0</v>
      </c>
      <c r="H132" s="1"/>
      <c r="I132" s="644" t="s">
        <v>10</v>
      </c>
      <c r="J132" s="644"/>
      <c r="K132" s="644"/>
      <c r="L132" s="17">
        <f>SUM(L117:L131)</f>
        <v>0</v>
      </c>
      <c r="M132" s="15"/>
      <c r="N132" s="645" t="s">
        <v>11</v>
      </c>
      <c r="O132" s="645"/>
      <c r="P132" s="645"/>
      <c r="Q132" s="18">
        <f>SUM(Q117:Q131)</f>
        <v>0</v>
      </c>
    </row>
    <row r="133" spans="1:17" ht="15" thickBot="1" x14ac:dyDescent="0.35"/>
    <row r="134" spans="1:17" ht="15" customHeight="1" x14ac:dyDescent="0.3">
      <c r="A134" s="675" t="s">
        <v>19</v>
      </c>
      <c r="B134" s="675"/>
      <c r="C134" s="675"/>
      <c r="D134" s="679" t="s">
        <v>94</v>
      </c>
      <c r="E134" s="679"/>
      <c r="F134" s="679"/>
      <c r="G134" s="679"/>
      <c r="H134" s="66"/>
      <c r="I134" s="66"/>
      <c r="J134" s="66"/>
      <c r="K134" s="66"/>
      <c r="L134" s="66"/>
      <c r="M134" s="66"/>
      <c r="N134" s="66"/>
      <c r="O134" s="66"/>
      <c r="P134" s="66"/>
      <c r="Q134" s="67"/>
    </row>
    <row r="135" spans="1:17" ht="15" customHeight="1" x14ac:dyDescent="0.3">
      <c r="A135" s="676"/>
      <c r="B135" s="676"/>
      <c r="C135" s="676"/>
      <c r="D135" s="680"/>
      <c r="E135" s="680"/>
      <c r="F135" s="680"/>
      <c r="G135" s="680"/>
      <c r="H135" s="68"/>
      <c r="I135" s="68"/>
      <c r="J135" s="68"/>
      <c r="K135" s="68"/>
      <c r="L135" s="68"/>
      <c r="M135" s="68"/>
      <c r="N135" s="68"/>
      <c r="O135" s="68"/>
      <c r="P135" s="68"/>
      <c r="Q135" s="69"/>
    </row>
    <row r="136" spans="1:17" ht="15" customHeight="1" x14ac:dyDescent="0.3">
      <c r="A136" s="129"/>
      <c r="B136" s="70" t="s">
        <v>20</v>
      </c>
      <c r="C136" s="113">
        <v>7.0000000000000001E-3</v>
      </c>
      <c r="D136" s="6">
        <v>0.61</v>
      </c>
      <c r="E136" s="7">
        <f t="shared" ref="E136:E145" si="109">C136*D136</f>
        <v>4.2700000000000004E-3</v>
      </c>
      <c r="F136" s="7">
        <f>A136*E136</f>
        <v>0</v>
      </c>
      <c r="G136" s="8">
        <f t="shared" ref="G136:G145" si="110">F136/8</f>
        <v>0</v>
      </c>
      <c r="H136" s="9">
        <f>C136</f>
        <v>7.0000000000000001E-3</v>
      </c>
      <c r="I136" s="10">
        <v>0.61</v>
      </c>
      <c r="J136" s="10">
        <f t="shared" ref="J136:J145" si="111">H136*I136</f>
        <v>4.2700000000000004E-3</v>
      </c>
      <c r="K136" s="10">
        <f>A136*J136</f>
        <v>0</v>
      </c>
      <c r="L136" s="11">
        <f t="shared" ref="L136:L145" si="112">K136/8</f>
        <v>0</v>
      </c>
      <c r="M136" s="12">
        <f t="shared" ref="M136:M145" si="113">H136</f>
        <v>7.0000000000000001E-3</v>
      </c>
      <c r="N136" s="13">
        <v>0.55000000000000004</v>
      </c>
      <c r="O136" s="13">
        <f t="shared" ref="O136:O145" si="114">M136*N136</f>
        <v>3.8500000000000006E-3</v>
      </c>
      <c r="P136" s="13">
        <f>A136*O136</f>
        <v>0</v>
      </c>
      <c r="Q136" s="14">
        <f t="shared" ref="Q136:Q145" si="115">P136/8</f>
        <v>0</v>
      </c>
    </row>
    <row r="137" spans="1:17" ht="15" customHeight="1" x14ac:dyDescent="0.3">
      <c r="A137" s="129"/>
      <c r="B137" s="70" t="s">
        <v>44</v>
      </c>
      <c r="C137" s="113">
        <v>0.28000000000000003</v>
      </c>
      <c r="D137" s="6">
        <v>0.61</v>
      </c>
      <c r="E137" s="7">
        <f t="shared" si="109"/>
        <v>0.17080000000000001</v>
      </c>
      <c r="F137" s="7">
        <f t="shared" ref="F137:F145" si="116">A137*E137</f>
        <v>0</v>
      </c>
      <c r="G137" s="8">
        <f t="shared" si="110"/>
        <v>0</v>
      </c>
      <c r="H137" s="9">
        <f t="shared" ref="H137:H144" si="117">C137</f>
        <v>0.28000000000000003</v>
      </c>
      <c r="I137" s="10">
        <v>0.61</v>
      </c>
      <c r="J137" s="10">
        <f t="shared" si="111"/>
        <v>0.17080000000000001</v>
      </c>
      <c r="K137" s="10">
        <f t="shared" ref="K137:K145" si="118">A137*J137</f>
        <v>0</v>
      </c>
      <c r="L137" s="11">
        <f t="shared" si="112"/>
        <v>0</v>
      </c>
      <c r="M137" s="12">
        <f t="shared" si="113"/>
        <v>0.28000000000000003</v>
      </c>
      <c r="N137" s="13">
        <v>0.55000000000000004</v>
      </c>
      <c r="O137" s="13">
        <f t="shared" si="114"/>
        <v>0.15400000000000003</v>
      </c>
      <c r="P137" s="13">
        <f t="shared" ref="P137:P145" si="119">A137*O137</f>
        <v>0</v>
      </c>
      <c r="Q137" s="14">
        <f t="shared" si="115"/>
        <v>0</v>
      </c>
    </row>
    <row r="138" spans="1:17" ht="15" customHeight="1" x14ac:dyDescent="0.3">
      <c r="A138" s="129"/>
      <c r="B138" s="70" t="s">
        <v>45</v>
      </c>
      <c r="C138" s="113">
        <v>0.26</v>
      </c>
      <c r="D138" s="6">
        <v>0.61</v>
      </c>
      <c r="E138" s="7">
        <f t="shared" si="109"/>
        <v>0.15859999999999999</v>
      </c>
      <c r="F138" s="7">
        <f t="shared" si="116"/>
        <v>0</v>
      </c>
      <c r="G138" s="8">
        <f t="shared" si="110"/>
        <v>0</v>
      </c>
      <c r="H138" s="9">
        <f t="shared" si="117"/>
        <v>0.26</v>
      </c>
      <c r="I138" s="10">
        <v>0.61</v>
      </c>
      <c r="J138" s="10">
        <f t="shared" si="111"/>
        <v>0.15859999999999999</v>
      </c>
      <c r="K138" s="10">
        <f t="shared" si="118"/>
        <v>0</v>
      </c>
      <c r="L138" s="11">
        <f t="shared" si="112"/>
        <v>0</v>
      </c>
      <c r="M138" s="12">
        <f t="shared" si="113"/>
        <v>0.26</v>
      </c>
      <c r="N138" s="13">
        <v>0.55000000000000004</v>
      </c>
      <c r="O138" s="13">
        <f t="shared" si="114"/>
        <v>0.14300000000000002</v>
      </c>
      <c r="P138" s="13">
        <f t="shared" si="119"/>
        <v>0</v>
      </c>
      <c r="Q138" s="14">
        <f t="shared" si="115"/>
        <v>0</v>
      </c>
    </row>
    <row r="139" spans="1:17" ht="15" customHeight="1" x14ac:dyDescent="0.3">
      <c r="A139" s="129"/>
      <c r="B139" s="70" t="s">
        <v>46</v>
      </c>
      <c r="C139" s="113">
        <v>0.39</v>
      </c>
      <c r="D139" s="6">
        <v>0.61</v>
      </c>
      <c r="E139" s="7">
        <f t="shared" si="109"/>
        <v>0.2379</v>
      </c>
      <c r="F139" s="7">
        <f t="shared" si="116"/>
        <v>0</v>
      </c>
      <c r="G139" s="8">
        <f t="shared" si="110"/>
        <v>0</v>
      </c>
      <c r="H139" s="9">
        <f t="shared" si="117"/>
        <v>0.39</v>
      </c>
      <c r="I139" s="10">
        <v>0.61</v>
      </c>
      <c r="J139" s="10">
        <f t="shared" si="111"/>
        <v>0.2379</v>
      </c>
      <c r="K139" s="10">
        <f t="shared" si="118"/>
        <v>0</v>
      </c>
      <c r="L139" s="11">
        <f t="shared" si="112"/>
        <v>0</v>
      </c>
      <c r="M139" s="12">
        <f t="shared" si="113"/>
        <v>0.39</v>
      </c>
      <c r="N139" s="13">
        <v>0.55000000000000004</v>
      </c>
      <c r="O139" s="13">
        <f t="shared" si="114"/>
        <v>0.21450000000000002</v>
      </c>
      <c r="P139" s="13">
        <f t="shared" si="119"/>
        <v>0</v>
      </c>
      <c r="Q139" s="14">
        <f t="shared" si="115"/>
        <v>0</v>
      </c>
    </row>
    <row r="140" spans="1:17" x14ac:dyDescent="0.3">
      <c r="A140" s="129"/>
      <c r="B140" s="70" t="s">
        <v>47</v>
      </c>
      <c r="C140" s="109">
        <v>0.34</v>
      </c>
      <c r="D140" s="6">
        <v>0.61</v>
      </c>
      <c r="E140" s="7">
        <f t="shared" si="109"/>
        <v>0.2074</v>
      </c>
      <c r="F140" s="7">
        <f t="shared" si="116"/>
        <v>0</v>
      </c>
      <c r="G140" s="8">
        <f t="shared" si="110"/>
        <v>0</v>
      </c>
      <c r="H140" s="9">
        <f t="shared" si="117"/>
        <v>0.34</v>
      </c>
      <c r="I140" s="10">
        <v>0.61</v>
      </c>
      <c r="J140" s="10">
        <f t="shared" si="111"/>
        <v>0.2074</v>
      </c>
      <c r="K140" s="10">
        <f t="shared" si="118"/>
        <v>0</v>
      </c>
      <c r="L140" s="11">
        <f t="shared" si="112"/>
        <v>0</v>
      </c>
      <c r="M140" s="12">
        <f t="shared" si="113"/>
        <v>0.34</v>
      </c>
      <c r="N140" s="13">
        <v>0.55000000000000004</v>
      </c>
      <c r="O140" s="13">
        <f t="shared" si="114"/>
        <v>0.18700000000000003</v>
      </c>
      <c r="P140" s="13">
        <f t="shared" si="119"/>
        <v>0</v>
      </c>
      <c r="Q140" s="14">
        <f t="shared" si="115"/>
        <v>0</v>
      </c>
    </row>
    <row r="141" spans="1:17" x14ac:dyDescent="0.3">
      <c r="A141" s="130"/>
      <c r="B141" s="71" t="s">
        <v>370</v>
      </c>
      <c r="C141" s="109">
        <v>0.08</v>
      </c>
      <c r="D141" s="6">
        <v>0.61</v>
      </c>
      <c r="E141" s="7">
        <f t="shared" si="109"/>
        <v>4.8800000000000003E-2</v>
      </c>
      <c r="F141" s="7">
        <f t="shared" si="116"/>
        <v>0</v>
      </c>
      <c r="G141" s="8">
        <f t="shared" si="110"/>
        <v>0</v>
      </c>
      <c r="H141" s="9">
        <f t="shared" si="117"/>
        <v>0.08</v>
      </c>
      <c r="I141" s="10">
        <v>0.61</v>
      </c>
      <c r="J141" s="10">
        <f t="shared" si="111"/>
        <v>4.8800000000000003E-2</v>
      </c>
      <c r="K141" s="10">
        <f t="shared" si="118"/>
        <v>0</v>
      </c>
      <c r="L141" s="11">
        <f t="shared" si="112"/>
        <v>0</v>
      </c>
      <c r="M141" s="12">
        <f t="shared" si="113"/>
        <v>0.08</v>
      </c>
      <c r="N141" s="13">
        <v>0.55000000000000004</v>
      </c>
      <c r="O141" s="13">
        <f t="shared" si="114"/>
        <v>4.4000000000000004E-2</v>
      </c>
      <c r="P141" s="13">
        <f t="shared" si="119"/>
        <v>0</v>
      </c>
      <c r="Q141" s="14">
        <f t="shared" si="115"/>
        <v>0</v>
      </c>
    </row>
    <row r="142" spans="1:17" x14ac:dyDescent="0.3">
      <c r="A142" s="130"/>
      <c r="B142" s="71" t="s">
        <v>49</v>
      </c>
      <c r="C142" s="109">
        <v>0.26</v>
      </c>
      <c r="D142" s="6">
        <v>0.61</v>
      </c>
      <c r="E142" s="7">
        <f t="shared" si="109"/>
        <v>0.15859999999999999</v>
      </c>
      <c r="F142" s="7">
        <f t="shared" si="116"/>
        <v>0</v>
      </c>
      <c r="G142" s="8">
        <f t="shared" si="110"/>
        <v>0</v>
      </c>
      <c r="H142" s="9">
        <f t="shared" si="117"/>
        <v>0.26</v>
      </c>
      <c r="I142" s="10">
        <v>0.61</v>
      </c>
      <c r="J142" s="10">
        <f t="shared" si="111"/>
        <v>0.15859999999999999</v>
      </c>
      <c r="K142" s="10">
        <f t="shared" si="118"/>
        <v>0</v>
      </c>
      <c r="L142" s="11">
        <f t="shared" si="112"/>
        <v>0</v>
      </c>
      <c r="M142" s="12">
        <f t="shared" si="113"/>
        <v>0.26</v>
      </c>
      <c r="N142" s="13">
        <v>0.55000000000000004</v>
      </c>
      <c r="O142" s="13">
        <f t="shared" si="114"/>
        <v>0.14300000000000002</v>
      </c>
      <c r="P142" s="13">
        <f t="shared" si="119"/>
        <v>0</v>
      </c>
      <c r="Q142" s="14">
        <f t="shared" si="115"/>
        <v>0</v>
      </c>
    </row>
    <row r="143" spans="1:17" x14ac:dyDescent="0.3">
      <c r="A143" s="130"/>
      <c r="B143" s="83" t="s">
        <v>125</v>
      </c>
      <c r="C143" s="109">
        <v>0.34</v>
      </c>
      <c r="D143" s="6">
        <v>0.61</v>
      </c>
      <c r="E143" s="7">
        <f t="shared" si="109"/>
        <v>0.2074</v>
      </c>
      <c r="F143" s="7">
        <f t="shared" si="116"/>
        <v>0</v>
      </c>
      <c r="G143" s="8">
        <f t="shared" si="110"/>
        <v>0</v>
      </c>
      <c r="H143" s="9">
        <f t="shared" si="117"/>
        <v>0.34</v>
      </c>
      <c r="I143" s="10">
        <v>0.61</v>
      </c>
      <c r="J143" s="10">
        <f t="shared" si="111"/>
        <v>0.2074</v>
      </c>
      <c r="K143" s="10">
        <f t="shared" si="118"/>
        <v>0</v>
      </c>
      <c r="L143" s="11">
        <f t="shared" si="112"/>
        <v>0</v>
      </c>
      <c r="M143" s="12">
        <f t="shared" si="113"/>
        <v>0.34</v>
      </c>
      <c r="N143" s="13">
        <v>0.55000000000000004</v>
      </c>
      <c r="O143" s="13">
        <f t="shared" si="114"/>
        <v>0.18700000000000003</v>
      </c>
      <c r="P143" s="13">
        <f t="shared" si="119"/>
        <v>0</v>
      </c>
      <c r="Q143" s="14">
        <f t="shared" si="115"/>
        <v>0</v>
      </c>
    </row>
    <row r="144" spans="1:17" x14ac:dyDescent="0.3">
      <c r="A144" s="130"/>
      <c r="B144" s="71" t="s">
        <v>50</v>
      </c>
      <c r="C144" s="109">
        <v>0.39</v>
      </c>
      <c r="D144" s="6">
        <v>0.61</v>
      </c>
      <c r="E144" s="7">
        <f t="shared" si="109"/>
        <v>0.2379</v>
      </c>
      <c r="F144" s="7">
        <f t="shared" si="116"/>
        <v>0</v>
      </c>
      <c r="G144" s="8">
        <f t="shared" si="110"/>
        <v>0</v>
      </c>
      <c r="H144" s="9">
        <f t="shared" si="117"/>
        <v>0.39</v>
      </c>
      <c r="I144" s="10">
        <v>0.61</v>
      </c>
      <c r="J144" s="10">
        <f t="shared" si="111"/>
        <v>0.2379</v>
      </c>
      <c r="K144" s="10">
        <f t="shared" si="118"/>
        <v>0</v>
      </c>
      <c r="L144" s="11">
        <f t="shared" si="112"/>
        <v>0</v>
      </c>
      <c r="M144" s="12">
        <f t="shared" si="113"/>
        <v>0.39</v>
      </c>
      <c r="N144" s="13">
        <v>0.55000000000000004</v>
      </c>
      <c r="O144" s="13">
        <f t="shared" si="114"/>
        <v>0.21450000000000002</v>
      </c>
      <c r="P144" s="13">
        <f t="shared" si="119"/>
        <v>0</v>
      </c>
      <c r="Q144" s="14">
        <f t="shared" si="115"/>
        <v>0</v>
      </c>
    </row>
    <row r="145" spans="1:17" x14ac:dyDescent="0.3">
      <c r="A145" s="130"/>
      <c r="B145" s="83" t="s">
        <v>127</v>
      </c>
      <c r="C145" s="109">
        <v>0.27</v>
      </c>
      <c r="D145" s="6">
        <v>0.61</v>
      </c>
      <c r="E145" s="7">
        <f t="shared" si="109"/>
        <v>0.16470000000000001</v>
      </c>
      <c r="F145" s="7">
        <f t="shared" si="116"/>
        <v>0</v>
      </c>
      <c r="G145" s="8">
        <f t="shared" si="110"/>
        <v>0</v>
      </c>
      <c r="H145" s="9">
        <f>C145</f>
        <v>0.27</v>
      </c>
      <c r="I145" s="10">
        <v>0.61</v>
      </c>
      <c r="J145" s="10">
        <f t="shared" si="111"/>
        <v>0.16470000000000001</v>
      </c>
      <c r="K145" s="10">
        <f t="shared" si="118"/>
        <v>0</v>
      </c>
      <c r="L145" s="11">
        <f t="shared" si="112"/>
        <v>0</v>
      </c>
      <c r="M145" s="12">
        <f t="shared" si="113"/>
        <v>0.27</v>
      </c>
      <c r="N145" s="13">
        <v>0.55000000000000004</v>
      </c>
      <c r="O145" s="13">
        <f t="shared" si="114"/>
        <v>0.14850000000000002</v>
      </c>
      <c r="P145" s="13">
        <f t="shared" si="119"/>
        <v>0</v>
      </c>
      <c r="Q145" s="14">
        <f t="shared" si="115"/>
        <v>0</v>
      </c>
    </row>
    <row r="146" spans="1:17" ht="15" thickBot="1" x14ac:dyDescent="0.35">
      <c r="A146" s="279">
        <f>ROUNDUP(SUM(A136:A145),0)</f>
        <v>0</v>
      </c>
      <c r="B146" s="279"/>
      <c r="C146" s="65"/>
      <c r="D146" s="642" t="s">
        <v>9</v>
      </c>
      <c r="E146" s="643"/>
      <c r="F146" s="643"/>
      <c r="G146" s="16">
        <f>SUM(G136:G145)</f>
        <v>0</v>
      </c>
      <c r="H146" s="1"/>
      <c r="I146" s="644" t="s">
        <v>10</v>
      </c>
      <c r="J146" s="644"/>
      <c r="K146" s="644"/>
      <c r="L146" s="17">
        <f>SUM(L136:L145)</f>
        <v>0</v>
      </c>
      <c r="M146" s="15"/>
      <c r="N146" s="645" t="s">
        <v>11</v>
      </c>
      <c r="O146" s="645"/>
      <c r="P146" s="645"/>
      <c r="Q146" s="18">
        <f>SUM(Q136:Q145)</f>
        <v>0</v>
      </c>
    </row>
  </sheetData>
  <sheetProtection algorithmName="SHA-512" hashValue="QDHXwpTJ8AtzH8SQ1EieTkHTnsnq8DTGg9pMSmktbqdoohdbw70msN/DfF/WVJ/hw6H+UUENC13yYhW6fkDhQQ==" saltValue="W7PBtmR6tviL6ACsK37E4Q==" spinCount="100000" sheet="1" objects="1" scenarios="1"/>
  <mergeCells count="59">
    <mergeCell ref="H2:L2"/>
    <mergeCell ref="H5:K6"/>
    <mergeCell ref="A5:D6"/>
    <mergeCell ref="H46:K47"/>
    <mergeCell ref="A46:E47"/>
    <mergeCell ref="A1:C2"/>
    <mergeCell ref="D2:G2"/>
    <mergeCell ref="D27:F27"/>
    <mergeCell ref="I27:K27"/>
    <mergeCell ref="M2:Q2"/>
    <mergeCell ref="S2:U2"/>
    <mergeCell ref="AA2:AC2"/>
    <mergeCell ref="W3:X3"/>
    <mergeCell ref="AA3:AB3"/>
    <mergeCell ref="W2:Y2"/>
    <mergeCell ref="S3:T3"/>
    <mergeCell ref="N27:P27"/>
    <mergeCell ref="D60:F60"/>
    <mergeCell ref="I60:K60"/>
    <mergeCell ref="N60:P60"/>
    <mergeCell ref="H29:K30"/>
    <mergeCell ref="A29:D30"/>
    <mergeCell ref="N44:P44"/>
    <mergeCell ref="D44:F44"/>
    <mergeCell ref="I44:K44"/>
    <mergeCell ref="D146:F146"/>
    <mergeCell ref="I146:K146"/>
    <mergeCell ref="N146:P146"/>
    <mergeCell ref="A102:C103"/>
    <mergeCell ref="D113:F113"/>
    <mergeCell ref="I113:K113"/>
    <mergeCell ref="N113:P113"/>
    <mergeCell ref="D102:G103"/>
    <mergeCell ref="D115:G116"/>
    <mergeCell ref="D134:G135"/>
    <mergeCell ref="A115:C116"/>
    <mergeCell ref="D132:F132"/>
    <mergeCell ref="I132:K132"/>
    <mergeCell ref="N132:P132"/>
    <mergeCell ref="A134:C135"/>
    <mergeCell ref="D100:F100"/>
    <mergeCell ref="I100:K100"/>
    <mergeCell ref="N100:P100"/>
    <mergeCell ref="I87:K87"/>
    <mergeCell ref="N87:P87"/>
    <mergeCell ref="W87:Y87"/>
    <mergeCell ref="S87:U87"/>
    <mergeCell ref="D75:G76"/>
    <mergeCell ref="H62:K63"/>
    <mergeCell ref="W88:Y90"/>
    <mergeCell ref="D73:F73"/>
    <mergeCell ref="I73:K73"/>
    <mergeCell ref="N73:P73"/>
    <mergeCell ref="A62:E63"/>
    <mergeCell ref="S88:U90"/>
    <mergeCell ref="A75:C76"/>
    <mergeCell ref="A89:C90"/>
    <mergeCell ref="D89:G90"/>
    <mergeCell ref="D87:F87"/>
  </mergeCells>
  <printOptions horizontalCentered="1"/>
  <pageMargins left="0.25" right="0.25" top="0.4" bottom="0.3" header="0.3" footer="0.25"/>
  <pageSetup scale="65" fitToHeight="0" orientation="portrait" r:id="rId1"/>
  <headerFooter alignWithMargins="0">
    <oddFooter>&amp;F&amp;RPage &amp;P</oddFooter>
  </headerFooter>
  <rowBreaks count="1" manualBreakCount="1">
    <brk id="74" max="1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9D3DF-B93E-4EC8-96D5-0EEFCD66356E}">
  <sheetPr codeName="Sheet13">
    <tabColor rgb="FF92D050"/>
  </sheetPr>
  <dimension ref="A1:AC117"/>
  <sheetViews>
    <sheetView workbookViewId="0">
      <selection activeCell="B7" sqref="B7:B22"/>
    </sheetView>
  </sheetViews>
  <sheetFormatPr defaultRowHeight="14.4" x14ac:dyDescent="0.3"/>
  <cols>
    <col min="1" max="1" width="10" customWidth="1"/>
    <col min="2" max="2" width="11.109375" style="229" bestFit="1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2" t="s">
        <v>25</v>
      </c>
      <c r="B1" s="713"/>
      <c r="C1" s="713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4"/>
      <c r="B2" s="715"/>
      <c r="C2" s="715"/>
      <c r="D2" s="650" t="s">
        <v>6</v>
      </c>
      <c r="E2" s="651"/>
      <c r="F2" s="651"/>
      <c r="G2" s="652"/>
      <c r="H2" s="689" t="s">
        <v>8</v>
      </c>
      <c r="I2" s="690"/>
      <c r="J2" s="690"/>
      <c r="K2" s="690"/>
      <c r="L2" s="691"/>
      <c r="M2" s="631" t="s">
        <v>257</v>
      </c>
      <c r="N2" s="632"/>
      <c r="O2" s="632"/>
      <c r="P2" s="632"/>
      <c r="Q2" s="633"/>
      <c r="S2" s="662" t="s">
        <v>41</v>
      </c>
      <c r="T2" s="663"/>
      <c r="U2" s="664"/>
      <c r="W2" s="665" t="s">
        <v>42</v>
      </c>
      <c r="X2" s="666"/>
      <c r="Y2" s="667"/>
      <c r="AA2" s="655" t="s">
        <v>22</v>
      </c>
      <c r="AB2" s="656"/>
      <c r="AC2" s="657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0">
        <f>G23+G38+G79+G117+G92+G102+G51+G66</f>
        <v>2.8014249999999996</v>
      </c>
      <c r="T3" s="661"/>
      <c r="U3" s="80" t="s">
        <v>23</v>
      </c>
      <c r="W3" s="668">
        <f>L23+L38+L79+L117+L92+L102+L51+L66</f>
        <v>2.8014249999999996</v>
      </c>
      <c r="X3" s="669"/>
      <c r="Y3" s="81" t="s">
        <v>23</v>
      </c>
      <c r="AA3" s="658">
        <f>Q23+Q38+Q79+Q117+Q92+Q102+Q51+Q66</f>
        <v>2.5258750000000001</v>
      </c>
      <c r="AB3" s="659"/>
      <c r="AC3" s="79" t="s">
        <v>23</v>
      </c>
    </row>
    <row r="4" spans="1:29" ht="15" thickBot="1" x14ac:dyDescent="0.35">
      <c r="A4">
        <f>A23+A38+A51+A66+A79+A92+A102+A117</f>
        <v>104</v>
      </c>
    </row>
    <row r="5" spans="1:29" ht="15" customHeight="1" x14ac:dyDescent="0.3">
      <c r="A5" s="638" t="s">
        <v>163</v>
      </c>
      <c r="B5" s="638"/>
      <c r="C5" s="638"/>
      <c r="D5" s="638"/>
      <c r="E5" s="638"/>
      <c r="F5" s="638"/>
      <c r="G5" s="122"/>
      <c r="H5" s="704" t="s">
        <v>95</v>
      </c>
      <c r="I5" s="704"/>
      <c r="J5" s="704"/>
      <c r="K5" s="2"/>
      <c r="L5" s="2"/>
      <c r="M5" s="2"/>
      <c r="N5" s="2"/>
      <c r="O5" s="2"/>
      <c r="P5" s="2"/>
      <c r="Q5" s="5"/>
    </row>
    <row r="6" spans="1:29" ht="15" customHeight="1" x14ac:dyDescent="0.3">
      <c r="A6" s="639"/>
      <c r="B6" s="639"/>
      <c r="C6" s="639"/>
      <c r="D6" s="639"/>
      <c r="E6" s="639"/>
      <c r="F6" s="639"/>
      <c r="G6" s="123"/>
      <c r="H6" s="705"/>
      <c r="I6" s="705"/>
      <c r="J6" s="705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VLOOKUP($B7,Reporting!$AA:$AH,MATCH($A$5,Reporting!$AB$4:$AH$4,0)+1,FALSE)</f>
        <v>0</v>
      </c>
      <c r="B7" s="262" t="s">
        <v>374</v>
      </c>
      <c r="C7" s="96">
        <v>0.23</v>
      </c>
      <c r="D7" s="6">
        <v>0.61</v>
      </c>
      <c r="E7" s="7">
        <f>C7*D7</f>
        <v>0.14030000000000001</v>
      </c>
      <c r="F7" s="7">
        <f>A7*E7</f>
        <v>0</v>
      </c>
      <c r="G7" s="8">
        <f>F7/8</f>
        <v>0</v>
      </c>
      <c r="H7" s="9">
        <f>C7</f>
        <v>0.23</v>
      </c>
      <c r="I7" s="10">
        <v>0.61</v>
      </c>
      <c r="J7" s="10">
        <f>H7*I7</f>
        <v>0.14030000000000001</v>
      </c>
      <c r="K7" s="10">
        <f>A7*J7</f>
        <v>0</v>
      </c>
      <c r="L7" s="11">
        <f>K7/8</f>
        <v>0</v>
      </c>
      <c r="M7" s="12">
        <f>H7</f>
        <v>0.23</v>
      </c>
      <c r="N7" s="13">
        <v>0.55000000000000004</v>
      </c>
      <c r="O7" s="13">
        <f>M7*N7</f>
        <v>0.12650000000000003</v>
      </c>
      <c r="P7" s="13">
        <f>A7*O7</f>
        <v>0</v>
      </c>
      <c r="Q7" s="14">
        <f>P7/8</f>
        <v>0</v>
      </c>
    </row>
    <row r="8" spans="1:29" ht="15.75" customHeight="1" x14ac:dyDescent="0.3">
      <c r="A8" s="250">
        <f>VLOOKUP($B8,Reporting!$AA:$AH,MATCH($A$5,Reporting!$AB$4:$AH$4,0)+1,FALSE)</f>
        <v>0</v>
      </c>
      <c r="B8" s="119" t="s">
        <v>390</v>
      </c>
      <c r="C8" s="97">
        <v>0.3</v>
      </c>
      <c r="D8" s="6">
        <v>0.61</v>
      </c>
      <c r="E8" s="7">
        <f>C8*D8</f>
        <v>0.183</v>
      </c>
      <c r="F8" s="7">
        <f t="shared" ref="F8:F22" si="0">A8*E8</f>
        <v>0</v>
      </c>
      <c r="G8" s="8">
        <f>F8/8</f>
        <v>0</v>
      </c>
      <c r="H8" s="9">
        <f t="shared" ref="H8:H22" si="1">C8</f>
        <v>0.3</v>
      </c>
      <c r="I8" s="10">
        <v>0.61</v>
      </c>
      <c r="J8" s="10">
        <f>H8*I8</f>
        <v>0.183</v>
      </c>
      <c r="K8" s="10">
        <f t="shared" ref="K8:K22" si="2">A8*J8</f>
        <v>0</v>
      </c>
      <c r="L8" s="11">
        <f>K8/8</f>
        <v>0</v>
      </c>
      <c r="M8" s="12">
        <f>H8</f>
        <v>0.3</v>
      </c>
      <c r="N8" s="13">
        <v>0.55000000000000004</v>
      </c>
      <c r="O8" s="13">
        <f>M8*N8</f>
        <v>0.16500000000000001</v>
      </c>
      <c r="P8" s="13">
        <f t="shared" ref="P8:P22" si="3">A8*O8</f>
        <v>0</v>
      </c>
      <c r="Q8" s="14">
        <f>P8/8</f>
        <v>0</v>
      </c>
    </row>
    <row r="9" spans="1:29" x14ac:dyDescent="0.3">
      <c r="A9" s="250">
        <f>VLOOKUP($B9,Reporting!$AA:$AH,MATCH($A$5,Reporting!$AB$4:$AH$4,0)+1,FALSE)</f>
        <v>20</v>
      </c>
      <c r="B9" s="266" t="s">
        <v>376</v>
      </c>
      <c r="C9" s="97">
        <v>0.26</v>
      </c>
      <c r="D9" s="6">
        <v>0.61</v>
      </c>
      <c r="E9" s="7">
        <f t="shared" ref="E9:E22" si="4">C9*D9</f>
        <v>0.15859999999999999</v>
      </c>
      <c r="F9" s="7">
        <f t="shared" si="0"/>
        <v>3.1719999999999997</v>
      </c>
      <c r="G9" s="8">
        <f t="shared" ref="G9:G22" si="5">F9/8</f>
        <v>0.39649999999999996</v>
      </c>
      <c r="H9" s="9">
        <f t="shared" si="1"/>
        <v>0.26</v>
      </c>
      <c r="I9" s="10">
        <v>0.61</v>
      </c>
      <c r="J9" s="10">
        <f t="shared" ref="J9:J22" si="6">H9*I9</f>
        <v>0.15859999999999999</v>
      </c>
      <c r="K9" s="10">
        <f t="shared" si="2"/>
        <v>3.1719999999999997</v>
      </c>
      <c r="L9" s="11">
        <f t="shared" ref="L9:L22" si="7">K9/8</f>
        <v>0.39649999999999996</v>
      </c>
      <c r="M9" s="12">
        <f t="shared" ref="M9:M22" si="8">H9</f>
        <v>0.26</v>
      </c>
      <c r="N9" s="13">
        <v>0.55000000000000004</v>
      </c>
      <c r="O9" s="13">
        <f t="shared" ref="O9:O22" si="9">M9*N9</f>
        <v>0.14300000000000002</v>
      </c>
      <c r="P9" s="13">
        <f t="shared" si="3"/>
        <v>2.8600000000000003</v>
      </c>
      <c r="Q9" s="14">
        <f t="shared" ref="Q9:Q22" si="10">P9/8</f>
        <v>0.35750000000000004</v>
      </c>
    </row>
    <row r="10" spans="1:29" x14ac:dyDescent="0.3">
      <c r="A10" s="250">
        <f>VLOOKUP($B10,Reporting!$AA:$AH,MATCH($A$5,Reporting!$AB$4:$AH$4,0)+1,FALSE)</f>
        <v>24</v>
      </c>
      <c r="B10" s="119" t="s">
        <v>391</v>
      </c>
      <c r="C10" s="97">
        <v>0.28000000000000003</v>
      </c>
      <c r="D10" s="6">
        <v>0.61</v>
      </c>
      <c r="E10" s="7">
        <f t="shared" si="4"/>
        <v>0.17080000000000001</v>
      </c>
      <c r="F10" s="7">
        <f t="shared" si="0"/>
        <v>4.0991999999999997</v>
      </c>
      <c r="G10" s="8">
        <f t="shared" si="5"/>
        <v>0.51239999999999997</v>
      </c>
      <c r="H10" s="9">
        <f t="shared" si="1"/>
        <v>0.28000000000000003</v>
      </c>
      <c r="I10" s="10">
        <v>0.61</v>
      </c>
      <c r="J10" s="10">
        <f t="shared" si="6"/>
        <v>0.17080000000000001</v>
      </c>
      <c r="K10" s="10">
        <f t="shared" si="2"/>
        <v>4.0991999999999997</v>
      </c>
      <c r="L10" s="11">
        <f t="shared" si="7"/>
        <v>0.51239999999999997</v>
      </c>
      <c r="M10" s="12">
        <f t="shared" si="8"/>
        <v>0.28000000000000003</v>
      </c>
      <c r="N10" s="13">
        <v>0.55000000000000004</v>
      </c>
      <c r="O10" s="13">
        <f t="shared" si="9"/>
        <v>0.15400000000000003</v>
      </c>
      <c r="P10" s="13">
        <f t="shared" si="3"/>
        <v>3.6960000000000006</v>
      </c>
      <c r="Q10" s="14">
        <f t="shared" si="10"/>
        <v>0.46200000000000008</v>
      </c>
    </row>
    <row r="11" spans="1:29" x14ac:dyDescent="0.3">
      <c r="A11" s="250">
        <f>VLOOKUP($B11,Reporting!$AA:$AH,MATCH($A$5,Reporting!$AB$4:$AH$4,0)+1,FALSE)</f>
        <v>26</v>
      </c>
      <c r="B11" s="119" t="s">
        <v>392</v>
      </c>
      <c r="C11" s="97">
        <v>0.34</v>
      </c>
      <c r="D11" s="6">
        <v>0.61</v>
      </c>
      <c r="E11" s="7">
        <f t="shared" si="4"/>
        <v>0.2074</v>
      </c>
      <c r="F11" s="7">
        <f t="shared" si="0"/>
        <v>5.3924000000000003</v>
      </c>
      <c r="G11" s="8">
        <f t="shared" si="5"/>
        <v>0.67405000000000004</v>
      </c>
      <c r="H11" s="9">
        <f t="shared" si="1"/>
        <v>0.34</v>
      </c>
      <c r="I11" s="10">
        <v>0.61</v>
      </c>
      <c r="J11" s="10">
        <f t="shared" si="6"/>
        <v>0.2074</v>
      </c>
      <c r="K11" s="10">
        <f t="shared" si="2"/>
        <v>5.3924000000000003</v>
      </c>
      <c r="L11" s="11">
        <f t="shared" si="7"/>
        <v>0.67405000000000004</v>
      </c>
      <c r="M11" s="12">
        <f t="shared" si="8"/>
        <v>0.34</v>
      </c>
      <c r="N11" s="13">
        <v>0.55000000000000004</v>
      </c>
      <c r="O11" s="13">
        <f t="shared" si="9"/>
        <v>0.18700000000000003</v>
      </c>
      <c r="P11" s="13">
        <f t="shared" si="3"/>
        <v>4.862000000000001</v>
      </c>
      <c r="Q11" s="14">
        <f t="shared" si="10"/>
        <v>0.60775000000000012</v>
      </c>
    </row>
    <row r="12" spans="1:29" x14ac:dyDescent="0.3">
      <c r="A12" s="250">
        <f>VLOOKUP($B12,Reporting!$AA:$AH,MATCH($A$5,Reporting!$AB$4:$AH$4,0)+1,FALSE)</f>
        <v>0</v>
      </c>
      <c r="B12" s="119" t="s">
        <v>393</v>
      </c>
      <c r="C12" s="97">
        <v>0.39</v>
      </c>
      <c r="D12" s="6">
        <v>0.61</v>
      </c>
      <c r="E12" s="7">
        <f t="shared" si="4"/>
        <v>0.2379</v>
      </c>
      <c r="F12" s="7">
        <f t="shared" si="0"/>
        <v>0</v>
      </c>
      <c r="G12" s="8">
        <f t="shared" si="5"/>
        <v>0</v>
      </c>
      <c r="H12" s="9">
        <f t="shared" si="1"/>
        <v>0.39</v>
      </c>
      <c r="I12" s="10">
        <v>0.61</v>
      </c>
      <c r="J12" s="10">
        <f t="shared" si="6"/>
        <v>0.2379</v>
      </c>
      <c r="K12" s="10">
        <f t="shared" si="2"/>
        <v>0</v>
      </c>
      <c r="L12" s="11">
        <f t="shared" si="7"/>
        <v>0</v>
      </c>
      <c r="M12" s="12">
        <f t="shared" si="8"/>
        <v>0.39</v>
      </c>
      <c r="N12" s="13">
        <v>0.55000000000000004</v>
      </c>
      <c r="O12" s="13">
        <f t="shared" si="9"/>
        <v>0.21450000000000002</v>
      </c>
      <c r="P12" s="13">
        <f t="shared" si="3"/>
        <v>0</v>
      </c>
      <c r="Q12" s="14">
        <f t="shared" si="10"/>
        <v>0</v>
      </c>
    </row>
    <row r="13" spans="1:29" x14ac:dyDescent="0.3">
      <c r="A13" s="250">
        <f>VLOOKUP($B13,Reporting!$AA:$AH,MATCH($A$5,Reporting!$AB$4:$AH$4,0)+1,FALSE)</f>
        <v>0</v>
      </c>
      <c r="B13" s="119" t="s">
        <v>394</v>
      </c>
      <c r="C13" s="97">
        <v>0.4</v>
      </c>
      <c r="D13" s="6">
        <v>0.61</v>
      </c>
      <c r="E13" s="7">
        <f t="shared" si="4"/>
        <v>0.24399999999999999</v>
      </c>
      <c r="F13" s="7">
        <f t="shared" si="0"/>
        <v>0</v>
      </c>
      <c r="G13" s="8">
        <f t="shared" si="5"/>
        <v>0</v>
      </c>
      <c r="H13" s="9">
        <f t="shared" si="1"/>
        <v>0.4</v>
      </c>
      <c r="I13" s="10">
        <v>0.61</v>
      </c>
      <c r="J13" s="10">
        <f t="shared" si="6"/>
        <v>0.24399999999999999</v>
      </c>
      <c r="K13" s="10">
        <f t="shared" si="2"/>
        <v>0</v>
      </c>
      <c r="L13" s="11">
        <f t="shared" si="7"/>
        <v>0</v>
      </c>
      <c r="M13" s="12">
        <f t="shared" si="8"/>
        <v>0.4</v>
      </c>
      <c r="N13" s="13">
        <v>0.55000000000000004</v>
      </c>
      <c r="O13" s="13">
        <f t="shared" si="9"/>
        <v>0.22000000000000003</v>
      </c>
      <c r="P13" s="13">
        <f t="shared" si="3"/>
        <v>0</v>
      </c>
      <c r="Q13" s="14">
        <f t="shared" si="10"/>
        <v>0</v>
      </c>
    </row>
    <row r="14" spans="1:29" x14ac:dyDescent="0.3">
      <c r="A14" s="250">
        <f>VLOOKUP($B14,Reporting!$AA:$AH,MATCH($A$5,Reporting!$AB$4:$AH$4,0)+1,FALSE)</f>
        <v>34</v>
      </c>
      <c r="B14" s="119" t="s">
        <v>395</v>
      </c>
      <c r="C14" s="97">
        <v>0.47</v>
      </c>
      <c r="D14" s="6">
        <v>0.61</v>
      </c>
      <c r="E14" s="7">
        <f t="shared" si="4"/>
        <v>0.28669999999999995</v>
      </c>
      <c r="F14" s="7">
        <f t="shared" si="0"/>
        <v>9.747799999999998</v>
      </c>
      <c r="G14" s="8">
        <f t="shared" si="5"/>
        <v>1.2184749999999998</v>
      </c>
      <c r="H14" s="9">
        <f t="shared" si="1"/>
        <v>0.47</v>
      </c>
      <c r="I14" s="10">
        <v>0.61</v>
      </c>
      <c r="J14" s="10">
        <f t="shared" si="6"/>
        <v>0.28669999999999995</v>
      </c>
      <c r="K14" s="10">
        <f t="shared" si="2"/>
        <v>9.747799999999998</v>
      </c>
      <c r="L14" s="11">
        <f t="shared" si="7"/>
        <v>1.2184749999999998</v>
      </c>
      <c r="M14" s="12">
        <f t="shared" si="8"/>
        <v>0.47</v>
      </c>
      <c r="N14" s="13">
        <v>0.55000000000000004</v>
      </c>
      <c r="O14" s="13">
        <f t="shared" si="9"/>
        <v>0.25850000000000001</v>
      </c>
      <c r="P14" s="13">
        <f t="shared" si="3"/>
        <v>8.7889999999999997</v>
      </c>
      <c r="Q14" s="14">
        <f t="shared" si="10"/>
        <v>1.098625</v>
      </c>
    </row>
    <row r="15" spans="1:29" x14ac:dyDescent="0.3">
      <c r="A15" s="250">
        <f>VLOOKUP($B15,Reporting!$AA:$AH,MATCH($A$5,Reporting!$AB$4:$AH$4,0)+1,FALSE)</f>
        <v>0</v>
      </c>
      <c r="B15" s="119" t="s">
        <v>396</v>
      </c>
      <c r="C15" s="97">
        <v>0.54</v>
      </c>
      <c r="D15" s="6">
        <v>0.61</v>
      </c>
      <c r="E15" s="7">
        <f t="shared" si="4"/>
        <v>0.32940000000000003</v>
      </c>
      <c r="F15" s="7">
        <f t="shared" si="0"/>
        <v>0</v>
      </c>
      <c r="G15" s="8">
        <f t="shared" si="5"/>
        <v>0</v>
      </c>
      <c r="H15" s="9">
        <f t="shared" si="1"/>
        <v>0.54</v>
      </c>
      <c r="I15" s="10">
        <v>0.61</v>
      </c>
      <c r="J15" s="10">
        <f t="shared" si="6"/>
        <v>0.32940000000000003</v>
      </c>
      <c r="K15" s="10">
        <f t="shared" si="2"/>
        <v>0</v>
      </c>
      <c r="L15" s="11">
        <f t="shared" si="7"/>
        <v>0</v>
      </c>
      <c r="M15" s="12">
        <f t="shared" si="8"/>
        <v>0.54</v>
      </c>
      <c r="N15" s="13">
        <v>0.55000000000000004</v>
      </c>
      <c r="O15" s="13">
        <f t="shared" si="9"/>
        <v>0.29700000000000004</v>
      </c>
      <c r="P15" s="13">
        <f t="shared" si="3"/>
        <v>0</v>
      </c>
      <c r="Q15" s="14">
        <f t="shared" si="10"/>
        <v>0</v>
      </c>
    </row>
    <row r="16" spans="1:29" x14ac:dyDescent="0.3">
      <c r="A16" s="250">
        <f>VLOOKUP($B16,Reporting!$AA:$AH,MATCH($A$5,Reporting!$AB$4:$AH$4,0)+1,FALSE)</f>
        <v>0</v>
      </c>
      <c r="B16" s="119" t="s">
        <v>397</v>
      </c>
      <c r="C16" s="97">
        <v>0.54</v>
      </c>
      <c r="D16" s="6">
        <v>0.61</v>
      </c>
      <c r="E16" s="7">
        <f t="shared" si="4"/>
        <v>0.32940000000000003</v>
      </c>
      <c r="F16" s="7">
        <f t="shared" si="0"/>
        <v>0</v>
      </c>
      <c r="G16" s="8">
        <f t="shared" si="5"/>
        <v>0</v>
      </c>
      <c r="H16" s="9">
        <f t="shared" si="1"/>
        <v>0.54</v>
      </c>
      <c r="I16" s="10">
        <v>0.61</v>
      </c>
      <c r="J16" s="10">
        <f t="shared" si="6"/>
        <v>0.32940000000000003</v>
      </c>
      <c r="K16" s="10">
        <f t="shared" si="2"/>
        <v>0</v>
      </c>
      <c r="L16" s="11">
        <f t="shared" si="7"/>
        <v>0</v>
      </c>
      <c r="M16" s="12">
        <f t="shared" si="8"/>
        <v>0.54</v>
      </c>
      <c r="N16" s="13">
        <v>0.55000000000000004</v>
      </c>
      <c r="O16" s="13">
        <f t="shared" si="9"/>
        <v>0.29700000000000004</v>
      </c>
      <c r="P16" s="13">
        <f t="shared" si="3"/>
        <v>0</v>
      </c>
      <c r="Q16" s="14">
        <f t="shared" si="10"/>
        <v>0</v>
      </c>
    </row>
    <row r="17" spans="1:25" x14ac:dyDescent="0.3">
      <c r="A17" s="250">
        <f>VLOOKUP($B17,Reporting!$AA:$AH,MATCH($A$5,Reporting!$AB$4:$AH$4,0)+1,FALSE)</f>
        <v>0</v>
      </c>
      <c r="B17" s="119" t="s">
        <v>398</v>
      </c>
      <c r="C17" s="97">
        <v>0.63</v>
      </c>
      <c r="D17" s="6">
        <v>0.61</v>
      </c>
      <c r="E17" s="7">
        <f t="shared" si="4"/>
        <v>0.38429999999999997</v>
      </c>
      <c r="F17" s="7">
        <f t="shared" si="0"/>
        <v>0</v>
      </c>
      <c r="G17" s="8">
        <f t="shared" si="5"/>
        <v>0</v>
      </c>
      <c r="H17" s="9">
        <f t="shared" si="1"/>
        <v>0.63</v>
      </c>
      <c r="I17" s="10">
        <v>0.61</v>
      </c>
      <c r="J17" s="10">
        <f t="shared" si="6"/>
        <v>0.38429999999999997</v>
      </c>
      <c r="K17" s="10">
        <f t="shared" si="2"/>
        <v>0</v>
      </c>
      <c r="L17" s="11">
        <f t="shared" si="7"/>
        <v>0</v>
      </c>
      <c r="M17" s="12">
        <f t="shared" si="8"/>
        <v>0.63</v>
      </c>
      <c r="N17" s="13">
        <v>0.55000000000000004</v>
      </c>
      <c r="O17" s="13">
        <f t="shared" si="9"/>
        <v>0.34650000000000003</v>
      </c>
      <c r="P17" s="13">
        <f t="shared" si="3"/>
        <v>0</v>
      </c>
      <c r="Q17" s="14">
        <f t="shared" si="10"/>
        <v>0</v>
      </c>
    </row>
    <row r="18" spans="1:25" x14ac:dyDescent="0.3">
      <c r="A18" s="250">
        <f>VLOOKUP($B18,Reporting!$AA:$AH,MATCH($A$5,Reporting!$AB$4:$AH$4,0)+1,FALSE)</f>
        <v>0</v>
      </c>
      <c r="B18" s="119" t="s">
        <v>399</v>
      </c>
      <c r="C18" s="97">
        <v>0.72</v>
      </c>
      <c r="D18" s="6">
        <v>0.61</v>
      </c>
      <c r="E18" s="7">
        <f t="shared" si="4"/>
        <v>0.43919999999999998</v>
      </c>
      <c r="F18" s="7">
        <f t="shared" si="0"/>
        <v>0</v>
      </c>
      <c r="G18" s="8">
        <f t="shared" si="5"/>
        <v>0</v>
      </c>
      <c r="H18" s="9">
        <f t="shared" si="1"/>
        <v>0.72</v>
      </c>
      <c r="I18" s="10">
        <v>0.61</v>
      </c>
      <c r="J18" s="10">
        <f t="shared" si="6"/>
        <v>0.43919999999999998</v>
      </c>
      <c r="K18" s="10">
        <f t="shared" si="2"/>
        <v>0</v>
      </c>
      <c r="L18" s="11">
        <f t="shared" si="7"/>
        <v>0</v>
      </c>
      <c r="M18" s="12">
        <f t="shared" si="8"/>
        <v>0.72</v>
      </c>
      <c r="N18" s="13">
        <v>0.55000000000000004</v>
      </c>
      <c r="O18" s="13">
        <f t="shared" si="9"/>
        <v>0.39600000000000002</v>
      </c>
      <c r="P18" s="13">
        <f t="shared" si="3"/>
        <v>0</v>
      </c>
      <c r="Q18" s="14">
        <f t="shared" si="10"/>
        <v>0</v>
      </c>
    </row>
    <row r="19" spans="1:25" x14ac:dyDescent="0.3">
      <c r="A19" s="250">
        <f>VLOOKUP($B19,Reporting!$AA:$AH,MATCH($A$5,Reporting!$AB$4:$AH$4,0)+1,FALSE)</f>
        <v>0</v>
      </c>
      <c r="B19" s="119" t="s">
        <v>400</v>
      </c>
      <c r="C19" s="97">
        <v>0.81</v>
      </c>
      <c r="D19" s="6">
        <v>0.61</v>
      </c>
      <c r="E19" s="7">
        <f t="shared" si="4"/>
        <v>0.49410000000000004</v>
      </c>
      <c r="F19" s="7">
        <f t="shared" si="0"/>
        <v>0</v>
      </c>
      <c r="G19" s="8">
        <f t="shared" si="5"/>
        <v>0</v>
      </c>
      <c r="H19" s="9">
        <f t="shared" si="1"/>
        <v>0.81</v>
      </c>
      <c r="I19" s="10">
        <v>0.61</v>
      </c>
      <c r="J19" s="10">
        <f t="shared" si="6"/>
        <v>0.49410000000000004</v>
      </c>
      <c r="K19" s="10">
        <f t="shared" si="2"/>
        <v>0</v>
      </c>
      <c r="L19" s="11">
        <f t="shared" si="7"/>
        <v>0</v>
      </c>
      <c r="M19" s="12">
        <f t="shared" si="8"/>
        <v>0.81</v>
      </c>
      <c r="N19" s="13">
        <v>0.55000000000000004</v>
      </c>
      <c r="O19" s="13">
        <f t="shared" si="9"/>
        <v>0.44550000000000006</v>
      </c>
      <c r="P19" s="13">
        <f t="shared" si="3"/>
        <v>0</v>
      </c>
      <c r="Q19" s="14">
        <f t="shared" si="10"/>
        <v>0</v>
      </c>
    </row>
    <row r="20" spans="1:25" x14ac:dyDescent="0.3">
      <c r="A20" s="250">
        <f>VLOOKUP($B20,Reporting!$AA:$AH,MATCH($A$5,Reporting!$AB$4:$AH$4,0)+1,FALSE)</f>
        <v>0</v>
      </c>
      <c r="B20" s="119" t="s">
        <v>401</v>
      </c>
      <c r="C20" s="97">
        <v>0.9</v>
      </c>
      <c r="D20" s="6">
        <v>0.61</v>
      </c>
      <c r="E20" s="7">
        <f t="shared" si="4"/>
        <v>0.54900000000000004</v>
      </c>
      <c r="F20" s="7">
        <f t="shared" si="0"/>
        <v>0</v>
      </c>
      <c r="G20" s="8">
        <f t="shared" si="5"/>
        <v>0</v>
      </c>
      <c r="H20" s="9">
        <f t="shared" si="1"/>
        <v>0.9</v>
      </c>
      <c r="I20" s="10">
        <v>0.61</v>
      </c>
      <c r="J20" s="10">
        <f t="shared" si="6"/>
        <v>0.54900000000000004</v>
      </c>
      <c r="K20" s="10">
        <f t="shared" si="2"/>
        <v>0</v>
      </c>
      <c r="L20" s="11">
        <f t="shared" si="7"/>
        <v>0</v>
      </c>
      <c r="M20" s="12">
        <f t="shared" si="8"/>
        <v>0.9</v>
      </c>
      <c r="N20" s="13">
        <v>0.55000000000000004</v>
      </c>
      <c r="O20" s="13">
        <f t="shared" si="9"/>
        <v>0.49500000000000005</v>
      </c>
      <c r="P20" s="13">
        <f t="shared" si="3"/>
        <v>0</v>
      </c>
      <c r="Q20" s="14">
        <f t="shared" si="10"/>
        <v>0</v>
      </c>
    </row>
    <row r="21" spans="1:25" x14ac:dyDescent="0.3">
      <c r="A21" s="250">
        <f>VLOOKUP($B21,Reporting!$AA:$AH,MATCH($A$5,Reporting!$AB$4:$AH$4,0)+1,FALSE)</f>
        <v>0</v>
      </c>
      <c r="B21" s="119" t="s">
        <v>402</v>
      </c>
      <c r="C21" s="97">
        <v>1.08</v>
      </c>
      <c r="D21" s="6">
        <v>0.61</v>
      </c>
      <c r="E21" s="7">
        <f t="shared" si="4"/>
        <v>0.65880000000000005</v>
      </c>
      <c r="F21" s="7">
        <f t="shared" si="0"/>
        <v>0</v>
      </c>
      <c r="G21" s="8">
        <f t="shared" si="5"/>
        <v>0</v>
      </c>
      <c r="H21" s="9">
        <f t="shared" si="1"/>
        <v>1.08</v>
      </c>
      <c r="I21" s="10">
        <v>0.61</v>
      </c>
      <c r="J21" s="10">
        <f t="shared" si="6"/>
        <v>0.65880000000000005</v>
      </c>
      <c r="K21" s="10">
        <f t="shared" si="2"/>
        <v>0</v>
      </c>
      <c r="L21" s="11">
        <f t="shared" si="7"/>
        <v>0</v>
      </c>
      <c r="M21" s="12">
        <f t="shared" si="8"/>
        <v>1.08</v>
      </c>
      <c r="N21" s="13">
        <v>0.55000000000000004</v>
      </c>
      <c r="O21" s="13">
        <f t="shared" si="9"/>
        <v>0.59400000000000008</v>
      </c>
      <c r="P21" s="13">
        <f t="shared" si="3"/>
        <v>0</v>
      </c>
      <c r="Q21" s="14">
        <f t="shared" si="10"/>
        <v>0</v>
      </c>
    </row>
    <row r="22" spans="1:25" x14ac:dyDescent="0.3">
      <c r="A22" s="250">
        <f>VLOOKUP($B22,Reporting!$AA:$AH,MATCH($A$5,Reporting!$AB$4:$AH$4,0)+1,FALSE)</f>
        <v>0</v>
      </c>
      <c r="B22" s="119" t="s">
        <v>403</v>
      </c>
      <c r="C22" s="97">
        <v>1.35</v>
      </c>
      <c r="D22" s="6">
        <v>0.61</v>
      </c>
      <c r="E22" s="7">
        <f t="shared" si="4"/>
        <v>0.82350000000000001</v>
      </c>
      <c r="F22" s="7">
        <f t="shared" si="0"/>
        <v>0</v>
      </c>
      <c r="G22" s="8">
        <f t="shared" si="5"/>
        <v>0</v>
      </c>
      <c r="H22" s="9">
        <f t="shared" si="1"/>
        <v>1.35</v>
      </c>
      <c r="I22" s="10">
        <v>0.61</v>
      </c>
      <c r="J22" s="10">
        <f t="shared" si="6"/>
        <v>0.82350000000000001</v>
      </c>
      <c r="K22" s="10">
        <f t="shared" si="2"/>
        <v>0</v>
      </c>
      <c r="L22" s="11">
        <f t="shared" si="7"/>
        <v>0</v>
      </c>
      <c r="M22" s="12">
        <f t="shared" si="8"/>
        <v>1.35</v>
      </c>
      <c r="N22" s="13">
        <v>0.55000000000000004</v>
      </c>
      <c r="O22" s="13">
        <f t="shared" si="9"/>
        <v>0.74250000000000016</v>
      </c>
      <c r="P22" s="13">
        <f t="shared" si="3"/>
        <v>0</v>
      </c>
      <c r="Q22" s="14">
        <f t="shared" si="10"/>
        <v>0</v>
      </c>
    </row>
    <row r="23" spans="1:25" ht="15" thickBot="1" x14ac:dyDescent="0.35">
      <c r="A23" s="3">
        <f>SUM(A7:A22)</f>
        <v>104</v>
      </c>
      <c r="B23" s="267"/>
      <c r="C23" s="4"/>
      <c r="D23" s="642" t="s">
        <v>9</v>
      </c>
      <c r="E23" s="643"/>
      <c r="F23" s="643"/>
      <c r="G23" s="16">
        <f>SUM(G7:G22)</f>
        <v>2.8014249999999996</v>
      </c>
      <c r="H23" s="1"/>
      <c r="I23" s="644" t="s">
        <v>10</v>
      </c>
      <c r="J23" s="644"/>
      <c r="K23" s="644"/>
      <c r="L23" s="17">
        <f>SUM(L7:L22)</f>
        <v>2.8014249999999996</v>
      </c>
      <c r="M23" s="15"/>
      <c r="N23" s="645" t="s">
        <v>11</v>
      </c>
      <c r="O23" s="645"/>
      <c r="P23" s="645"/>
      <c r="Q23" s="18">
        <f>SUM(Q7:Q22)</f>
        <v>2.5258750000000001</v>
      </c>
      <c r="S23" s="546" t="s">
        <v>167</v>
      </c>
      <c r="T23" s="546"/>
      <c r="U23" s="546"/>
      <c r="W23" s="670" t="s">
        <v>167</v>
      </c>
      <c r="X23" s="670"/>
      <c r="Y23" s="670"/>
    </row>
    <row r="24" spans="1:25" ht="15" thickBot="1" x14ac:dyDescent="0.35">
      <c r="S24" s="653">
        <f>Q23+Q38</f>
        <v>2.5258750000000001</v>
      </c>
      <c r="T24" s="654"/>
      <c r="U24" s="654"/>
      <c r="W24" s="671">
        <f>L23+L38</f>
        <v>2.8014249999999996</v>
      </c>
      <c r="X24" s="672"/>
      <c r="Y24" s="672"/>
    </row>
    <row r="25" spans="1:25" ht="15" customHeight="1" x14ac:dyDescent="0.3">
      <c r="A25" s="638" t="s">
        <v>164</v>
      </c>
      <c r="B25" s="638"/>
      <c r="C25" s="638"/>
      <c r="D25" s="638"/>
      <c r="E25" s="638"/>
      <c r="F25" s="638"/>
      <c r="G25" s="638"/>
      <c r="H25" s="704" t="s">
        <v>96</v>
      </c>
      <c r="I25" s="704"/>
      <c r="J25" s="704"/>
      <c r="K25" s="2"/>
      <c r="L25" s="2"/>
      <c r="M25" s="2"/>
      <c r="N25" s="2"/>
      <c r="O25" s="2"/>
      <c r="P25" s="2"/>
      <c r="Q25" s="5"/>
      <c r="S25" s="654"/>
      <c r="T25" s="654"/>
      <c r="U25" s="654"/>
      <c r="W25" s="672"/>
      <c r="X25" s="672"/>
      <c r="Y25" s="672"/>
    </row>
    <row r="26" spans="1:25" ht="15" customHeight="1" x14ac:dyDescent="0.3">
      <c r="A26" s="639"/>
      <c r="B26" s="639"/>
      <c r="C26" s="639"/>
      <c r="D26" s="639"/>
      <c r="E26" s="639"/>
      <c r="F26" s="639"/>
      <c r="G26" s="639"/>
      <c r="H26" s="705"/>
      <c r="I26" s="705"/>
      <c r="J26" s="705"/>
      <c r="K26" s="29"/>
      <c r="L26" s="29"/>
      <c r="M26" s="29"/>
      <c r="N26" s="29"/>
      <c r="O26" s="29"/>
      <c r="P26" s="29"/>
      <c r="Q26" s="30"/>
      <c r="S26" s="654"/>
      <c r="T26" s="654"/>
      <c r="U26" s="654"/>
      <c r="W26" s="672"/>
      <c r="X26" s="672"/>
      <c r="Y26" s="672"/>
    </row>
    <row r="27" spans="1:25" ht="15" customHeight="1" x14ac:dyDescent="0.3">
      <c r="A27" s="250">
        <f>VLOOKUP($B27,Reporting!$AA:$AH,MATCH($A$25,Reporting!$AB$4:$AH$4,0)+1,FALSE)</f>
        <v>0</v>
      </c>
      <c r="B27" s="262" t="s">
        <v>371</v>
      </c>
      <c r="C27" s="96">
        <v>0.05</v>
      </c>
      <c r="D27" s="6">
        <v>0.61</v>
      </c>
      <c r="E27" s="7">
        <f t="shared" ref="E27:E37" si="11">C27*D27</f>
        <v>3.0499999999999999E-2</v>
      </c>
      <c r="F27" s="7">
        <f>A27*E27</f>
        <v>0</v>
      </c>
      <c r="G27" s="8">
        <f t="shared" ref="G27:G37" si="12">F27/8</f>
        <v>0</v>
      </c>
      <c r="H27" s="9">
        <f>C27</f>
        <v>0.05</v>
      </c>
      <c r="I27" s="10">
        <v>0.61</v>
      </c>
      <c r="J27" s="10">
        <f t="shared" ref="J27:J37" si="13">H27*I27</f>
        <v>3.0499999999999999E-2</v>
      </c>
      <c r="K27" s="10">
        <f>A27*J27</f>
        <v>0</v>
      </c>
      <c r="L27" s="11">
        <f t="shared" ref="L27:L37" si="14">K27/8</f>
        <v>0</v>
      </c>
      <c r="M27" s="12">
        <f t="shared" ref="M27:M37" si="15">H27</f>
        <v>0.05</v>
      </c>
      <c r="N27" s="13">
        <v>0.55000000000000004</v>
      </c>
      <c r="O27" s="13">
        <f t="shared" ref="O27:O37" si="16">M27*N27</f>
        <v>2.7500000000000004E-2</v>
      </c>
      <c r="P27" s="13">
        <f>A27*O27</f>
        <v>0</v>
      </c>
      <c r="Q27" s="14">
        <f t="shared" ref="Q27:Q37" si="17">P27/8</f>
        <v>0</v>
      </c>
    </row>
    <row r="28" spans="1:25" ht="15" customHeight="1" x14ac:dyDescent="0.3">
      <c r="A28" s="250">
        <f>VLOOKUP($B28,Reporting!$AA:$AH,MATCH($A$25,Reporting!$AB$4:$AH$4,0)+1,FALSE)</f>
        <v>0</v>
      </c>
      <c r="B28" s="262" t="s">
        <v>372</v>
      </c>
      <c r="C28" s="96">
        <v>0.06</v>
      </c>
      <c r="D28" s="6">
        <v>0.61</v>
      </c>
      <c r="E28" s="7">
        <f t="shared" si="11"/>
        <v>3.6600000000000001E-2</v>
      </c>
      <c r="F28" s="7">
        <f t="shared" ref="F28:F37" si="18">A28*E28</f>
        <v>0</v>
      </c>
      <c r="G28" s="8">
        <f t="shared" si="12"/>
        <v>0</v>
      </c>
      <c r="H28" s="9">
        <f t="shared" ref="H28:H37" si="19">C28</f>
        <v>0.06</v>
      </c>
      <c r="I28" s="10">
        <v>0.61</v>
      </c>
      <c r="J28" s="10">
        <f t="shared" si="13"/>
        <v>3.6600000000000001E-2</v>
      </c>
      <c r="K28" s="10">
        <f t="shared" ref="K28:K37" si="20">A28*J28</f>
        <v>0</v>
      </c>
      <c r="L28" s="11">
        <f t="shared" si="14"/>
        <v>0</v>
      </c>
      <c r="M28" s="12">
        <f t="shared" si="15"/>
        <v>0.06</v>
      </c>
      <c r="N28" s="13">
        <v>0.55000000000000004</v>
      </c>
      <c r="O28" s="13">
        <f t="shared" si="16"/>
        <v>3.3000000000000002E-2</v>
      </c>
      <c r="P28" s="13">
        <f t="shared" ref="P28:P37" si="21">A28*O28</f>
        <v>0</v>
      </c>
      <c r="Q28" s="14">
        <f t="shared" si="17"/>
        <v>0</v>
      </c>
    </row>
    <row r="29" spans="1:25" ht="15" customHeight="1" x14ac:dyDescent="0.3">
      <c r="A29" s="250">
        <f>VLOOKUP($B29,Reporting!$AA:$AH,MATCH($A$25,Reporting!$AB$4:$AH$4,0)+1,FALSE)</f>
        <v>0</v>
      </c>
      <c r="B29" s="19" t="s">
        <v>389</v>
      </c>
      <c r="C29" s="96">
        <v>0.06</v>
      </c>
      <c r="D29" s="6">
        <v>0.61</v>
      </c>
      <c r="E29" s="7">
        <f t="shared" si="11"/>
        <v>3.6600000000000001E-2</v>
      </c>
      <c r="F29" s="7">
        <f t="shared" si="18"/>
        <v>0</v>
      </c>
      <c r="G29" s="8">
        <f t="shared" si="12"/>
        <v>0</v>
      </c>
      <c r="H29" s="9">
        <f t="shared" si="19"/>
        <v>0.06</v>
      </c>
      <c r="I29" s="10">
        <v>0.61</v>
      </c>
      <c r="J29" s="10">
        <f t="shared" si="13"/>
        <v>3.6600000000000001E-2</v>
      </c>
      <c r="K29" s="10">
        <f t="shared" si="20"/>
        <v>0</v>
      </c>
      <c r="L29" s="11">
        <f t="shared" si="14"/>
        <v>0</v>
      </c>
      <c r="M29" s="12">
        <f t="shared" si="15"/>
        <v>0.06</v>
      </c>
      <c r="N29" s="13">
        <v>0.55000000000000004</v>
      </c>
      <c r="O29" s="13">
        <f t="shared" si="16"/>
        <v>3.3000000000000002E-2</v>
      </c>
      <c r="P29" s="13">
        <f t="shared" si="21"/>
        <v>0</v>
      </c>
      <c r="Q29" s="14">
        <f t="shared" si="17"/>
        <v>0</v>
      </c>
    </row>
    <row r="30" spans="1:25" ht="15" customHeight="1" x14ac:dyDescent="0.3">
      <c r="A30" s="250">
        <f>VLOOKUP($B30,Reporting!$AA:$AH,MATCH($A$25,Reporting!$AB$4:$AH$4,0)+1,FALSE)</f>
        <v>0</v>
      </c>
      <c r="B30" s="262" t="s">
        <v>373</v>
      </c>
      <c r="C30" s="96">
        <v>0.06</v>
      </c>
      <c r="D30" s="6">
        <v>0.61</v>
      </c>
      <c r="E30" s="7">
        <f t="shared" si="11"/>
        <v>3.6600000000000001E-2</v>
      </c>
      <c r="F30" s="7">
        <f t="shared" si="18"/>
        <v>0</v>
      </c>
      <c r="G30" s="8">
        <f t="shared" si="12"/>
        <v>0</v>
      </c>
      <c r="H30" s="9">
        <f t="shared" si="19"/>
        <v>0.06</v>
      </c>
      <c r="I30" s="10">
        <v>0.61</v>
      </c>
      <c r="J30" s="10">
        <f t="shared" si="13"/>
        <v>3.6600000000000001E-2</v>
      </c>
      <c r="K30" s="10">
        <f t="shared" si="20"/>
        <v>0</v>
      </c>
      <c r="L30" s="11">
        <f t="shared" si="14"/>
        <v>0</v>
      </c>
      <c r="M30" s="12">
        <f t="shared" si="15"/>
        <v>0.06</v>
      </c>
      <c r="N30" s="13">
        <v>0.55000000000000004</v>
      </c>
      <c r="O30" s="13">
        <f t="shared" si="16"/>
        <v>3.3000000000000002E-2</v>
      </c>
      <c r="P30" s="13">
        <f t="shared" si="21"/>
        <v>0</v>
      </c>
      <c r="Q30" s="14">
        <f t="shared" si="17"/>
        <v>0</v>
      </c>
    </row>
    <row r="31" spans="1:25" ht="15" customHeight="1" x14ac:dyDescent="0.3">
      <c r="A31" s="250">
        <f>VLOOKUP($B31,Reporting!$AA:$AH,MATCH($A$25,Reporting!$AB$4:$AH$4,0)+1,FALSE)</f>
        <v>0</v>
      </c>
      <c r="B31" s="262" t="s">
        <v>374</v>
      </c>
      <c r="C31" s="96">
        <v>0.06</v>
      </c>
      <c r="D31" s="6">
        <v>0.61</v>
      </c>
      <c r="E31" s="7">
        <f t="shared" si="11"/>
        <v>3.6600000000000001E-2</v>
      </c>
      <c r="F31" s="7">
        <f t="shared" si="18"/>
        <v>0</v>
      </c>
      <c r="G31" s="8">
        <f t="shared" si="12"/>
        <v>0</v>
      </c>
      <c r="H31" s="9">
        <f t="shared" si="19"/>
        <v>0.06</v>
      </c>
      <c r="I31" s="10">
        <v>0.61</v>
      </c>
      <c r="J31" s="10">
        <f t="shared" si="13"/>
        <v>3.6600000000000001E-2</v>
      </c>
      <c r="K31" s="10">
        <f t="shared" si="20"/>
        <v>0</v>
      </c>
      <c r="L31" s="11">
        <f t="shared" si="14"/>
        <v>0</v>
      </c>
      <c r="M31" s="12">
        <f t="shared" si="15"/>
        <v>0.06</v>
      </c>
      <c r="N31" s="13">
        <v>0.55000000000000004</v>
      </c>
      <c r="O31" s="13">
        <f t="shared" si="16"/>
        <v>3.3000000000000002E-2</v>
      </c>
      <c r="P31" s="13">
        <f t="shared" si="21"/>
        <v>0</v>
      </c>
      <c r="Q31" s="14">
        <f t="shared" si="17"/>
        <v>0</v>
      </c>
    </row>
    <row r="32" spans="1:25" ht="15.75" customHeight="1" x14ac:dyDescent="0.3">
      <c r="A32" s="250">
        <f>VLOOKUP($B32,Reporting!$AA:$AH,MATCH($A$25,Reporting!$AB$4:$AH$4,0)+1,FALSE)</f>
        <v>0</v>
      </c>
      <c r="B32" s="119" t="s">
        <v>390</v>
      </c>
      <c r="C32" s="97">
        <v>7.0000000000000007E-2</v>
      </c>
      <c r="D32" s="6">
        <v>0.61</v>
      </c>
      <c r="E32" s="7">
        <f t="shared" si="11"/>
        <v>4.2700000000000002E-2</v>
      </c>
      <c r="F32" s="7">
        <f t="shared" si="18"/>
        <v>0</v>
      </c>
      <c r="G32" s="8">
        <f t="shared" si="12"/>
        <v>0</v>
      </c>
      <c r="H32" s="9">
        <f t="shared" si="19"/>
        <v>7.0000000000000007E-2</v>
      </c>
      <c r="I32" s="10">
        <v>0.61</v>
      </c>
      <c r="J32" s="10">
        <f t="shared" si="13"/>
        <v>4.2700000000000002E-2</v>
      </c>
      <c r="K32" s="10">
        <f t="shared" si="20"/>
        <v>0</v>
      </c>
      <c r="L32" s="11">
        <f t="shared" si="14"/>
        <v>0</v>
      </c>
      <c r="M32" s="12">
        <f t="shared" si="15"/>
        <v>7.0000000000000007E-2</v>
      </c>
      <c r="N32" s="13">
        <v>0.55000000000000004</v>
      </c>
      <c r="O32" s="13">
        <f t="shared" si="16"/>
        <v>3.8500000000000006E-2</v>
      </c>
      <c r="P32" s="13">
        <f t="shared" si="21"/>
        <v>0</v>
      </c>
      <c r="Q32" s="14">
        <f t="shared" si="17"/>
        <v>0</v>
      </c>
    </row>
    <row r="33" spans="1:17" x14ac:dyDescent="0.3">
      <c r="A33" s="250">
        <f>VLOOKUP($B33,Reporting!$AA:$AH,MATCH($A$25,Reporting!$AB$4:$AH$4,0)+1,FALSE)</f>
        <v>0</v>
      </c>
      <c r="B33" s="266" t="s">
        <v>376</v>
      </c>
      <c r="C33" s="97">
        <v>0.08</v>
      </c>
      <c r="D33" s="6">
        <v>0.61</v>
      </c>
      <c r="E33" s="7">
        <f t="shared" si="11"/>
        <v>4.8800000000000003E-2</v>
      </c>
      <c r="F33" s="7">
        <f t="shared" si="18"/>
        <v>0</v>
      </c>
      <c r="G33" s="8">
        <f t="shared" si="12"/>
        <v>0</v>
      </c>
      <c r="H33" s="9">
        <f t="shared" si="19"/>
        <v>0.08</v>
      </c>
      <c r="I33" s="10">
        <v>0.61</v>
      </c>
      <c r="J33" s="10">
        <f t="shared" si="13"/>
        <v>4.8800000000000003E-2</v>
      </c>
      <c r="K33" s="10">
        <f t="shared" si="20"/>
        <v>0</v>
      </c>
      <c r="L33" s="11">
        <f t="shared" si="14"/>
        <v>0</v>
      </c>
      <c r="M33" s="12">
        <f t="shared" si="15"/>
        <v>0.08</v>
      </c>
      <c r="N33" s="13">
        <v>0.55000000000000004</v>
      </c>
      <c r="O33" s="13">
        <f t="shared" si="16"/>
        <v>4.4000000000000004E-2</v>
      </c>
      <c r="P33" s="13">
        <f t="shared" si="21"/>
        <v>0</v>
      </c>
      <c r="Q33" s="14">
        <f t="shared" si="17"/>
        <v>0</v>
      </c>
    </row>
    <row r="34" spans="1:17" x14ac:dyDescent="0.3">
      <c r="A34" s="250">
        <f>VLOOKUP($B34,Reporting!$AA:$AH,MATCH($A$25,Reporting!$AB$4:$AH$4,0)+1,FALSE)</f>
        <v>0</v>
      </c>
      <c r="B34" s="119" t="s">
        <v>391</v>
      </c>
      <c r="C34" s="97">
        <v>0.08</v>
      </c>
      <c r="D34" s="6">
        <v>0.61</v>
      </c>
      <c r="E34" s="7">
        <f t="shared" si="11"/>
        <v>4.8800000000000003E-2</v>
      </c>
      <c r="F34" s="7">
        <f t="shared" si="18"/>
        <v>0</v>
      </c>
      <c r="G34" s="8">
        <f t="shared" si="12"/>
        <v>0</v>
      </c>
      <c r="H34" s="9">
        <f t="shared" si="19"/>
        <v>0.08</v>
      </c>
      <c r="I34" s="10">
        <v>0.61</v>
      </c>
      <c r="J34" s="10">
        <f t="shared" si="13"/>
        <v>4.8800000000000003E-2</v>
      </c>
      <c r="K34" s="10">
        <f t="shared" si="20"/>
        <v>0</v>
      </c>
      <c r="L34" s="11">
        <f t="shared" si="14"/>
        <v>0</v>
      </c>
      <c r="M34" s="12">
        <f t="shared" si="15"/>
        <v>0.08</v>
      </c>
      <c r="N34" s="13">
        <v>0.55000000000000004</v>
      </c>
      <c r="O34" s="13">
        <f t="shared" si="16"/>
        <v>4.4000000000000004E-2</v>
      </c>
      <c r="P34" s="13">
        <f t="shared" si="21"/>
        <v>0</v>
      </c>
      <c r="Q34" s="14">
        <f t="shared" si="17"/>
        <v>0</v>
      </c>
    </row>
    <row r="35" spans="1:17" x14ac:dyDescent="0.3">
      <c r="A35" s="250">
        <f>VLOOKUP($B35,Reporting!$AA:$AH,MATCH($A$25,Reporting!$AB$4:$AH$4,0)+1,FALSE)</f>
        <v>0</v>
      </c>
      <c r="B35" s="119" t="s">
        <v>392</v>
      </c>
      <c r="C35" s="97">
        <v>0.08</v>
      </c>
      <c r="D35" s="6">
        <v>0.61</v>
      </c>
      <c r="E35" s="7">
        <f t="shared" si="11"/>
        <v>4.8800000000000003E-2</v>
      </c>
      <c r="F35" s="7">
        <f t="shared" si="18"/>
        <v>0</v>
      </c>
      <c r="G35" s="8">
        <f t="shared" si="12"/>
        <v>0</v>
      </c>
      <c r="H35" s="9">
        <f t="shared" si="19"/>
        <v>0.08</v>
      </c>
      <c r="I35" s="10">
        <v>0.61</v>
      </c>
      <c r="J35" s="10">
        <f t="shared" si="13"/>
        <v>4.8800000000000003E-2</v>
      </c>
      <c r="K35" s="10">
        <f t="shared" si="20"/>
        <v>0</v>
      </c>
      <c r="L35" s="11">
        <f t="shared" si="14"/>
        <v>0</v>
      </c>
      <c r="M35" s="12">
        <f t="shared" si="15"/>
        <v>0.08</v>
      </c>
      <c r="N35" s="13">
        <v>0.55000000000000004</v>
      </c>
      <c r="O35" s="13">
        <f t="shared" si="16"/>
        <v>4.4000000000000004E-2</v>
      </c>
      <c r="P35" s="13">
        <f t="shared" si="21"/>
        <v>0</v>
      </c>
      <c r="Q35" s="14">
        <f t="shared" si="17"/>
        <v>0</v>
      </c>
    </row>
    <row r="36" spans="1:17" x14ac:dyDescent="0.3">
      <c r="A36" s="250">
        <f>VLOOKUP($B36,Reporting!$AA:$AH,MATCH($A$25,Reporting!$AB$4:$AH$4,0)+1,FALSE)</f>
        <v>0</v>
      </c>
      <c r="B36" s="119" t="s">
        <v>393</v>
      </c>
      <c r="C36" s="97">
        <v>0.1</v>
      </c>
      <c r="D36" s="6">
        <v>0.61</v>
      </c>
      <c r="E36" s="7">
        <f t="shared" si="11"/>
        <v>6.0999999999999999E-2</v>
      </c>
      <c r="F36" s="7">
        <f t="shared" si="18"/>
        <v>0</v>
      </c>
      <c r="G36" s="8">
        <f t="shared" si="12"/>
        <v>0</v>
      </c>
      <c r="H36" s="9">
        <f t="shared" si="19"/>
        <v>0.1</v>
      </c>
      <c r="I36" s="10">
        <v>0.61</v>
      </c>
      <c r="J36" s="10">
        <f t="shared" si="13"/>
        <v>6.0999999999999999E-2</v>
      </c>
      <c r="K36" s="10">
        <f t="shared" si="20"/>
        <v>0</v>
      </c>
      <c r="L36" s="11">
        <f t="shared" si="14"/>
        <v>0</v>
      </c>
      <c r="M36" s="12">
        <f t="shared" si="15"/>
        <v>0.1</v>
      </c>
      <c r="N36" s="13">
        <v>0.55000000000000004</v>
      </c>
      <c r="O36" s="13">
        <f t="shared" si="16"/>
        <v>5.5000000000000007E-2</v>
      </c>
      <c r="P36" s="13">
        <f t="shared" si="21"/>
        <v>0</v>
      </c>
      <c r="Q36" s="14">
        <f t="shared" si="17"/>
        <v>0</v>
      </c>
    </row>
    <row r="37" spans="1:17" x14ac:dyDescent="0.3">
      <c r="A37" s="250">
        <f>VLOOKUP($B37,Reporting!$AA:$AH,MATCH($A$25,Reporting!$AB$4:$AH$4,0)+1,FALSE)</f>
        <v>0</v>
      </c>
      <c r="B37" s="119" t="s">
        <v>394</v>
      </c>
      <c r="C37" s="97">
        <v>0.12</v>
      </c>
      <c r="D37" s="6">
        <v>0.61</v>
      </c>
      <c r="E37" s="7">
        <f t="shared" si="11"/>
        <v>7.3200000000000001E-2</v>
      </c>
      <c r="F37" s="7">
        <f t="shared" si="18"/>
        <v>0</v>
      </c>
      <c r="G37" s="8">
        <f t="shared" si="12"/>
        <v>0</v>
      </c>
      <c r="H37" s="9">
        <f t="shared" si="19"/>
        <v>0.12</v>
      </c>
      <c r="I37" s="10">
        <v>0.61</v>
      </c>
      <c r="J37" s="10">
        <f t="shared" si="13"/>
        <v>7.3200000000000001E-2</v>
      </c>
      <c r="K37" s="10">
        <f t="shared" si="20"/>
        <v>0</v>
      </c>
      <c r="L37" s="11">
        <f t="shared" si="14"/>
        <v>0</v>
      </c>
      <c r="M37" s="12">
        <f t="shared" si="15"/>
        <v>0.12</v>
      </c>
      <c r="N37" s="13">
        <v>0.55000000000000004</v>
      </c>
      <c r="O37" s="13">
        <f t="shared" si="16"/>
        <v>6.6000000000000003E-2</v>
      </c>
      <c r="P37" s="13">
        <f t="shared" si="21"/>
        <v>0</v>
      </c>
      <c r="Q37" s="14">
        <f t="shared" si="17"/>
        <v>0</v>
      </c>
    </row>
    <row r="38" spans="1:17" ht="15" thickBot="1" x14ac:dyDescent="0.35">
      <c r="A38" s="3">
        <f>SUM(A27:A37)</f>
        <v>0</v>
      </c>
      <c r="B38" s="267"/>
      <c r="C38" s="4"/>
      <c r="D38" s="642" t="s">
        <v>9</v>
      </c>
      <c r="E38" s="643"/>
      <c r="F38" s="643"/>
      <c r="G38" s="16">
        <f>SUM(G27:G37)</f>
        <v>0</v>
      </c>
      <c r="H38" s="1"/>
      <c r="I38" s="644" t="s">
        <v>10</v>
      </c>
      <c r="J38" s="644"/>
      <c r="K38" s="644"/>
      <c r="L38" s="17">
        <f>SUM(L27:L37)</f>
        <v>0</v>
      </c>
      <c r="M38" s="15"/>
      <c r="N38" s="645" t="s">
        <v>11</v>
      </c>
      <c r="O38" s="645"/>
      <c r="P38" s="645"/>
      <c r="Q38" s="18">
        <f>SUM(Q27:Q37)</f>
        <v>0</v>
      </c>
    </row>
    <row r="39" spans="1:17" ht="15" thickBot="1" x14ac:dyDescent="0.35"/>
    <row r="40" spans="1:17" ht="15" customHeight="1" x14ac:dyDescent="0.3">
      <c r="A40" s="638" t="s">
        <v>165</v>
      </c>
      <c r="B40" s="638"/>
      <c r="C40" s="638"/>
      <c r="D40" s="638"/>
      <c r="E40" s="638"/>
      <c r="F40" s="638"/>
      <c r="G40" s="122"/>
      <c r="H40" s="704" t="s">
        <v>95</v>
      </c>
      <c r="I40" s="704"/>
      <c r="J40" s="704"/>
      <c r="K40" s="2"/>
      <c r="L40" s="2"/>
      <c r="M40" s="2"/>
      <c r="N40" s="2"/>
      <c r="O40" s="2"/>
      <c r="P40" s="2"/>
      <c r="Q40" s="5"/>
    </row>
    <row r="41" spans="1:17" ht="15" customHeight="1" x14ac:dyDescent="0.3">
      <c r="A41" s="639"/>
      <c r="B41" s="639"/>
      <c r="C41" s="639"/>
      <c r="D41" s="639"/>
      <c r="E41" s="639"/>
      <c r="F41" s="639"/>
      <c r="G41" s="123"/>
      <c r="H41" s="705"/>
      <c r="I41" s="705"/>
      <c r="J41" s="705"/>
      <c r="K41" s="29"/>
      <c r="L41" s="29"/>
      <c r="M41" s="29"/>
      <c r="N41" s="29"/>
      <c r="O41" s="29"/>
      <c r="P41" s="29"/>
      <c r="Q41" s="30"/>
    </row>
    <row r="42" spans="1:17" ht="15" customHeight="1" x14ac:dyDescent="0.3">
      <c r="A42" s="250">
        <f>VLOOKUP($B42,Reporting!$AA:$AH,MATCH($A$40,Reporting!$AB$4:$AH$4,0)+1,FALSE)</f>
        <v>0</v>
      </c>
      <c r="B42" s="262" t="s">
        <v>374</v>
      </c>
      <c r="C42" s="96">
        <v>0.23</v>
      </c>
      <c r="D42" s="6">
        <v>0.61</v>
      </c>
      <c r="E42" s="7">
        <f>C42*D42</f>
        <v>0.14030000000000001</v>
      </c>
      <c r="F42" s="7">
        <f>A42*E42</f>
        <v>0</v>
      </c>
      <c r="G42" s="8">
        <f>F42/8</f>
        <v>0</v>
      </c>
      <c r="H42" s="9">
        <f>C42</f>
        <v>0.23</v>
      </c>
      <c r="I42" s="10">
        <v>0.61</v>
      </c>
      <c r="J42" s="10">
        <f>H42*I42</f>
        <v>0.14030000000000001</v>
      </c>
      <c r="K42" s="10">
        <f>A42*J42</f>
        <v>0</v>
      </c>
      <c r="L42" s="11">
        <f>K42/8</f>
        <v>0</v>
      </c>
      <c r="M42" s="12">
        <f>H42</f>
        <v>0.23</v>
      </c>
      <c r="N42" s="13">
        <v>0.55000000000000004</v>
      </c>
      <c r="O42" s="13">
        <f>M42*N42</f>
        <v>0.12650000000000003</v>
      </c>
      <c r="P42" s="13">
        <f>A42*O42</f>
        <v>0</v>
      </c>
      <c r="Q42" s="14">
        <f>P42/8</f>
        <v>0</v>
      </c>
    </row>
    <row r="43" spans="1:17" ht="15.75" customHeight="1" x14ac:dyDescent="0.3">
      <c r="A43" s="250">
        <f>VLOOKUP($B43,Reporting!$AA:$AH,MATCH($A$40,Reporting!$AB$4:$AH$4,0)+1,FALSE)</f>
        <v>0</v>
      </c>
      <c r="B43" s="119" t="s">
        <v>390</v>
      </c>
      <c r="C43" s="97">
        <v>0.3</v>
      </c>
      <c r="D43" s="6">
        <v>0.61</v>
      </c>
      <c r="E43" s="7">
        <f>C43*D43</f>
        <v>0.183</v>
      </c>
      <c r="F43" s="7">
        <f>A43*E43</f>
        <v>0</v>
      </c>
      <c r="G43" s="8">
        <f>F43/8</f>
        <v>0</v>
      </c>
      <c r="H43" s="9">
        <f t="shared" ref="H43:H50" si="22">C43</f>
        <v>0.3</v>
      </c>
      <c r="I43" s="10">
        <v>0.61</v>
      </c>
      <c r="J43" s="10">
        <f>H43*I43</f>
        <v>0.183</v>
      </c>
      <c r="K43" s="10">
        <f>A43*J43</f>
        <v>0</v>
      </c>
      <c r="L43" s="11">
        <f>K43/8</f>
        <v>0</v>
      </c>
      <c r="M43" s="12">
        <f>H43</f>
        <v>0.3</v>
      </c>
      <c r="N43" s="13">
        <v>0.55000000000000004</v>
      </c>
      <c r="O43" s="13">
        <f>M43*N43</f>
        <v>0.16500000000000001</v>
      </c>
      <c r="P43" s="13">
        <f>A43*O43</f>
        <v>0</v>
      </c>
      <c r="Q43" s="14">
        <f>P43/8</f>
        <v>0</v>
      </c>
    </row>
    <row r="44" spans="1:17" x14ac:dyDescent="0.3">
      <c r="A44" s="250">
        <f>VLOOKUP($B44,Reporting!$AA:$AH,MATCH($A$40,Reporting!$AB$4:$AH$4,0)+1,FALSE)</f>
        <v>0</v>
      </c>
      <c r="B44" s="266" t="s">
        <v>376</v>
      </c>
      <c r="C44" s="97">
        <v>0.26</v>
      </c>
      <c r="D44" s="6">
        <v>0.61</v>
      </c>
      <c r="E44" s="7">
        <f t="shared" ref="E44:E50" si="23">C44*D44</f>
        <v>0.15859999999999999</v>
      </c>
      <c r="F44" s="7">
        <f t="shared" ref="F44:F50" si="24">A44*E44</f>
        <v>0</v>
      </c>
      <c r="G44" s="8">
        <f t="shared" ref="G44:G50" si="25">F44/8</f>
        <v>0</v>
      </c>
      <c r="H44" s="9">
        <f t="shared" si="22"/>
        <v>0.26</v>
      </c>
      <c r="I44" s="10">
        <v>0.61</v>
      </c>
      <c r="J44" s="10">
        <f t="shared" ref="J44:J50" si="26">H44*I44</f>
        <v>0.15859999999999999</v>
      </c>
      <c r="K44" s="10">
        <f t="shared" ref="K44:K50" si="27">A44*J44</f>
        <v>0</v>
      </c>
      <c r="L44" s="11">
        <f t="shared" ref="L44:L50" si="28">K44/8</f>
        <v>0</v>
      </c>
      <c r="M44" s="12">
        <f t="shared" ref="M44:M50" si="29">H44</f>
        <v>0.26</v>
      </c>
      <c r="N44" s="13">
        <v>0.55000000000000004</v>
      </c>
      <c r="O44" s="13">
        <f t="shared" ref="O44:O50" si="30">M44*N44</f>
        <v>0.14300000000000002</v>
      </c>
      <c r="P44" s="13">
        <f t="shared" ref="P44:P50" si="31">A44*O44</f>
        <v>0</v>
      </c>
      <c r="Q44" s="14">
        <f t="shared" ref="Q44:Q50" si="32">P44/8</f>
        <v>0</v>
      </c>
    </row>
    <row r="45" spans="1:17" x14ac:dyDescent="0.3">
      <c r="A45" s="250">
        <f>VLOOKUP($B45,Reporting!$AA:$AH,MATCH($A$40,Reporting!$AB$4:$AH$4,0)+1,FALSE)</f>
        <v>0</v>
      </c>
      <c r="B45" s="119" t="s">
        <v>391</v>
      </c>
      <c r="C45" s="97">
        <v>0.28000000000000003</v>
      </c>
      <c r="D45" s="6">
        <v>0.61</v>
      </c>
      <c r="E45" s="7">
        <f t="shared" si="23"/>
        <v>0.17080000000000001</v>
      </c>
      <c r="F45" s="7">
        <f t="shared" si="24"/>
        <v>0</v>
      </c>
      <c r="G45" s="8">
        <f t="shared" si="25"/>
        <v>0</v>
      </c>
      <c r="H45" s="9">
        <f t="shared" si="22"/>
        <v>0.28000000000000003</v>
      </c>
      <c r="I45" s="10">
        <v>0.61</v>
      </c>
      <c r="J45" s="10">
        <f t="shared" si="26"/>
        <v>0.17080000000000001</v>
      </c>
      <c r="K45" s="10">
        <f t="shared" si="27"/>
        <v>0</v>
      </c>
      <c r="L45" s="11">
        <f t="shared" si="28"/>
        <v>0</v>
      </c>
      <c r="M45" s="12">
        <f t="shared" si="29"/>
        <v>0.28000000000000003</v>
      </c>
      <c r="N45" s="13">
        <v>0.55000000000000004</v>
      </c>
      <c r="O45" s="13">
        <f t="shared" si="30"/>
        <v>0.15400000000000003</v>
      </c>
      <c r="P45" s="13">
        <f t="shared" si="31"/>
        <v>0</v>
      </c>
      <c r="Q45" s="14">
        <f t="shared" si="32"/>
        <v>0</v>
      </c>
    </row>
    <row r="46" spans="1:17" x14ac:dyDescent="0.3">
      <c r="A46" s="250">
        <f>VLOOKUP($B46,Reporting!$AA:$AH,MATCH($A$40,Reporting!$AB$4:$AH$4,0)+1,FALSE)</f>
        <v>0</v>
      </c>
      <c r="B46" s="119" t="s">
        <v>392</v>
      </c>
      <c r="C46" s="97">
        <v>0.34</v>
      </c>
      <c r="D46" s="6">
        <v>0.61</v>
      </c>
      <c r="E46" s="7">
        <f t="shared" si="23"/>
        <v>0.2074</v>
      </c>
      <c r="F46" s="7">
        <f t="shared" si="24"/>
        <v>0</v>
      </c>
      <c r="G46" s="8">
        <f t="shared" si="25"/>
        <v>0</v>
      </c>
      <c r="H46" s="9">
        <f t="shared" si="22"/>
        <v>0.34</v>
      </c>
      <c r="I46" s="10">
        <v>0.61</v>
      </c>
      <c r="J46" s="10">
        <f t="shared" si="26"/>
        <v>0.2074</v>
      </c>
      <c r="K46" s="10">
        <f t="shared" si="27"/>
        <v>0</v>
      </c>
      <c r="L46" s="11">
        <f t="shared" si="28"/>
        <v>0</v>
      </c>
      <c r="M46" s="12">
        <f t="shared" si="29"/>
        <v>0.34</v>
      </c>
      <c r="N46" s="13">
        <v>0.55000000000000004</v>
      </c>
      <c r="O46" s="13">
        <f t="shared" si="30"/>
        <v>0.18700000000000003</v>
      </c>
      <c r="P46" s="13">
        <f t="shared" si="31"/>
        <v>0</v>
      </c>
      <c r="Q46" s="14">
        <f t="shared" si="32"/>
        <v>0</v>
      </c>
    </row>
    <row r="47" spans="1:17" x14ac:dyDescent="0.3">
      <c r="A47" s="250">
        <f>VLOOKUP($B47,Reporting!$AA:$AH,MATCH($A$40,Reporting!$AB$4:$AH$4,0)+1,FALSE)</f>
        <v>0</v>
      </c>
      <c r="B47" s="119" t="s">
        <v>393</v>
      </c>
      <c r="C47" s="97">
        <v>0.39</v>
      </c>
      <c r="D47" s="6">
        <v>0.61</v>
      </c>
      <c r="E47" s="7">
        <f t="shared" si="23"/>
        <v>0.2379</v>
      </c>
      <c r="F47" s="7">
        <f t="shared" si="24"/>
        <v>0</v>
      </c>
      <c r="G47" s="8">
        <f t="shared" si="25"/>
        <v>0</v>
      </c>
      <c r="H47" s="9">
        <f t="shared" si="22"/>
        <v>0.39</v>
      </c>
      <c r="I47" s="10">
        <v>0.61</v>
      </c>
      <c r="J47" s="10">
        <f t="shared" si="26"/>
        <v>0.2379</v>
      </c>
      <c r="K47" s="10">
        <f t="shared" si="27"/>
        <v>0</v>
      </c>
      <c r="L47" s="11">
        <f t="shared" si="28"/>
        <v>0</v>
      </c>
      <c r="M47" s="12">
        <f t="shared" si="29"/>
        <v>0.39</v>
      </c>
      <c r="N47" s="13">
        <v>0.55000000000000004</v>
      </c>
      <c r="O47" s="13">
        <f t="shared" si="30"/>
        <v>0.21450000000000002</v>
      </c>
      <c r="P47" s="13">
        <f t="shared" si="31"/>
        <v>0</v>
      </c>
      <c r="Q47" s="14">
        <f t="shared" si="32"/>
        <v>0</v>
      </c>
    </row>
    <row r="48" spans="1:17" x14ac:dyDescent="0.3">
      <c r="A48" s="250">
        <f>VLOOKUP($B48,Reporting!$AA:$AH,MATCH($A$40,Reporting!$AB$4:$AH$4,0)+1,FALSE)</f>
        <v>0</v>
      </c>
      <c r="B48" s="119" t="s">
        <v>394</v>
      </c>
      <c r="C48" s="97">
        <v>0.4</v>
      </c>
      <c r="D48" s="6">
        <v>0.61</v>
      </c>
      <c r="E48" s="7">
        <f t="shared" si="23"/>
        <v>0.24399999999999999</v>
      </c>
      <c r="F48" s="7">
        <f t="shared" si="24"/>
        <v>0</v>
      </c>
      <c r="G48" s="8">
        <f t="shared" si="25"/>
        <v>0</v>
      </c>
      <c r="H48" s="9">
        <f t="shared" si="22"/>
        <v>0.4</v>
      </c>
      <c r="I48" s="10">
        <v>0.61</v>
      </c>
      <c r="J48" s="10">
        <f t="shared" si="26"/>
        <v>0.24399999999999999</v>
      </c>
      <c r="K48" s="10">
        <f t="shared" si="27"/>
        <v>0</v>
      </c>
      <c r="L48" s="11">
        <f t="shared" si="28"/>
        <v>0</v>
      </c>
      <c r="M48" s="12">
        <f t="shared" si="29"/>
        <v>0.4</v>
      </c>
      <c r="N48" s="13">
        <v>0.55000000000000004</v>
      </c>
      <c r="O48" s="13">
        <f t="shared" si="30"/>
        <v>0.22000000000000003</v>
      </c>
      <c r="P48" s="13">
        <f t="shared" si="31"/>
        <v>0</v>
      </c>
      <c r="Q48" s="14">
        <f t="shared" si="32"/>
        <v>0</v>
      </c>
    </row>
    <row r="49" spans="1:25" x14ac:dyDescent="0.3">
      <c r="A49" s="250">
        <f>VLOOKUP($B49,Reporting!$AA:$AH,MATCH($A$40,Reporting!$AB$4:$AH$4,0)+1,FALSE)</f>
        <v>0</v>
      </c>
      <c r="B49" s="119" t="s">
        <v>395</v>
      </c>
      <c r="C49" s="97">
        <v>0.47</v>
      </c>
      <c r="D49" s="6">
        <v>0.61</v>
      </c>
      <c r="E49" s="7">
        <f t="shared" si="23"/>
        <v>0.28669999999999995</v>
      </c>
      <c r="F49" s="7">
        <f t="shared" si="24"/>
        <v>0</v>
      </c>
      <c r="G49" s="8">
        <f t="shared" si="25"/>
        <v>0</v>
      </c>
      <c r="H49" s="9">
        <f t="shared" si="22"/>
        <v>0.47</v>
      </c>
      <c r="I49" s="10">
        <v>0.61</v>
      </c>
      <c r="J49" s="10">
        <f t="shared" si="26"/>
        <v>0.28669999999999995</v>
      </c>
      <c r="K49" s="10">
        <f t="shared" si="27"/>
        <v>0</v>
      </c>
      <c r="L49" s="11">
        <f t="shared" si="28"/>
        <v>0</v>
      </c>
      <c r="M49" s="12">
        <f t="shared" si="29"/>
        <v>0.47</v>
      </c>
      <c r="N49" s="13">
        <v>0.55000000000000004</v>
      </c>
      <c r="O49" s="13">
        <f t="shared" si="30"/>
        <v>0.25850000000000001</v>
      </c>
      <c r="P49" s="13">
        <f t="shared" si="31"/>
        <v>0</v>
      </c>
      <c r="Q49" s="14">
        <f t="shared" si="32"/>
        <v>0</v>
      </c>
    </row>
    <row r="50" spans="1:25" x14ac:dyDescent="0.3">
      <c r="A50" s="250">
        <f>VLOOKUP($B50,Reporting!$AA:$AH,MATCH($A$40,Reporting!$AB$4:$AH$4,0)+1,FALSE)</f>
        <v>0</v>
      </c>
      <c r="B50" s="119" t="s">
        <v>396</v>
      </c>
      <c r="C50" s="97">
        <v>0.54</v>
      </c>
      <c r="D50" s="6">
        <v>0.61</v>
      </c>
      <c r="E50" s="7">
        <f t="shared" si="23"/>
        <v>0.32940000000000003</v>
      </c>
      <c r="F50" s="7">
        <f t="shared" si="24"/>
        <v>0</v>
      </c>
      <c r="G50" s="8">
        <f t="shared" si="25"/>
        <v>0</v>
      </c>
      <c r="H50" s="9">
        <f t="shared" si="22"/>
        <v>0.54</v>
      </c>
      <c r="I50" s="10">
        <v>0.61</v>
      </c>
      <c r="J50" s="10">
        <f t="shared" si="26"/>
        <v>0.32940000000000003</v>
      </c>
      <c r="K50" s="10">
        <f t="shared" si="27"/>
        <v>0</v>
      </c>
      <c r="L50" s="11">
        <f t="shared" si="28"/>
        <v>0</v>
      </c>
      <c r="M50" s="12">
        <f t="shared" si="29"/>
        <v>0.54</v>
      </c>
      <c r="N50" s="13">
        <v>0.55000000000000004</v>
      </c>
      <c r="O50" s="13">
        <f t="shared" si="30"/>
        <v>0.29700000000000004</v>
      </c>
      <c r="P50" s="13">
        <f t="shared" si="31"/>
        <v>0</v>
      </c>
      <c r="Q50" s="14">
        <f t="shared" si="32"/>
        <v>0</v>
      </c>
    </row>
    <row r="51" spans="1:25" ht="15" thickBot="1" x14ac:dyDescent="0.35">
      <c r="A51" s="3">
        <f>SUM(A42:A50)</f>
        <v>0</v>
      </c>
      <c r="B51" s="267"/>
      <c r="C51" s="4"/>
      <c r="D51" s="642" t="s">
        <v>9</v>
      </c>
      <c r="E51" s="643"/>
      <c r="F51" s="643"/>
      <c r="G51" s="16">
        <f>SUM(G42:G50)</f>
        <v>0</v>
      </c>
      <c r="H51" s="1"/>
      <c r="I51" s="644" t="s">
        <v>10</v>
      </c>
      <c r="J51" s="644"/>
      <c r="K51" s="644"/>
      <c r="L51" s="17">
        <f>SUM(L42:L50)</f>
        <v>0</v>
      </c>
      <c r="M51" s="15"/>
      <c r="N51" s="645" t="s">
        <v>11</v>
      </c>
      <c r="O51" s="645"/>
      <c r="P51" s="645"/>
      <c r="Q51" s="18">
        <f>SUM(Q42:Q50)</f>
        <v>0</v>
      </c>
      <c r="S51" s="546" t="s">
        <v>168</v>
      </c>
      <c r="T51" s="546"/>
      <c r="U51" s="546"/>
      <c r="W51" s="670" t="s">
        <v>168</v>
      </c>
      <c r="X51" s="670"/>
      <c r="Y51" s="670"/>
    </row>
    <row r="52" spans="1:25" ht="15" thickBot="1" x14ac:dyDescent="0.35">
      <c r="S52" s="653">
        <f>Q51+Q66</f>
        <v>0</v>
      </c>
      <c r="T52" s="654"/>
      <c r="U52" s="654"/>
      <c r="W52" s="671">
        <f>L51+L66</f>
        <v>0</v>
      </c>
      <c r="X52" s="672"/>
      <c r="Y52" s="672"/>
    </row>
    <row r="53" spans="1:25" ht="15" customHeight="1" x14ac:dyDescent="0.3">
      <c r="A53" s="638" t="s">
        <v>166</v>
      </c>
      <c r="B53" s="638"/>
      <c r="C53" s="638"/>
      <c r="D53" s="638"/>
      <c r="E53" s="638"/>
      <c r="F53" s="638"/>
      <c r="G53" s="638"/>
      <c r="H53" s="704" t="s">
        <v>96</v>
      </c>
      <c r="I53" s="704"/>
      <c r="J53" s="704"/>
      <c r="K53" s="2"/>
      <c r="L53" s="2"/>
      <c r="M53" s="2"/>
      <c r="N53" s="2"/>
      <c r="O53" s="2"/>
      <c r="P53" s="2"/>
      <c r="Q53" s="5"/>
      <c r="S53" s="654"/>
      <c r="T53" s="654"/>
      <c r="U53" s="654"/>
      <c r="W53" s="672"/>
      <c r="X53" s="672"/>
      <c r="Y53" s="672"/>
    </row>
    <row r="54" spans="1:25" ht="15" customHeight="1" x14ac:dyDescent="0.3">
      <c r="A54" s="639"/>
      <c r="B54" s="639"/>
      <c r="C54" s="639"/>
      <c r="D54" s="639"/>
      <c r="E54" s="639"/>
      <c r="F54" s="639"/>
      <c r="G54" s="639"/>
      <c r="H54" s="705"/>
      <c r="I54" s="705"/>
      <c r="J54" s="705"/>
      <c r="K54" s="29"/>
      <c r="L54" s="29"/>
      <c r="M54" s="29"/>
      <c r="N54" s="29"/>
      <c r="O54" s="29"/>
      <c r="P54" s="29"/>
      <c r="Q54" s="30"/>
      <c r="S54" s="654"/>
      <c r="T54" s="654"/>
      <c r="U54" s="654"/>
      <c r="W54" s="672"/>
      <c r="X54" s="672"/>
      <c r="Y54" s="672"/>
    </row>
    <row r="55" spans="1:25" ht="15" customHeight="1" x14ac:dyDescent="0.3">
      <c r="A55" s="250">
        <f>VLOOKUP($B55,Reporting!$AA:$AH,MATCH($A$53,Reporting!$AB$4:$AH$4,0)+1,FALSE)</f>
        <v>0</v>
      </c>
      <c r="B55" s="262" t="s">
        <v>371</v>
      </c>
      <c r="C55" s="96">
        <v>0.05</v>
      </c>
      <c r="D55" s="6">
        <v>0.61</v>
      </c>
      <c r="E55" s="7">
        <f t="shared" ref="E55:E65" si="33">C55*D55</f>
        <v>3.0499999999999999E-2</v>
      </c>
      <c r="F55" s="7">
        <f>A55*E55</f>
        <v>0</v>
      </c>
      <c r="G55" s="8">
        <f t="shared" ref="G55:G65" si="34">F55/8</f>
        <v>0</v>
      </c>
      <c r="H55" s="9">
        <f>C55</f>
        <v>0.05</v>
      </c>
      <c r="I55" s="10">
        <v>0.61</v>
      </c>
      <c r="J55" s="10">
        <f t="shared" ref="J55:J65" si="35">H55*I55</f>
        <v>3.0499999999999999E-2</v>
      </c>
      <c r="K55" s="10">
        <f>A55*J55</f>
        <v>0</v>
      </c>
      <c r="L55" s="11">
        <f t="shared" ref="L55:L65" si="36">K55/8</f>
        <v>0</v>
      </c>
      <c r="M55" s="12">
        <f t="shared" ref="M55:M65" si="37">H55</f>
        <v>0.05</v>
      </c>
      <c r="N55" s="13">
        <v>0.55000000000000004</v>
      </c>
      <c r="O55" s="13">
        <f t="shared" ref="O55:O65" si="38">M55*N55</f>
        <v>2.7500000000000004E-2</v>
      </c>
      <c r="P55" s="13">
        <f>A55*O55</f>
        <v>0</v>
      </c>
      <c r="Q55" s="14">
        <f t="shared" ref="Q55:Q65" si="39">P55/8</f>
        <v>0</v>
      </c>
    </row>
    <row r="56" spans="1:25" ht="15" customHeight="1" x14ac:dyDescent="0.3">
      <c r="A56" s="250">
        <f>VLOOKUP($B56,Reporting!$AA:$AH,MATCH($A$53,Reporting!$AB$4:$AH$4,0)+1,FALSE)</f>
        <v>0</v>
      </c>
      <c r="B56" s="262" t="s">
        <v>372</v>
      </c>
      <c r="C56" s="96">
        <v>0.06</v>
      </c>
      <c r="D56" s="6">
        <v>0.61</v>
      </c>
      <c r="E56" s="7">
        <f t="shared" si="33"/>
        <v>3.6600000000000001E-2</v>
      </c>
      <c r="F56" s="7">
        <f t="shared" ref="F56:F65" si="40">A56*E56</f>
        <v>0</v>
      </c>
      <c r="G56" s="8">
        <f t="shared" si="34"/>
        <v>0</v>
      </c>
      <c r="H56" s="9">
        <f t="shared" ref="H56:H65" si="41">C56</f>
        <v>0.06</v>
      </c>
      <c r="I56" s="10">
        <v>0.61</v>
      </c>
      <c r="J56" s="10">
        <f t="shared" si="35"/>
        <v>3.6600000000000001E-2</v>
      </c>
      <c r="K56" s="10">
        <f t="shared" ref="K56:K65" si="42">A56*J56</f>
        <v>0</v>
      </c>
      <c r="L56" s="11">
        <f t="shared" si="36"/>
        <v>0</v>
      </c>
      <c r="M56" s="12">
        <f t="shared" si="37"/>
        <v>0.06</v>
      </c>
      <c r="N56" s="13">
        <v>0.55000000000000004</v>
      </c>
      <c r="O56" s="13">
        <f t="shared" si="38"/>
        <v>3.3000000000000002E-2</v>
      </c>
      <c r="P56" s="13">
        <f t="shared" ref="P56:P65" si="43">A56*O56</f>
        <v>0</v>
      </c>
      <c r="Q56" s="14">
        <f t="shared" si="39"/>
        <v>0</v>
      </c>
    </row>
    <row r="57" spans="1:25" ht="15" customHeight="1" x14ac:dyDescent="0.3">
      <c r="A57" s="250">
        <f>VLOOKUP($B57,Reporting!$AA:$AH,MATCH($A$53,Reporting!$AB$4:$AH$4,0)+1,FALSE)</f>
        <v>0</v>
      </c>
      <c r="B57" s="19" t="s">
        <v>389</v>
      </c>
      <c r="C57" s="96">
        <v>0.06</v>
      </c>
      <c r="D57" s="6">
        <v>0.61</v>
      </c>
      <c r="E57" s="7">
        <f t="shared" si="33"/>
        <v>3.6600000000000001E-2</v>
      </c>
      <c r="F57" s="7">
        <f t="shared" si="40"/>
        <v>0</v>
      </c>
      <c r="G57" s="8">
        <f t="shared" si="34"/>
        <v>0</v>
      </c>
      <c r="H57" s="9">
        <f t="shared" si="41"/>
        <v>0.06</v>
      </c>
      <c r="I57" s="10">
        <v>0.61</v>
      </c>
      <c r="J57" s="10">
        <f t="shared" si="35"/>
        <v>3.6600000000000001E-2</v>
      </c>
      <c r="K57" s="10">
        <f t="shared" si="42"/>
        <v>0</v>
      </c>
      <c r="L57" s="11">
        <f t="shared" si="36"/>
        <v>0</v>
      </c>
      <c r="M57" s="12">
        <f t="shared" si="37"/>
        <v>0.06</v>
      </c>
      <c r="N57" s="13">
        <v>0.55000000000000004</v>
      </c>
      <c r="O57" s="13">
        <f t="shared" si="38"/>
        <v>3.3000000000000002E-2</v>
      </c>
      <c r="P57" s="13">
        <f t="shared" si="43"/>
        <v>0</v>
      </c>
      <c r="Q57" s="14">
        <f t="shared" si="39"/>
        <v>0</v>
      </c>
    </row>
    <row r="58" spans="1:25" ht="15" customHeight="1" x14ac:dyDescent="0.3">
      <c r="A58" s="250">
        <f>VLOOKUP($B58,Reporting!$AA:$AH,MATCH($A$53,Reporting!$AB$4:$AH$4,0)+1,FALSE)</f>
        <v>0</v>
      </c>
      <c r="B58" s="262" t="s">
        <v>373</v>
      </c>
      <c r="C58" s="96">
        <v>0.06</v>
      </c>
      <c r="D58" s="6">
        <v>0.61</v>
      </c>
      <c r="E58" s="7">
        <f t="shared" si="33"/>
        <v>3.6600000000000001E-2</v>
      </c>
      <c r="F58" s="7">
        <f t="shared" si="40"/>
        <v>0</v>
      </c>
      <c r="G58" s="8">
        <f t="shared" si="34"/>
        <v>0</v>
      </c>
      <c r="H58" s="9">
        <f t="shared" si="41"/>
        <v>0.06</v>
      </c>
      <c r="I58" s="10">
        <v>0.61</v>
      </c>
      <c r="J58" s="10">
        <f t="shared" si="35"/>
        <v>3.6600000000000001E-2</v>
      </c>
      <c r="K58" s="10">
        <f t="shared" si="42"/>
        <v>0</v>
      </c>
      <c r="L58" s="11">
        <f t="shared" si="36"/>
        <v>0</v>
      </c>
      <c r="M58" s="12">
        <f t="shared" si="37"/>
        <v>0.06</v>
      </c>
      <c r="N58" s="13">
        <v>0.55000000000000004</v>
      </c>
      <c r="O58" s="13">
        <f t="shared" si="38"/>
        <v>3.3000000000000002E-2</v>
      </c>
      <c r="P58" s="13">
        <f t="shared" si="43"/>
        <v>0</v>
      </c>
      <c r="Q58" s="14">
        <f t="shared" si="39"/>
        <v>0</v>
      </c>
    </row>
    <row r="59" spans="1:25" ht="15" customHeight="1" x14ac:dyDescent="0.3">
      <c r="A59" s="250">
        <f>VLOOKUP($B59,Reporting!$AA:$AH,MATCH($A$53,Reporting!$AB$4:$AH$4,0)+1,FALSE)</f>
        <v>0</v>
      </c>
      <c r="B59" s="262" t="s">
        <v>374</v>
      </c>
      <c r="C59" s="96">
        <v>0.06</v>
      </c>
      <c r="D59" s="6">
        <v>0.61</v>
      </c>
      <c r="E59" s="7">
        <f t="shared" si="33"/>
        <v>3.6600000000000001E-2</v>
      </c>
      <c r="F59" s="7">
        <f t="shared" si="40"/>
        <v>0</v>
      </c>
      <c r="G59" s="8">
        <f t="shared" si="34"/>
        <v>0</v>
      </c>
      <c r="H59" s="9">
        <f t="shared" si="41"/>
        <v>0.06</v>
      </c>
      <c r="I59" s="10">
        <v>0.61</v>
      </c>
      <c r="J59" s="10">
        <f t="shared" si="35"/>
        <v>3.6600000000000001E-2</v>
      </c>
      <c r="K59" s="10">
        <f t="shared" si="42"/>
        <v>0</v>
      </c>
      <c r="L59" s="11">
        <f t="shared" si="36"/>
        <v>0</v>
      </c>
      <c r="M59" s="12">
        <f t="shared" si="37"/>
        <v>0.06</v>
      </c>
      <c r="N59" s="13">
        <v>0.55000000000000004</v>
      </c>
      <c r="O59" s="13">
        <f t="shared" si="38"/>
        <v>3.3000000000000002E-2</v>
      </c>
      <c r="P59" s="13">
        <f t="shared" si="43"/>
        <v>0</v>
      </c>
      <c r="Q59" s="14">
        <f t="shared" si="39"/>
        <v>0</v>
      </c>
    </row>
    <row r="60" spans="1:25" ht="15.75" customHeight="1" x14ac:dyDescent="0.3">
      <c r="A60" s="250">
        <f>VLOOKUP($B60,Reporting!$AA:$AH,MATCH($A$53,Reporting!$AB$4:$AH$4,0)+1,FALSE)</f>
        <v>0</v>
      </c>
      <c r="B60" s="119" t="s">
        <v>390</v>
      </c>
      <c r="C60" s="97">
        <v>7.0000000000000007E-2</v>
      </c>
      <c r="D60" s="6">
        <v>0.61</v>
      </c>
      <c r="E60" s="7">
        <f t="shared" si="33"/>
        <v>4.2700000000000002E-2</v>
      </c>
      <c r="F60" s="7">
        <f t="shared" si="40"/>
        <v>0</v>
      </c>
      <c r="G60" s="8">
        <f t="shared" si="34"/>
        <v>0</v>
      </c>
      <c r="H60" s="9">
        <f t="shared" si="41"/>
        <v>7.0000000000000007E-2</v>
      </c>
      <c r="I60" s="10">
        <v>0.61</v>
      </c>
      <c r="J60" s="10">
        <f t="shared" si="35"/>
        <v>4.2700000000000002E-2</v>
      </c>
      <c r="K60" s="10">
        <f t="shared" si="42"/>
        <v>0</v>
      </c>
      <c r="L60" s="11">
        <f t="shared" si="36"/>
        <v>0</v>
      </c>
      <c r="M60" s="12">
        <f t="shared" si="37"/>
        <v>7.0000000000000007E-2</v>
      </c>
      <c r="N60" s="13">
        <v>0.55000000000000004</v>
      </c>
      <c r="O60" s="13">
        <f t="shared" si="38"/>
        <v>3.8500000000000006E-2</v>
      </c>
      <c r="P60" s="13">
        <f t="shared" si="43"/>
        <v>0</v>
      </c>
      <c r="Q60" s="14">
        <f t="shared" si="39"/>
        <v>0</v>
      </c>
    </row>
    <row r="61" spans="1:25" x14ac:dyDescent="0.3">
      <c r="A61" s="250">
        <f>VLOOKUP($B61,Reporting!$AA:$AH,MATCH($A$53,Reporting!$AB$4:$AH$4,0)+1,FALSE)</f>
        <v>0</v>
      </c>
      <c r="B61" s="266" t="s">
        <v>376</v>
      </c>
      <c r="C61" s="97">
        <v>0.08</v>
      </c>
      <c r="D61" s="6">
        <v>0.61</v>
      </c>
      <c r="E61" s="7">
        <f t="shared" si="33"/>
        <v>4.8800000000000003E-2</v>
      </c>
      <c r="F61" s="7">
        <f t="shared" si="40"/>
        <v>0</v>
      </c>
      <c r="G61" s="8">
        <f t="shared" si="34"/>
        <v>0</v>
      </c>
      <c r="H61" s="9">
        <f t="shared" si="41"/>
        <v>0.08</v>
      </c>
      <c r="I61" s="10">
        <v>0.61</v>
      </c>
      <c r="J61" s="10">
        <f t="shared" si="35"/>
        <v>4.8800000000000003E-2</v>
      </c>
      <c r="K61" s="10">
        <f t="shared" si="42"/>
        <v>0</v>
      </c>
      <c r="L61" s="11">
        <f t="shared" si="36"/>
        <v>0</v>
      </c>
      <c r="M61" s="12">
        <f t="shared" si="37"/>
        <v>0.08</v>
      </c>
      <c r="N61" s="13">
        <v>0.55000000000000004</v>
      </c>
      <c r="O61" s="13">
        <f t="shared" si="38"/>
        <v>4.4000000000000004E-2</v>
      </c>
      <c r="P61" s="13">
        <f t="shared" si="43"/>
        <v>0</v>
      </c>
      <c r="Q61" s="14">
        <f t="shared" si="39"/>
        <v>0</v>
      </c>
    </row>
    <row r="62" spans="1:25" x14ac:dyDescent="0.3">
      <c r="A62" s="250">
        <f>VLOOKUP($B62,Reporting!$AA:$AH,MATCH($A$53,Reporting!$AB$4:$AH$4,0)+1,FALSE)</f>
        <v>0</v>
      </c>
      <c r="B62" s="119" t="s">
        <v>391</v>
      </c>
      <c r="C62" s="97">
        <v>0.08</v>
      </c>
      <c r="D62" s="6">
        <v>0.61</v>
      </c>
      <c r="E62" s="7">
        <f t="shared" si="33"/>
        <v>4.8800000000000003E-2</v>
      </c>
      <c r="F62" s="7">
        <f t="shared" si="40"/>
        <v>0</v>
      </c>
      <c r="G62" s="8">
        <f t="shared" si="34"/>
        <v>0</v>
      </c>
      <c r="H62" s="9">
        <f t="shared" si="41"/>
        <v>0.08</v>
      </c>
      <c r="I62" s="10">
        <v>0.61</v>
      </c>
      <c r="J62" s="10">
        <f t="shared" si="35"/>
        <v>4.8800000000000003E-2</v>
      </c>
      <c r="K62" s="10">
        <f t="shared" si="42"/>
        <v>0</v>
      </c>
      <c r="L62" s="11">
        <f t="shared" si="36"/>
        <v>0</v>
      </c>
      <c r="M62" s="12">
        <f t="shared" si="37"/>
        <v>0.08</v>
      </c>
      <c r="N62" s="13">
        <v>0.55000000000000004</v>
      </c>
      <c r="O62" s="13">
        <f t="shared" si="38"/>
        <v>4.4000000000000004E-2</v>
      </c>
      <c r="P62" s="13">
        <f t="shared" si="43"/>
        <v>0</v>
      </c>
      <c r="Q62" s="14">
        <f t="shared" si="39"/>
        <v>0</v>
      </c>
    </row>
    <row r="63" spans="1:25" x14ac:dyDescent="0.3">
      <c r="A63" s="250">
        <f>VLOOKUP($B63,Reporting!$AA:$AH,MATCH($A$53,Reporting!$AB$4:$AH$4,0)+1,FALSE)</f>
        <v>0</v>
      </c>
      <c r="B63" s="119" t="s">
        <v>392</v>
      </c>
      <c r="C63" s="97">
        <v>0.08</v>
      </c>
      <c r="D63" s="6">
        <v>0.61</v>
      </c>
      <c r="E63" s="7">
        <f t="shared" si="33"/>
        <v>4.8800000000000003E-2</v>
      </c>
      <c r="F63" s="7">
        <f t="shared" si="40"/>
        <v>0</v>
      </c>
      <c r="G63" s="8">
        <f t="shared" si="34"/>
        <v>0</v>
      </c>
      <c r="H63" s="9">
        <f t="shared" si="41"/>
        <v>0.08</v>
      </c>
      <c r="I63" s="10">
        <v>0.61</v>
      </c>
      <c r="J63" s="10">
        <f t="shared" si="35"/>
        <v>4.8800000000000003E-2</v>
      </c>
      <c r="K63" s="10">
        <f t="shared" si="42"/>
        <v>0</v>
      </c>
      <c r="L63" s="11">
        <f t="shared" si="36"/>
        <v>0</v>
      </c>
      <c r="M63" s="12">
        <f t="shared" si="37"/>
        <v>0.08</v>
      </c>
      <c r="N63" s="13">
        <v>0.55000000000000004</v>
      </c>
      <c r="O63" s="13">
        <f t="shared" si="38"/>
        <v>4.4000000000000004E-2</v>
      </c>
      <c r="P63" s="13">
        <f t="shared" si="43"/>
        <v>0</v>
      </c>
      <c r="Q63" s="14">
        <f t="shared" si="39"/>
        <v>0</v>
      </c>
    </row>
    <row r="64" spans="1:25" x14ac:dyDescent="0.3">
      <c r="A64" s="250">
        <f>VLOOKUP($B64,Reporting!$AA:$AH,MATCH($A$53,Reporting!$AB$4:$AH$4,0)+1,FALSE)</f>
        <v>0</v>
      </c>
      <c r="B64" s="119" t="s">
        <v>393</v>
      </c>
      <c r="C64" s="97">
        <v>0.1</v>
      </c>
      <c r="D64" s="6">
        <v>0.61</v>
      </c>
      <c r="E64" s="7">
        <f t="shared" si="33"/>
        <v>6.0999999999999999E-2</v>
      </c>
      <c r="F64" s="7">
        <f t="shared" si="40"/>
        <v>0</v>
      </c>
      <c r="G64" s="8">
        <f t="shared" si="34"/>
        <v>0</v>
      </c>
      <c r="H64" s="9">
        <f t="shared" si="41"/>
        <v>0.1</v>
      </c>
      <c r="I64" s="10">
        <v>0.61</v>
      </c>
      <c r="J64" s="10">
        <f t="shared" si="35"/>
        <v>6.0999999999999999E-2</v>
      </c>
      <c r="K64" s="10">
        <f t="shared" si="42"/>
        <v>0</v>
      </c>
      <c r="L64" s="11">
        <f t="shared" si="36"/>
        <v>0</v>
      </c>
      <c r="M64" s="12">
        <f t="shared" si="37"/>
        <v>0.1</v>
      </c>
      <c r="N64" s="13">
        <v>0.55000000000000004</v>
      </c>
      <c r="O64" s="13">
        <f t="shared" si="38"/>
        <v>5.5000000000000007E-2</v>
      </c>
      <c r="P64" s="13">
        <f t="shared" si="43"/>
        <v>0</v>
      </c>
      <c r="Q64" s="14">
        <f t="shared" si="39"/>
        <v>0</v>
      </c>
    </row>
    <row r="65" spans="1:25" x14ac:dyDescent="0.3">
      <c r="A65" s="250">
        <f>VLOOKUP($B65,Reporting!$AA:$AH,MATCH($A$53,Reporting!$AB$4:$AH$4,0)+1,FALSE)</f>
        <v>0</v>
      </c>
      <c r="B65" s="119" t="s">
        <v>394</v>
      </c>
      <c r="C65" s="97">
        <v>0.12</v>
      </c>
      <c r="D65" s="6">
        <v>0.61</v>
      </c>
      <c r="E65" s="7">
        <f t="shared" si="33"/>
        <v>7.3200000000000001E-2</v>
      </c>
      <c r="F65" s="7">
        <f t="shared" si="40"/>
        <v>0</v>
      </c>
      <c r="G65" s="8">
        <f t="shared" si="34"/>
        <v>0</v>
      </c>
      <c r="H65" s="9">
        <f t="shared" si="41"/>
        <v>0.12</v>
      </c>
      <c r="I65" s="10">
        <v>0.61</v>
      </c>
      <c r="J65" s="10">
        <f t="shared" si="35"/>
        <v>7.3200000000000001E-2</v>
      </c>
      <c r="K65" s="10">
        <f t="shared" si="42"/>
        <v>0</v>
      </c>
      <c r="L65" s="11">
        <f t="shared" si="36"/>
        <v>0</v>
      </c>
      <c r="M65" s="12">
        <f t="shared" si="37"/>
        <v>0.12</v>
      </c>
      <c r="N65" s="13">
        <v>0.55000000000000004</v>
      </c>
      <c r="O65" s="13">
        <f t="shared" si="38"/>
        <v>6.6000000000000003E-2</v>
      </c>
      <c r="P65" s="13">
        <f t="shared" si="43"/>
        <v>0</v>
      </c>
      <c r="Q65" s="14">
        <f t="shared" si="39"/>
        <v>0</v>
      </c>
    </row>
    <row r="66" spans="1:25" ht="15" thickBot="1" x14ac:dyDescent="0.35">
      <c r="A66" s="3">
        <f>SUM(A55:A65)</f>
        <v>0</v>
      </c>
      <c r="B66" s="267"/>
      <c r="C66" s="4"/>
      <c r="D66" s="642" t="s">
        <v>9</v>
      </c>
      <c r="E66" s="643"/>
      <c r="F66" s="643"/>
      <c r="G66" s="16">
        <f>SUM(G55:G65)</f>
        <v>0</v>
      </c>
      <c r="H66" s="1"/>
      <c r="I66" s="644" t="s">
        <v>10</v>
      </c>
      <c r="J66" s="644"/>
      <c r="K66" s="644"/>
      <c r="L66" s="17">
        <f>SUM(L55:L65)</f>
        <v>0</v>
      </c>
      <c r="M66" s="15"/>
      <c r="N66" s="645" t="s">
        <v>11</v>
      </c>
      <c r="O66" s="645"/>
      <c r="P66" s="645"/>
      <c r="Q66" s="18">
        <f>SUM(Q55:Q65)</f>
        <v>0</v>
      </c>
    </row>
    <row r="67" spans="1:25" ht="15" thickBot="1" x14ac:dyDescent="0.35"/>
    <row r="68" spans="1:25" ht="15" customHeight="1" x14ac:dyDescent="0.3">
      <c r="A68" s="634" t="s">
        <v>26</v>
      </c>
      <c r="B68" s="634"/>
      <c r="C68" s="634"/>
      <c r="D68" s="634"/>
      <c r="E68" s="636" t="s">
        <v>95</v>
      </c>
      <c r="F68" s="636"/>
      <c r="G68" s="636"/>
      <c r="H68" s="23"/>
      <c r="I68" s="23"/>
      <c r="J68" s="23"/>
      <c r="K68" s="23"/>
      <c r="L68" s="23"/>
      <c r="M68" s="23"/>
      <c r="N68" s="23"/>
      <c r="O68" s="23"/>
      <c r="P68" s="23"/>
      <c r="Q68" s="24"/>
    </row>
    <row r="69" spans="1:25" ht="15" customHeight="1" x14ac:dyDescent="0.3">
      <c r="A69" s="635"/>
      <c r="B69" s="635"/>
      <c r="C69" s="635"/>
      <c r="D69" s="635"/>
      <c r="E69" s="637"/>
      <c r="F69" s="637"/>
      <c r="G69" s="637"/>
      <c r="H69" s="42"/>
      <c r="I69" s="42"/>
      <c r="J69" s="42"/>
      <c r="K69" s="42"/>
      <c r="L69" s="42"/>
      <c r="M69" s="42"/>
      <c r="N69" s="42"/>
      <c r="O69" s="42"/>
      <c r="P69" s="42"/>
      <c r="Q69" s="43"/>
    </row>
    <row r="70" spans="1:25" ht="15" customHeight="1" x14ac:dyDescent="0.3">
      <c r="A70" s="250">
        <f>VLOOKUP($B70,Reporting!$AA:$AH,MATCH($A$68,Reporting!$AB$4:$AH$4,0)+1,FALSE)</f>
        <v>0</v>
      </c>
      <c r="B70" s="263" t="s">
        <v>374</v>
      </c>
      <c r="C70" s="110">
        <v>0.23</v>
      </c>
      <c r="D70" s="6">
        <v>0.61</v>
      </c>
      <c r="E70" s="7">
        <f t="shared" ref="E70:E78" si="44">C70*D70</f>
        <v>0.14030000000000001</v>
      </c>
      <c r="F70" s="7">
        <f>A70*E70</f>
        <v>0</v>
      </c>
      <c r="G70" s="8">
        <f t="shared" ref="G70:G78" si="45">F70/8</f>
        <v>0</v>
      </c>
      <c r="H70" s="9">
        <f>C70</f>
        <v>0.23</v>
      </c>
      <c r="I70" s="10">
        <v>0.61</v>
      </c>
      <c r="J70" s="10">
        <f t="shared" ref="J70:J78" si="46">H70*I70</f>
        <v>0.14030000000000001</v>
      </c>
      <c r="K70" s="10">
        <f>A70*J70</f>
        <v>0</v>
      </c>
      <c r="L70" s="11">
        <f t="shared" ref="L70:L78" si="47">K70/8</f>
        <v>0</v>
      </c>
      <c r="M70" s="12">
        <f t="shared" ref="M70:M78" si="48">H70</f>
        <v>0.23</v>
      </c>
      <c r="N70" s="13">
        <v>0.55000000000000004</v>
      </c>
      <c r="O70" s="13">
        <f t="shared" ref="O70:O78" si="49">M70*N70</f>
        <v>0.12650000000000003</v>
      </c>
      <c r="P70" s="13">
        <f>A70*O70</f>
        <v>0</v>
      </c>
      <c r="Q70" s="14">
        <f t="shared" ref="Q70:Q78" si="50">P70/8</f>
        <v>0</v>
      </c>
    </row>
    <row r="71" spans="1:25" ht="15" customHeight="1" x14ac:dyDescent="0.3">
      <c r="A71" s="250">
        <f>VLOOKUP($B71,Reporting!$AA:$AH,MATCH($A$68,Reporting!$AB$4:$AH$4,0)+1,FALSE)</f>
        <v>0</v>
      </c>
      <c r="B71" s="20" t="s">
        <v>390</v>
      </c>
      <c r="C71" s="110">
        <v>0.3</v>
      </c>
      <c r="D71" s="6">
        <v>0.61</v>
      </c>
      <c r="E71" s="7">
        <f t="shared" si="44"/>
        <v>0.183</v>
      </c>
      <c r="F71" s="7">
        <f>A71*E71</f>
        <v>0</v>
      </c>
      <c r="G71" s="8">
        <f t="shared" si="45"/>
        <v>0</v>
      </c>
      <c r="H71" s="9">
        <f t="shared" ref="H71:H78" si="51">C71</f>
        <v>0.3</v>
      </c>
      <c r="I71" s="10">
        <v>0.61</v>
      </c>
      <c r="J71" s="10">
        <f t="shared" si="46"/>
        <v>0.183</v>
      </c>
      <c r="K71" s="10">
        <f>A71*J71</f>
        <v>0</v>
      </c>
      <c r="L71" s="11">
        <f t="shared" si="47"/>
        <v>0</v>
      </c>
      <c r="M71" s="12">
        <f t="shared" si="48"/>
        <v>0.3</v>
      </c>
      <c r="N71" s="13">
        <v>0.55000000000000004</v>
      </c>
      <c r="O71" s="13">
        <f t="shared" si="49"/>
        <v>0.16500000000000001</v>
      </c>
      <c r="P71" s="13">
        <f>A71*O71</f>
        <v>0</v>
      </c>
      <c r="Q71" s="14">
        <f t="shared" si="50"/>
        <v>0</v>
      </c>
    </row>
    <row r="72" spans="1:25" ht="15" customHeight="1" x14ac:dyDescent="0.3">
      <c r="A72" s="250">
        <f>VLOOKUP($B72,Reporting!$AA:$AH,MATCH($A$68,Reporting!$AB$4:$AH$4,0)+1,FALSE)</f>
        <v>0</v>
      </c>
      <c r="B72" s="263" t="s">
        <v>376</v>
      </c>
      <c r="C72" s="110">
        <v>0.26</v>
      </c>
      <c r="D72" s="6">
        <v>0.61</v>
      </c>
      <c r="E72" s="7">
        <f t="shared" si="44"/>
        <v>0.15859999999999999</v>
      </c>
      <c r="F72" s="7">
        <f t="shared" ref="F72:F78" si="52">A72*E72</f>
        <v>0</v>
      </c>
      <c r="G72" s="8">
        <f t="shared" si="45"/>
        <v>0</v>
      </c>
      <c r="H72" s="9">
        <f t="shared" si="51"/>
        <v>0.26</v>
      </c>
      <c r="I72" s="10">
        <v>0.61</v>
      </c>
      <c r="J72" s="10">
        <f t="shared" si="46"/>
        <v>0.15859999999999999</v>
      </c>
      <c r="K72" s="10">
        <f t="shared" ref="K72:K78" si="53">A72*J72</f>
        <v>0</v>
      </c>
      <c r="L72" s="11">
        <f t="shared" si="47"/>
        <v>0</v>
      </c>
      <c r="M72" s="12">
        <f t="shared" si="48"/>
        <v>0.26</v>
      </c>
      <c r="N72" s="13">
        <v>0.55000000000000004</v>
      </c>
      <c r="O72" s="13">
        <f t="shared" si="49"/>
        <v>0.14300000000000002</v>
      </c>
      <c r="P72" s="13">
        <f t="shared" ref="P72:P78" si="54">A72*O72</f>
        <v>0</v>
      </c>
      <c r="Q72" s="14">
        <f t="shared" si="50"/>
        <v>0</v>
      </c>
    </row>
    <row r="73" spans="1:25" ht="15" customHeight="1" x14ac:dyDescent="0.3">
      <c r="A73" s="250">
        <f>VLOOKUP($B73,Reporting!$AA:$AH,MATCH($A$68,Reporting!$AB$4:$AH$4,0)+1,FALSE)</f>
        <v>0</v>
      </c>
      <c r="B73" s="20" t="s">
        <v>391</v>
      </c>
      <c r="C73" s="110">
        <v>0.28000000000000003</v>
      </c>
      <c r="D73" s="6">
        <v>0.61</v>
      </c>
      <c r="E73" s="7">
        <f t="shared" si="44"/>
        <v>0.17080000000000001</v>
      </c>
      <c r="F73" s="7">
        <f t="shared" si="52"/>
        <v>0</v>
      </c>
      <c r="G73" s="8">
        <f t="shared" si="45"/>
        <v>0</v>
      </c>
      <c r="H73" s="9">
        <f t="shared" si="51"/>
        <v>0.28000000000000003</v>
      </c>
      <c r="I73" s="10">
        <v>0.61</v>
      </c>
      <c r="J73" s="10">
        <f t="shared" si="46"/>
        <v>0.17080000000000001</v>
      </c>
      <c r="K73" s="10">
        <f t="shared" si="53"/>
        <v>0</v>
      </c>
      <c r="L73" s="11">
        <f t="shared" si="47"/>
        <v>0</v>
      </c>
      <c r="M73" s="12">
        <f t="shared" si="48"/>
        <v>0.28000000000000003</v>
      </c>
      <c r="N73" s="13">
        <v>0.55000000000000004</v>
      </c>
      <c r="O73" s="13">
        <f t="shared" si="49"/>
        <v>0.15400000000000003</v>
      </c>
      <c r="P73" s="13">
        <f t="shared" si="54"/>
        <v>0</v>
      </c>
      <c r="Q73" s="14">
        <f t="shared" si="50"/>
        <v>0</v>
      </c>
    </row>
    <row r="74" spans="1:25" ht="15" customHeight="1" x14ac:dyDescent="0.3">
      <c r="A74" s="250">
        <f>VLOOKUP($B74,Reporting!$AA:$AH,MATCH($A$68,Reporting!$AB$4:$AH$4,0)+1,FALSE)</f>
        <v>0</v>
      </c>
      <c r="B74" s="20" t="s">
        <v>392</v>
      </c>
      <c r="C74" s="110">
        <v>0.34</v>
      </c>
      <c r="D74" s="6">
        <v>0.61</v>
      </c>
      <c r="E74" s="7">
        <f t="shared" si="44"/>
        <v>0.2074</v>
      </c>
      <c r="F74" s="7">
        <f t="shared" si="52"/>
        <v>0</v>
      </c>
      <c r="G74" s="8">
        <f t="shared" si="45"/>
        <v>0</v>
      </c>
      <c r="H74" s="9">
        <f t="shared" si="51"/>
        <v>0.34</v>
      </c>
      <c r="I74" s="10">
        <v>0.61</v>
      </c>
      <c r="J74" s="10">
        <f t="shared" si="46"/>
        <v>0.2074</v>
      </c>
      <c r="K74" s="10">
        <f t="shared" si="53"/>
        <v>0</v>
      </c>
      <c r="L74" s="11">
        <f t="shared" si="47"/>
        <v>0</v>
      </c>
      <c r="M74" s="12">
        <f t="shared" si="48"/>
        <v>0.34</v>
      </c>
      <c r="N74" s="13">
        <v>0.55000000000000004</v>
      </c>
      <c r="O74" s="13">
        <f t="shared" si="49"/>
        <v>0.18700000000000003</v>
      </c>
      <c r="P74" s="13">
        <f t="shared" si="54"/>
        <v>0</v>
      </c>
      <c r="Q74" s="14">
        <f t="shared" si="50"/>
        <v>0</v>
      </c>
    </row>
    <row r="75" spans="1:25" ht="15.75" customHeight="1" x14ac:dyDescent="0.3">
      <c r="A75" s="250">
        <f>VLOOKUP($B75,Reporting!$AA:$AH,MATCH($A$68,Reporting!$AB$4:$AH$4,0)+1,FALSE)</f>
        <v>0</v>
      </c>
      <c r="B75" s="148" t="s">
        <v>394</v>
      </c>
      <c r="C75" s="99">
        <v>0.4</v>
      </c>
      <c r="D75" s="6">
        <v>0.61</v>
      </c>
      <c r="E75" s="7">
        <f t="shared" si="44"/>
        <v>0.24399999999999999</v>
      </c>
      <c r="F75" s="7">
        <f t="shared" si="52"/>
        <v>0</v>
      </c>
      <c r="G75" s="8">
        <f t="shared" si="45"/>
        <v>0</v>
      </c>
      <c r="H75" s="9">
        <f t="shared" si="51"/>
        <v>0.4</v>
      </c>
      <c r="I75" s="10">
        <v>0.61</v>
      </c>
      <c r="J75" s="10">
        <f t="shared" si="46"/>
        <v>0.24399999999999999</v>
      </c>
      <c r="K75" s="10">
        <f t="shared" si="53"/>
        <v>0</v>
      </c>
      <c r="L75" s="11">
        <f t="shared" si="47"/>
        <v>0</v>
      </c>
      <c r="M75" s="12">
        <f t="shared" si="48"/>
        <v>0.4</v>
      </c>
      <c r="N75" s="13">
        <v>0.55000000000000004</v>
      </c>
      <c r="O75" s="13">
        <f t="shared" si="49"/>
        <v>0.22000000000000003</v>
      </c>
      <c r="P75" s="13">
        <f t="shared" si="54"/>
        <v>0</v>
      </c>
      <c r="Q75" s="14">
        <f t="shared" si="50"/>
        <v>0</v>
      </c>
    </row>
    <row r="76" spans="1:25" x14ac:dyDescent="0.3">
      <c r="A76" s="250">
        <f>VLOOKUP($B76,Reporting!$AA:$AH,MATCH($A$68,Reporting!$AB$4:$AH$4,0)+1,FALSE)</f>
        <v>0</v>
      </c>
      <c r="B76" s="148" t="s">
        <v>395</v>
      </c>
      <c r="C76" s="99">
        <v>0.47</v>
      </c>
      <c r="D76" s="6">
        <v>0.61</v>
      </c>
      <c r="E76" s="7">
        <f t="shared" si="44"/>
        <v>0.28669999999999995</v>
      </c>
      <c r="F76" s="7">
        <f t="shared" si="52"/>
        <v>0</v>
      </c>
      <c r="G76" s="8">
        <f t="shared" si="45"/>
        <v>0</v>
      </c>
      <c r="H76" s="9">
        <f t="shared" si="51"/>
        <v>0.47</v>
      </c>
      <c r="I76" s="10">
        <v>0.61</v>
      </c>
      <c r="J76" s="10">
        <f t="shared" si="46"/>
        <v>0.28669999999999995</v>
      </c>
      <c r="K76" s="10">
        <f t="shared" si="53"/>
        <v>0</v>
      </c>
      <c r="L76" s="11">
        <f t="shared" si="47"/>
        <v>0</v>
      </c>
      <c r="M76" s="12">
        <f t="shared" si="48"/>
        <v>0.47</v>
      </c>
      <c r="N76" s="13">
        <v>0.55000000000000004</v>
      </c>
      <c r="O76" s="13">
        <f t="shared" si="49"/>
        <v>0.25850000000000001</v>
      </c>
      <c r="P76" s="13">
        <f t="shared" si="54"/>
        <v>0</v>
      </c>
      <c r="Q76" s="14">
        <f t="shared" si="50"/>
        <v>0</v>
      </c>
    </row>
    <row r="77" spans="1:25" x14ac:dyDescent="0.3">
      <c r="A77" s="250">
        <f>VLOOKUP($B77,Reporting!$AA:$AH,MATCH($A$68,Reporting!$AB$4:$AH$4,0)+1,FALSE)</f>
        <v>0</v>
      </c>
      <c r="B77" s="148" t="s">
        <v>396</v>
      </c>
      <c r="C77" s="99">
        <v>0.54</v>
      </c>
      <c r="D77" s="6">
        <v>0.61</v>
      </c>
      <c r="E77" s="7">
        <f t="shared" si="44"/>
        <v>0.32940000000000003</v>
      </c>
      <c r="F77" s="7">
        <f t="shared" si="52"/>
        <v>0</v>
      </c>
      <c r="G77" s="8">
        <f t="shared" si="45"/>
        <v>0</v>
      </c>
      <c r="H77" s="9">
        <f t="shared" si="51"/>
        <v>0.54</v>
      </c>
      <c r="I77" s="10">
        <v>0.61</v>
      </c>
      <c r="J77" s="10">
        <f t="shared" si="46"/>
        <v>0.32940000000000003</v>
      </c>
      <c r="K77" s="10">
        <f t="shared" si="53"/>
        <v>0</v>
      </c>
      <c r="L77" s="11">
        <f t="shared" si="47"/>
        <v>0</v>
      </c>
      <c r="M77" s="12">
        <f t="shared" si="48"/>
        <v>0.54</v>
      </c>
      <c r="N77" s="13">
        <v>0.55000000000000004</v>
      </c>
      <c r="O77" s="13">
        <f t="shared" si="49"/>
        <v>0.29700000000000004</v>
      </c>
      <c r="P77" s="13">
        <f t="shared" si="54"/>
        <v>0</v>
      </c>
      <c r="Q77" s="14">
        <f t="shared" si="50"/>
        <v>0</v>
      </c>
    </row>
    <row r="78" spans="1:25" x14ac:dyDescent="0.3">
      <c r="A78" s="250">
        <f>VLOOKUP($B78,Reporting!$AA:$AH,MATCH($A$68,Reporting!$AB$4:$AH$4,0)+1,FALSE)</f>
        <v>0</v>
      </c>
      <c r="B78" s="148" t="s">
        <v>397</v>
      </c>
      <c r="C78" s="99">
        <v>0.54</v>
      </c>
      <c r="D78" s="6">
        <v>0.61</v>
      </c>
      <c r="E78" s="7">
        <f t="shared" si="44"/>
        <v>0.32940000000000003</v>
      </c>
      <c r="F78" s="7">
        <f t="shared" si="52"/>
        <v>0</v>
      </c>
      <c r="G78" s="8">
        <f t="shared" si="45"/>
        <v>0</v>
      </c>
      <c r="H78" s="9">
        <f t="shared" si="51"/>
        <v>0.54</v>
      </c>
      <c r="I78" s="10">
        <v>0.61</v>
      </c>
      <c r="J78" s="10">
        <f t="shared" si="46"/>
        <v>0.32940000000000003</v>
      </c>
      <c r="K78" s="10">
        <f t="shared" si="53"/>
        <v>0</v>
      </c>
      <c r="L78" s="11">
        <f t="shared" si="47"/>
        <v>0</v>
      </c>
      <c r="M78" s="12">
        <f t="shared" si="48"/>
        <v>0.54</v>
      </c>
      <c r="N78" s="13">
        <v>0.55000000000000004</v>
      </c>
      <c r="O78" s="13">
        <f t="shared" si="49"/>
        <v>0.29700000000000004</v>
      </c>
      <c r="P78" s="13">
        <f t="shared" si="54"/>
        <v>0</v>
      </c>
      <c r="Q78" s="14">
        <f t="shared" si="50"/>
        <v>0</v>
      </c>
      <c r="S78" s="546" t="s">
        <v>56</v>
      </c>
      <c r="T78" s="546"/>
      <c r="U78" s="546"/>
      <c r="W78" s="670" t="s">
        <v>56</v>
      </c>
      <c r="X78" s="670"/>
      <c r="Y78" s="670"/>
    </row>
    <row r="79" spans="1:25" ht="15.75" customHeight="1" thickBot="1" x14ac:dyDescent="0.35">
      <c r="A79" s="21">
        <f>SUM(A70:A78)</f>
        <v>0</v>
      </c>
      <c r="B79" s="269"/>
      <c r="C79" s="22"/>
      <c r="D79" s="642" t="s">
        <v>9</v>
      </c>
      <c r="E79" s="643"/>
      <c r="F79" s="643"/>
      <c r="G79" s="16">
        <f>SUM(G70:G78)</f>
        <v>0</v>
      </c>
      <c r="H79" s="1"/>
      <c r="I79" s="644" t="s">
        <v>10</v>
      </c>
      <c r="J79" s="644"/>
      <c r="K79" s="644"/>
      <c r="L79" s="17">
        <f>SUM(L70:L78)</f>
        <v>0</v>
      </c>
      <c r="M79" s="15"/>
      <c r="N79" s="645" t="s">
        <v>11</v>
      </c>
      <c r="O79" s="645"/>
      <c r="P79" s="645"/>
      <c r="Q79" s="18">
        <f>SUM(Q70:Q78)</f>
        <v>0</v>
      </c>
      <c r="S79" s="653">
        <f>Q79+Q92+Q102</f>
        <v>0</v>
      </c>
      <c r="T79" s="654"/>
      <c r="U79" s="654"/>
      <c r="W79" s="671">
        <f>L79+L92+L102</f>
        <v>0</v>
      </c>
      <c r="X79" s="672"/>
      <c r="Y79" s="672"/>
    </row>
    <row r="80" spans="1:25" ht="15.75" customHeight="1" thickBot="1" x14ac:dyDescent="0.35">
      <c r="S80" s="654"/>
      <c r="T80" s="654"/>
      <c r="U80" s="654"/>
      <c r="W80" s="672"/>
      <c r="X80" s="672"/>
      <c r="Y80" s="672"/>
    </row>
    <row r="81" spans="1:25" ht="15" customHeight="1" x14ac:dyDescent="0.3">
      <c r="A81" s="634" t="s">
        <v>117</v>
      </c>
      <c r="B81" s="634"/>
      <c r="C81" s="634"/>
      <c r="D81" s="634"/>
      <c r="E81" s="636" t="s">
        <v>118</v>
      </c>
      <c r="F81" s="636"/>
      <c r="G81" s="636"/>
      <c r="H81" s="636"/>
      <c r="I81" s="23"/>
      <c r="J81" s="23"/>
      <c r="K81" s="23"/>
      <c r="L81" s="23"/>
      <c r="M81" s="23"/>
      <c r="N81" s="23"/>
      <c r="O81" s="23"/>
      <c r="P81" s="23"/>
      <c r="Q81" s="24"/>
      <c r="S81" s="654"/>
      <c r="T81" s="654"/>
      <c r="U81" s="654"/>
      <c r="W81" s="672"/>
      <c r="X81" s="672"/>
      <c r="Y81" s="672"/>
    </row>
    <row r="82" spans="1:25" ht="15" customHeight="1" x14ac:dyDescent="0.3">
      <c r="A82" s="635"/>
      <c r="B82" s="635"/>
      <c r="C82" s="635"/>
      <c r="D82" s="635"/>
      <c r="E82" s="637"/>
      <c r="F82" s="637"/>
      <c r="G82" s="637"/>
      <c r="H82" s="637"/>
      <c r="I82" s="42"/>
      <c r="J82" s="42"/>
      <c r="K82" s="42"/>
      <c r="L82" s="42"/>
      <c r="M82" s="42"/>
      <c r="N82" s="42"/>
      <c r="O82" s="42"/>
      <c r="P82" s="42"/>
      <c r="Q82" s="43"/>
    </row>
    <row r="83" spans="1:25" ht="15" customHeight="1" x14ac:dyDescent="0.3">
      <c r="A83" s="250">
        <f>VLOOKUP($B83,Reporting!$AA:$AH,MATCH($A$81,Reporting!$AB$4:$AH$4,0)+1,FALSE)</f>
        <v>0</v>
      </c>
      <c r="B83" s="263" t="s">
        <v>371</v>
      </c>
      <c r="C83" s="110">
        <f>0.51-0.23</f>
        <v>0.28000000000000003</v>
      </c>
      <c r="D83" s="6">
        <v>0.61</v>
      </c>
      <c r="E83" s="7">
        <f t="shared" ref="E83:E91" si="55">C83*D83</f>
        <v>0.17080000000000001</v>
      </c>
      <c r="F83" s="7">
        <f>A83*E83</f>
        <v>0</v>
      </c>
      <c r="G83" s="8">
        <f t="shared" ref="G83:G91" si="56">F83/8</f>
        <v>0</v>
      </c>
      <c r="H83" s="9">
        <f>C83</f>
        <v>0.28000000000000003</v>
      </c>
      <c r="I83" s="10">
        <v>0.61</v>
      </c>
      <c r="J83" s="10">
        <f t="shared" ref="J83:J91" si="57">H83*I83</f>
        <v>0.17080000000000001</v>
      </c>
      <c r="K83" s="10">
        <f>A83*J83</f>
        <v>0</v>
      </c>
      <c r="L83" s="11">
        <f t="shared" ref="L83:L91" si="58">K83/8</f>
        <v>0</v>
      </c>
      <c r="M83" s="12">
        <f t="shared" ref="M83:M91" si="59">H83</f>
        <v>0.28000000000000003</v>
      </c>
      <c r="N83" s="13">
        <v>0.55000000000000004</v>
      </c>
      <c r="O83" s="13">
        <f t="shared" ref="O83:O91" si="60">M83*N83</f>
        <v>0.15400000000000003</v>
      </c>
      <c r="P83" s="13">
        <f>A83*O83</f>
        <v>0</v>
      </c>
      <c r="Q83" s="14">
        <f t="shared" ref="Q83:Q91" si="61">P83/8</f>
        <v>0</v>
      </c>
    </row>
    <row r="84" spans="1:25" ht="15" customHeight="1" x14ac:dyDescent="0.3">
      <c r="A84" s="250">
        <f>VLOOKUP($B84,Reporting!$AA:$AH,MATCH($A$81,Reporting!$AB$4:$AH$4,0)+1,FALSE)</f>
        <v>0</v>
      </c>
      <c r="B84" s="263" t="s">
        <v>372</v>
      </c>
      <c r="C84" s="110">
        <f>0.66-0.29</f>
        <v>0.37000000000000005</v>
      </c>
      <c r="D84" s="6">
        <v>0.61</v>
      </c>
      <c r="E84" s="7">
        <f t="shared" si="55"/>
        <v>0.22570000000000004</v>
      </c>
      <c r="F84" s="7">
        <f t="shared" ref="F84:F91" si="62">A84*E84</f>
        <v>0</v>
      </c>
      <c r="G84" s="8">
        <f t="shared" si="56"/>
        <v>0</v>
      </c>
      <c r="H84" s="9">
        <f t="shared" ref="H84:H91" si="63">C84</f>
        <v>0.37000000000000005</v>
      </c>
      <c r="I84" s="10">
        <v>0.61</v>
      </c>
      <c r="J84" s="10">
        <f t="shared" si="57"/>
        <v>0.22570000000000004</v>
      </c>
      <c r="K84" s="10">
        <f t="shared" ref="K84:K91" si="64">A84*J84</f>
        <v>0</v>
      </c>
      <c r="L84" s="11">
        <f t="shared" si="58"/>
        <v>0</v>
      </c>
      <c r="M84" s="12">
        <f t="shared" si="59"/>
        <v>0.37000000000000005</v>
      </c>
      <c r="N84" s="13">
        <v>0.55000000000000004</v>
      </c>
      <c r="O84" s="13">
        <f t="shared" si="60"/>
        <v>0.20350000000000004</v>
      </c>
      <c r="P84" s="13">
        <f t="shared" ref="P84:P91" si="65">A84*O84</f>
        <v>0</v>
      </c>
      <c r="Q84" s="14">
        <f t="shared" si="61"/>
        <v>0</v>
      </c>
    </row>
    <row r="85" spans="1:25" ht="15" customHeight="1" x14ac:dyDescent="0.3">
      <c r="A85" s="250">
        <f>VLOOKUP($B85,Reporting!$AA:$AH,MATCH($A$81,Reporting!$AB$4:$AH$4,0)+1,FALSE)</f>
        <v>0</v>
      </c>
      <c r="B85" s="20" t="s">
        <v>389</v>
      </c>
      <c r="C85" s="110">
        <f>0.76-0.33</f>
        <v>0.43</v>
      </c>
      <c r="D85" s="6">
        <v>0.61</v>
      </c>
      <c r="E85" s="7">
        <f t="shared" si="55"/>
        <v>0.26229999999999998</v>
      </c>
      <c r="F85" s="7">
        <f t="shared" si="62"/>
        <v>0</v>
      </c>
      <c r="G85" s="8">
        <f t="shared" si="56"/>
        <v>0</v>
      </c>
      <c r="H85" s="9">
        <f t="shared" si="63"/>
        <v>0.43</v>
      </c>
      <c r="I85" s="10">
        <v>0.61</v>
      </c>
      <c r="J85" s="10">
        <f t="shared" si="57"/>
        <v>0.26229999999999998</v>
      </c>
      <c r="K85" s="10">
        <f t="shared" si="64"/>
        <v>0</v>
      </c>
      <c r="L85" s="11">
        <f t="shared" si="58"/>
        <v>0</v>
      </c>
      <c r="M85" s="12">
        <f t="shared" si="59"/>
        <v>0.43</v>
      </c>
      <c r="N85" s="13">
        <v>0.55000000000000004</v>
      </c>
      <c r="O85" s="13">
        <f t="shared" si="60"/>
        <v>0.23650000000000002</v>
      </c>
      <c r="P85" s="13">
        <f t="shared" si="65"/>
        <v>0</v>
      </c>
      <c r="Q85" s="14">
        <f t="shared" si="61"/>
        <v>0</v>
      </c>
    </row>
    <row r="86" spans="1:25" ht="15" customHeight="1" x14ac:dyDescent="0.3">
      <c r="A86" s="250">
        <f>VLOOKUP($B86,Reporting!$AA:$AH,MATCH($A$81,Reporting!$AB$4:$AH$4,0)+1,FALSE)</f>
        <v>0</v>
      </c>
      <c r="B86" s="263" t="s">
        <v>373</v>
      </c>
      <c r="C86" s="110">
        <f>0.81-0.36</f>
        <v>0.45000000000000007</v>
      </c>
      <c r="D86" s="6">
        <v>0.61</v>
      </c>
      <c r="E86" s="7">
        <f t="shared" si="55"/>
        <v>0.27450000000000002</v>
      </c>
      <c r="F86" s="7">
        <f t="shared" si="62"/>
        <v>0</v>
      </c>
      <c r="G86" s="8">
        <f t="shared" si="56"/>
        <v>0</v>
      </c>
      <c r="H86" s="9">
        <f t="shared" si="63"/>
        <v>0.45000000000000007</v>
      </c>
      <c r="I86" s="10">
        <v>0.61</v>
      </c>
      <c r="J86" s="10">
        <f t="shared" si="57"/>
        <v>0.27450000000000002</v>
      </c>
      <c r="K86" s="10">
        <f t="shared" si="64"/>
        <v>0</v>
      </c>
      <c r="L86" s="11">
        <f t="shared" si="58"/>
        <v>0</v>
      </c>
      <c r="M86" s="12">
        <f t="shared" si="59"/>
        <v>0.45000000000000007</v>
      </c>
      <c r="N86" s="13">
        <v>0.55000000000000004</v>
      </c>
      <c r="O86" s="13">
        <f t="shared" si="60"/>
        <v>0.24750000000000005</v>
      </c>
      <c r="P86" s="13">
        <f t="shared" si="65"/>
        <v>0</v>
      </c>
      <c r="Q86" s="14">
        <f t="shared" si="61"/>
        <v>0</v>
      </c>
    </row>
    <row r="87" spans="1:25" ht="15" customHeight="1" x14ac:dyDescent="0.3">
      <c r="A87" s="250">
        <f>VLOOKUP($B87,Reporting!$AA:$AH,MATCH($A$81,Reporting!$AB$4:$AH$4,0)+1,FALSE)</f>
        <v>0</v>
      </c>
      <c r="B87" s="263" t="s">
        <v>374</v>
      </c>
      <c r="C87" s="110">
        <f>0.89-0.41</f>
        <v>0.48000000000000004</v>
      </c>
      <c r="D87" s="6">
        <v>0.61</v>
      </c>
      <c r="E87" s="7">
        <f t="shared" si="55"/>
        <v>0.2928</v>
      </c>
      <c r="F87" s="7">
        <f t="shared" si="62"/>
        <v>0</v>
      </c>
      <c r="G87" s="8">
        <f t="shared" si="56"/>
        <v>0</v>
      </c>
      <c r="H87" s="9">
        <f t="shared" si="63"/>
        <v>0.48000000000000004</v>
      </c>
      <c r="I87" s="10">
        <v>0.61</v>
      </c>
      <c r="J87" s="10">
        <f t="shared" si="57"/>
        <v>0.2928</v>
      </c>
      <c r="K87" s="10">
        <f t="shared" si="64"/>
        <v>0</v>
      </c>
      <c r="L87" s="11">
        <f t="shared" si="58"/>
        <v>0</v>
      </c>
      <c r="M87" s="12">
        <f t="shared" si="59"/>
        <v>0.48000000000000004</v>
      </c>
      <c r="N87" s="13">
        <v>0.55000000000000004</v>
      </c>
      <c r="O87" s="13">
        <f t="shared" si="60"/>
        <v>0.26400000000000007</v>
      </c>
      <c r="P87" s="13">
        <f t="shared" si="65"/>
        <v>0</v>
      </c>
      <c r="Q87" s="14">
        <f t="shared" si="61"/>
        <v>0</v>
      </c>
    </row>
    <row r="88" spans="1:25" ht="15.75" customHeight="1" x14ac:dyDescent="0.3">
      <c r="A88" s="250">
        <f>VLOOKUP($B88,Reporting!$AA:$AH,MATCH($A$81,Reporting!$AB$4:$AH$4,0)+1,FALSE)</f>
        <v>0</v>
      </c>
      <c r="B88" s="148" t="s">
        <v>390</v>
      </c>
      <c r="C88" s="99">
        <f>1.08-0.45</f>
        <v>0.63000000000000012</v>
      </c>
      <c r="D88" s="6">
        <v>0.61</v>
      </c>
      <c r="E88" s="7">
        <f t="shared" si="55"/>
        <v>0.38430000000000009</v>
      </c>
      <c r="F88" s="7">
        <f t="shared" si="62"/>
        <v>0</v>
      </c>
      <c r="G88" s="8">
        <f t="shared" si="56"/>
        <v>0</v>
      </c>
      <c r="H88" s="9">
        <f t="shared" si="63"/>
        <v>0.63000000000000012</v>
      </c>
      <c r="I88" s="10">
        <v>0.61</v>
      </c>
      <c r="J88" s="10">
        <f t="shared" si="57"/>
        <v>0.38430000000000009</v>
      </c>
      <c r="K88" s="10">
        <f t="shared" si="64"/>
        <v>0</v>
      </c>
      <c r="L88" s="11">
        <f t="shared" si="58"/>
        <v>0</v>
      </c>
      <c r="M88" s="12">
        <f t="shared" si="59"/>
        <v>0.63000000000000012</v>
      </c>
      <c r="N88" s="13">
        <v>0.55000000000000004</v>
      </c>
      <c r="O88" s="13">
        <f t="shared" si="60"/>
        <v>0.34650000000000009</v>
      </c>
      <c r="P88" s="13">
        <f t="shared" si="65"/>
        <v>0</v>
      </c>
      <c r="Q88" s="14">
        <f t="shared" si="61"/>
        <v>0</v>
      </c>
    </row>
    <row r="89" spans="1:25" ht="15.75" customHeight="1" x14ac:dyDescent="0.3">
      <c r="A89" s="250">
        <f>VLOOKUP($B89,Reporting!$AA:$AH,MATCH($A$81,Reporting!$AB$4:$AH$4,0)+1,FALSE)</f>
        <v>0</v>
      </c>
      <c r="B89" s="268" t="s">
        <v>376</v>
      </c>
      <c r="C89" s="99">
        <f>1.49-0.71</f>
        <v>0.78</v>
      </c>
      <c r="D89" s="6">
        <v>0.61</v>
      </c>
      <c r="E89" s="7">
        <f t="shared" si="55"/>
        <v>0.4758</v>
      </c>
      <c r="F89" s="7">
        <f>A89*E89</f>
        <v>0</v>
      </c>
      <c r="G89" s="8">
        <f t="shared" si="56"/>
        <v>0</v>
      </c>
      <c r="H89" s="9">
        <f t="shared" si="63"/>
        <v>0.78</v>
      </c>
      <c r="I89" s="10">
        <v>0.61</v>
      </c>
      <c r="J89" s="10">
        <f t="shared" si="57"/>
        <v>0.4758</v>
      </c>
      <c r="K89" s="10">
        <f>A89*J89</f>
        <v>0</v>
      </c>
      <c r="L89" s="11">
        <f t="shared" si="58"/>
        <v>0</v>
      </c>
      <c r="M89" s="12">
        <f t="shared" si="59"/>
        <v>0.78</v>
      </c>
      <c r="N89" s="13">
        <v>0.55000000000000004</v>
      </c>
      <c r="O89" s="13">
        <f t="shared" si="60"/>
        <v>0.42900000000000005</v>
      </c>
      <c r="P89" s="13">
        <f>A89*O89</f>
        <v>0</v>
      </c>
      <c r="Q89" s="14">
        <f t="shared" si="61"/>
        <v>0</v>
      </c>
    </row>
    <row r="90" spans="1:25" ht="15.75" customHeight="1" x14ac:dyDescent="0.3">
      <c r="A90" s="250">
        <f>VLOOKUP($B90,Reporting!$AA:$AH,MATCH($A$81,Reporting!$AB$4:$AH$4,0)+1,FALSE)</f>
        <v>0</v>
      </c>
      <c r="B90" s="148" t="s">
        <v>391</v>
      </c>
      <c r="C90" s="99">
        <f>1.67-0.84</f>
        <v>0.83</v>
      </c>
      <c r="D90" s="6">
        <v>0.61</v>
      </c>
      <c r="E90" s="7">
        <f t="shared" si="55"/>
        <v>0.50629999999999997</v>
      </c>
      <c r="F90" s="7">
        <f>A90*E90</f>
        <v>0</v>
      </c>
      <c r="G90" s="8">
        <f t="shared" si="56"/>
        <v>0</v>
      </c>
      <c r="H90" s="9">
        <f t="shared" si="63"/>
        <v>0.83</v>
      </c>
      <c r="I90" s="10">
        <v>0.61</v>
      </c>
      <c r="J90" s="10">
        <f t="shared" si="57"/>
        <v>0.50629999999999997</v>
      </c>
      <c r="K90" s="10">
        <f>A90*J90</f>
        <v>0</v>
      </c>
      <c r="L90" s="11">
        <f t="shared" si="58"/>
        <v>0</v>
      </c>
      <c r="M90" s="12">
        <f t="shared" si="59"/>
        <v>0.83</v>
      </c>
      <c r="N90" s="13">
        <v>0.55000000000000004</v>
      </c>
      <c r="O90" s="13">
        <f t="shared" si="60"/>
        <v>0.45650000000000002</v>
      </c>
      <c r="P90" s="13">
        <f>A90*O90</f>
        <v>0</v>
      </c>
      <c r="Q90" s="14">
        <f t="shared" si="61"/>
        <v>0</v>
      </c>
    </row>
    <row r="91" spans="1:25" x14ac:dyDescent="0.3">
      <c r="A91" s="250">
        <f>VLOOKUP($B91,Reporting!$AA:$AH,MATCH($A$81,Reporting!$AB$4:$AH$4,0)+1,FALSE)</f>
        <v>0</v>
      </c>
      <c r="B91" s="148" t="s">
        <v>392</v>
      </c>
      <c r="C91" s="99">
        <f>1.89-1.1</f>
        <v>0.78999999999999981</v>
      </c>
      <c r="D91" s="6">
        <v>0.61</v>
      </c>
      <c r="E91" s="7">
        <f t="shared" si="55"/>
        <v>0.48189999999999988</v>
      </c>
      <c r="F91" s="7">
        <f t="shared" si="62"/>
        <v>0</v>
      </c>
      <c r="G91" s="8">
        <f t="shared" si="56"/>
        <v>0</v>
      </c>
      <c r="H91" s="9">
        <f t="shared" si="63"/>
        <v>0.78999999999999981</v>
      </c>
      <c r="I91" s="10">
        <v>0.61</v>
      </c>
      <c r="J91" s="10">
        <f t="shared" si="57"/>
        <v>0.48189999999999988</v>
      </c>
      <c r="K91" s="10">
        <f t="shared" si="64"/>
        <v>0</v>
      </c>
      <c r="L91" s="11">
        <f t="shared" si="58"/>
        <v>0</v>
      </c>
      <c r="M91" s="12">
        <f t="shared" si="59"/>
        <v>0.78999999999999981</v>
      </c>
      <c r="N91" s="13">
        <v>0.55000000000000004</v>
      </c>
      <c r="O91" s="13">
        <f t="shared" si="60"/>
        <v>0.43449999999999994</v>
      </c>
      <c r="P91" s="13">
        <f t="shared" si="65"/>
        <v>0</v>
      </c>
      <c r="Q91" s="14">
        <f t="shared" si="61"/>
        <v>0</v>
      </c>
    </row>
    <row r="92" spans="1:25" ht="15" thickBot="1" x14ac:dyDescent="0.35">
      <c r="A92" s="21">
        <f>SUM(A83:A91)</f>
        <v>0</v>
      </c>
      <c r="B92" s="269"/>
      <c r="C92" s="22"/>
      <c r="D92" s="642" t="s">
        <v>9</v>
      </c>
      <c r="E92" s="643"/>
      <c r="F92" s="643"/>
      <c r="G92" s="16">
        <f>SUM(G83:G91)</f>
        <v>0</v>
      </c>
      <c r="H92" s="1"/>
      <c r="I92" s="644" t="s">
        <v>10</v>
      </c>
      <c r="J92" s="644"/>
      <c r="K92" s="644"/>
      <c r="L92" s="17">
        <f>SUM(L83:L91)</f>
        <v>0</v>
      </c>
      <c r="M92" s="15"/>
      <c r="N92" s="645" t="s">
        <v>11</v>
      </c>
      <c r="O92" s="645"/>
      <c r="P92" s="645"/>
      <c r="Q92" s="18">
        <f>SUM(Q83:Q91)</f>
        <v>0</v>
      </c>
    </row>
    <row r="93" spans="1:25" ht="15" thickBot="1" x14ac:dyDescent="0.35"/>
    <row r="94" spans="1:25" x14ac:dyDescent="0.3">
      <c r="A94" s="716" t="s">
        <v>132</v>
      </c>
      <c r="B94" s="716"/>
      <c r="C94" s="716"/>
      <c r="D94" s="636" t="s">
        <v>133</v>
      </c>
      <c r="E94" s="636"/>
      <c r="F94" s="636"/>
      <c r="G94" s="636"/>
      <c r="H94" s="23"/>
      <c r="I94" s="23"/>
      <c r="J94" s="23"/>
      <c r="K94" s="23"/>
      <c r="L94" s="23"/>
      <c r="M94" s="23"/>
      <c r="N94" s="23"/>
      <c r="O94" s="23"/>
      <c r="P94" s="23"/>
      <c r="Q94" s="24"/>
    </row>
    <row r="95" spans="1:25" x14ac:dyDescent="0.3">
      <c r="A95" s="717"/>
      <c r="B95" s="717"/>
      <c r="C95" s="717"/>
      <c r="D95" s="637"/>
      <c r="E95" s="637"/>
      <c r="F95" s="637"/>
      <c r="G95" s="637"/>
      <c r="H95" s="42"/>
      <c r="I95" s="42"/>
      <c r="J95" s="42"/>
      <c r="K95" s="42"/>
      <c r="L95" s="42"/>
      <c r="M95" s="42"/>
      <c r="N95" s="42"/>
      <c r="O95" s="42"/>
      <c r="P95" s="42"/>
      <c r="Q95" s="43"/>
    </row>
    <row r="96" spans="1:25" x14ac:dyDescent="0.3">
      <c r="A96" s="250">
        <f>VLOOKUP($B96,Reporting!$AA:$AH,MATCH($A$94,Reporting!$AB$4:$AH$4,0)+1,FALSE)</f>
        <v>0</v>
      </c>
      <c r="B96" s="263" t="s">
        <v>371</v>
      </c>
      <c r="C96" s="98">
        <v>0.23</v>
      </c>
      <c r="D96" s="6">
        <v>0.61</v>
      </c>
      <c r="E96" s="7">
        <f t="shared" ref="E96:E101" si="66">C96*D96</f>
        <v>0.14030000000000001</v>
      </c>
      <c r="F96" s="7">
        <f t="shared" ref="F96:F101" si="67">A96*E96</f>
        <v>0</v>
      </c>
      <c r="G96" s="8">
        <f t="shared" ref="G96:G101" si="68">F96/8</f>
        <v>0</v>
      </c>
      <c r="H96" s="9">
        <f t="shared" ref="H96:H101" si="69">C96</f>
        <v>0.23</v>
      </c>
      <c r="I96" s="10">
        <v>0.61</v>
      </c>
      <c r="J96" s="10">
        <f t="shared" ref="J96:J101" si="70">H96*I96</f>
        <v>0.14030000000000001</v>
      </c>
      <c r="K96" s="10">
        <f t="shared" ref="K96:K101" si="71">A96*J96</f>
        <v>0</v>
      </c>
      <c r="L96" s="11">
        <f t="shared" ref="L96:L101" si="72">K96/8</f>
        <v>0</v>
      </c>
      <c r="M96" s="12">
        <f t="shared" ref="M96:M101" si="73">H96</f>
        <v>0.23</v>
      </c>
      <c r="N96" s="13">
        <v>0.55000000000000004</v>
      </c>
      <c r="O96" s="13">
        <f t="shared" ref="O96:O101" si="74">M96*N96</f>
        <v>0.12650000000000003</v>
      </c>
      <c r="P96" s="13">
        <f t="shared" ref="P96:P101" si="75">A96*O96</f>
        <v>0</v>
      </c>
      <c r="Q96" s="14">
        <f t="shared" ref="Q96:Q101" si="76">P96/8</f>
        <v>0</v>
      </c>
    </row>
    <row r="97" spans="1:17" x14ac:dyDescent="0.3">
      <c r="A97" s="250">
        <f>VLOOKUP($B97,Reporting!$AA:$AH,MATCH($A$94,Reporting!$AB$4:$AH$4,0)+1,FALSE)</f>
        <v>0</v>
      </c>
      <c r="B97" s="263" t="s">
        <v>372</v>
      </c>
      <c r="C97" s="98">
        <v>0.28999999999999998</v>
      </c>
      <c r="D97" s="6">
        <v>0.61</v>
      </c>
      <c r="E97" s="7">
        <f t="shared" si="66"/>
        <v>0.17689999999999997</v>
      </c>
      <c r="F97" s="7">
        <f t="shared" si="67"/>
        <v>0</v>
      </c>
      <c r="G97" s="8">
        <f t="shared" si="68"/>
        <v>0</v>
      </c>
      <c r="H97" s="9">
        <f t="shared" si="69"/>
        <v>0.28999999999999998</v>
      </c>
      <c r="I97" s="10">
        <v>0.61</v>
      </c>
      <c r="J97" s="10">
        <f t="shared" si="70"/>
        <v>0.17689999999999997</v>
      </c>
      <c r="K97" s="10">
        <f t="shared" si="71"/>
        <v>0</v>
      </c>
      <c r="L97" s="11">
        <f t="shared" si="72"/>
        <v>0</v>
      </c>
      <c r="M97" s="12">
        <f t="shared" si="73"/>
        <v>0.28999999999999998</v>
      </c>
      <c r="N97" s="13">
        <v>0.55000000000000004</v>
      </c>
      <c r="O97" s="13">
        <f t="shared" si="74"/>
        <v>0.1595</v>
      </c>
      <c r="P97" s="13">
        <f t="shared" si="75"/>
        <v>0</v>
      </c>
      <c r="Q97" s="14">
        <f t="shared" si="76"/>
        <v>0</v>
      </c>
    </row>
    <row r="98" spans="1:17" x14ac:dyDescent="0.3">
      <c r="A98" s="250">
        <f>VLOOKUP($B98,Reporting!$AA:$AH,MATCH($A$94,Reporting!$AB$4:$AH$4,0)+1,FALSE)</f>
        <v>0</v>
      </c>
      <c r="B98" s="20" t="s">
        <v>389</v>
      </c>
      <c r="C98" s="98">
        <v>0.33</v>
      </c>
      <c r="D98" s="6">
        <v>0.61</v>
      </c>
      <c r="E98" s="7">
        <f t="shared" si="66"/>
        <v>0.20130000000000001</v>
      </c>
      <c r="F98" s="7">
        <f t="shared" si="67"/>
        <v>0</v>
      </c>
      <c r="G98" s="8">
        <f t="shared" si="68"/>
        <v>0</v>
      </c>
      <c r="H98" s="9">
        <f t="shared" si="69"/>
        <v>0.33</v>
      </c>
      <c r="I98" s="10">
        <v>0.61</v>
      </c>
      <c r="J98" s="10">
        <f t="shared" si="70"/>
        <v>0.20130000000000001</v>
      </c>
      <c r="K98" s="10">
        <f t="shared" si="71"/>
        <v>0</v>
      </c>
      <c r="L98" s="11">
        <f t="shared" si="72"/>
        <v>0</v>
      </c>
      <c r="M98" s="12">
        <f t="shared" si="73"/>
        <v>0.33</v>
      </c>
      <c r="N98" s="13">
        <v>0.55000000000000004</v>
      </c>
      <c r="O98" s="13">
        <f t="shared" si="74"/>
        <v>0.18150000000000002</v>
      </c>
      <c r="P98" s="13">
        <f t="shared" si="75"/>
        <v>0</v>
      </c>
      <c r="Q98" s="14">
        <f t="shared" si="76"/>
        <v>0</v>
      </c>
    </row>
    <row r="99" spans="1:17" x14ac:dyDescent="0.3">
      <c r="A99" s="250">
        <f>VLOOKUP($B99,Reporting!$AA:$AH,MATCH($A$94,Reporting!$AB$4:$AH$4,0)+1,FALSE)</f>
        <v>0</v>
      </c>
      <c r="B99" s="263" t="s">
        <v>373</v>
      </c>
      <c r="C99" s="98">
        <v>0.36</v>
      </c>
      <c r="D99" s="6">
        <v>0.61</v>
      </c>
      <c r="E99" s="7">
        <f t="shared" si="66"/>
        <v>0.21959999999999999</v>
      </c>
      <c r="F99" s="7">
        <f t="shared" si="67"/>
        <v>0</v>
      </c>
      <c r="G99" s="8">
        <f t="shared" si="68"/>
        <v>0</v>
      </c>
      <c r="H99" s="9">
        <f t="shared" si="69"/>
        <v>0.36</v>
      </c>
      <c r="I99" s="10">
        <v>0.61</v>
      </c>
      <c r="J99" s="10">
        <f t="shared" si="70"/>
        <v>0.21959999999999999</v>
      </c>
      <c r="K99" s="10">
        <f t="shared" si="71"/>
        <v>0</v>
      </c>
      <c r="L99" s="11">
        <f t="shared" si="72"/>
        <v>0</v>
      </c>
      <c r="M99" s="12">
        <f t="shared" si="73"/>
        <v>0.36</v>
      </c>
      <c r="N99" s="13">
        <v>0.55000000000000004</v>
      </c>
      <c r="O99" s="13">
        <f t="shared" si="74"/>
        <v>0.19800000000000001</v>
      </c>
      <c r="P99" s="13">
        <f t="shared" si="75"/>
        <v>0</v>
      </c>
      <c r="Q99" s="14">
        <f t="shared" si="76"/>
        <v>0</v>
      </c>
    </row>
    <row r="100" spans="1:17" x14ac:dyDescent="0.3">
      <c r="A100" s="250">
        <f>VLOOKUP($B100,Reporting!$AA:$AH,MATCH($A$94,Reporting!$AB$4:$AH$4,0)+1,FALSE)</f>
        <v>0</v>
      </c>
      <c r="B100" s="263" t="s">
        <v>374</v>
      </c>
      <c r="C100" s="110">
        <v>0.41</v>
      </c>
      <c r="D100" s="6">
        <v>0.61</v>
      </c>
      <c r="E100" s="7">
        <f t="shared" si="66"/>
        <v>0.25009999999999999</v>
      </c>
      <c r="F100" s="7">
        <f t="shared" si="67"/>
        <v>0</v>
      </c>
      <c r="G100" s="8">
        <f t="shared" si="68"/>
        <v>0</v>
      </c>
      <c r="H100" s="9">
        <f t="shared" si="69"/>
        <v>0.41</v>
      </c>
      <c r="I100" s="10">
        <v>0.61</v>
      </c>
      <c r="J100" s="10">
        <f t="shared" si="70"/>
        <v>0.25009999999999999</v>
      </c>
      <c r="K100" s="10">
        <f t="shared" si="71"/>
        <v>0</v>
      </c>
      <c r="L100" s="11">
        <f t="shared" si="72"/>
        <v>0</v>
      </c>
      <c r="M100" s="12">
        <f t="shared" si="73"/>
        <v>0.41</v>
      </c>
      <c r="N100" s="13">
        <v>0.55000000000000004</v>
      </c>
      <c r="O100" s="13">
        <f t="shared" si="74"/>
        <v>0.22550000000000001</v>
      </c>
      <c r="P100" s="13">
        <f t="shared" si="75"/>
        <v>0</v>
      </c>
      <c r="Q100" s="14">
        <f t="shared" si="76"/>
        <v>0</v>
      </c>
    </row>
    <row r="101" spans="1:17" x14ac:dyDescent="0.3">
      <c r="A101" s="250">
        <f>VLOOKUP($B101,Reporting!$AA:$AH,MATCH($A$94,Reporting!$AB$4:$AH$4,0)+1,FALSE)</f>
        <v>0</v>
      </c>
      <c r="B101" s="148" t="s">
        <v>390</v>
      </c>
      <c r="C101" s="99">
        <v>0.45</v>
      </c>
      <c r="D101" s="6">
        <v>0.61</v>
      </c>
      <c r="E101" s="7">
        <f t="shared" si="66"/>
        <v>0.27450000000000002</v>
      </c>
      <c r="F101" s="7">
        <f t="shared" si="67"/>
        <v>0</v>
      </c>
      <c r="G101" s="8">
        <f t="shared" si="68"/>
        <v>0</v>
      </c>
      <c r="H101" s="9">
        <f t="shared" si="69"/>
        <v>0.45</v>
      </c>
      <c r="I101" s="10">
        <v>0.61</v>
      </c>
      <c r="J101" s="10">
        <f t="shared" si="70"/>
        <v>0.27450000000000002</v>
      </c>
      <c r="K101" s="10">
        <f t="shared" si="71"/>
        <v>0</v>
      </c>
      <c r="L101" s="11">
        <f t="shared" si="72"/>
        <v>0</v>
      </c>
      <c r="M101" s="12">
        <f t="shared" si="73"/>
        <v>0.45</v>
      </c>
      <c r="N101" s="13">
        <v>0.55000000000000004</v>
      </c>
      <c r="O101" s="13">
        <f t="shared" si="74"/>
        <v>0.24750000000000003</v>
      </c>
      <c r="P101" s="13">
        <f t="shared" si="75"/>
        <v>0</v>
      </c>
      <c r="Q101" s="14">
        <f t="shared" si="76"/>
        <v>0</v>
      </c>
    </row>
    <row r="102" spans="1:17" ht="15" thickBot="1" x14ac:dyDescent="0.35">
      <c r="A102" s="21">
        <f>SUM(A96:A101)</f>
        <v>0</v>
      </c>
      <c r="B102" s="269"/>
      <c r="C102" s="22"/>
      <c r="D102" s="718" t="s">
        <v>9</v>
      </c>
      <c r="E102" s="719"/>
      <c r="F102" s="719"/>
      <c r="G102" s="16">
        <f>SUM(G96:G101)</f>
        <v>0</v>
      </c>
      <c r="H102" s="1"/>
      <c r="I102" s="720" t="s">
        <v>10</v>
      </c>
      <c r="J102" s="720"/>
      <c r="K102" s="720"/>
      <c r="L102" s="17">
        <f>SUM(L96:L101)</f>
        <v>0</v>
      </c>
      <c r="M102" s="15"/>
      <c r="N102" s="721" t="s">
        <v>11</v>
      </c>
      <c r="O102" s="721"/>
      <c r="P102" s="721"/>
      <c r="Q102" s="18">
        <f>SUM(Q96:Q101)</f>
        <v>0</v>
      </c>
    </row>
    <row r="103" spans="1:17" ht="15" thickBot="1" x14ac:dyDescent="0.35"/>
    <row r="104" spans="1:17" x14ac:dyDescent="0.3">
      <c r="A104" s="675" t="s">
        <v>27</v>
      </c>
      <c r="B104" s="675"/>
      <c r="C104" s="675"/>
      <c r="D104" s="675"/>
      <c r="E104" s="679" t="s">
        <v>97</v>
      </c>
      <c r="F104" s="679"/>
      <c r="G104" s="679"/>
      <c r="H104" s="66"/>
      <c r="I104" s="66"/>
      <c r="J104" s="66"/>
      <c r="K104" s="66"/>
      <c r="L104" s="66"/>
      <c r="M104" s="66"/>
      <c r="N104" s="66"/>
      <c r="O104" s="66"/>
      <c r="P104" s="66"/>
      <c r="Q104" s="67"/>
    </row>
    <row r="105" spans="1:17" x14ac:dyDescent="0.3">
      <c r="A105" s="676"/>
      <c r="B105" s="676"/>
      <c r="C105" s="676"/>
      <c r="D105" s="676"/>
      <c r="E105" s="680"/>
      <c r="F105" s="680"/>
      <c r="G105" s="680"/>
      <c r="H105" s="68"/>
      <c r="I105" s="68"/>
      <c r="J105" s="68"/>
      <c r="K105" s="68"/>
      <c r="L105" s="68"/>
      <c r="M105" s="68"/>
      <c r="N105" s="68"/>
      <c r="O105" s="68"/>
      <c r="P105" s="68"/>
      <c r="Q105" s="69"/>
    </row>
    <row r="106" spans="1:17" x14ac:dyDescent="0.3">
      <c r="A106" s="129"/>
      <c r="B106" s="70" t="s">
        <v>20</v>
      </c>
      <c r="C106" s="108">
        <v>2.8000000000000001E-2</v>
      </c>
      <c r="D106" s="6">
        <v>1</v>
      </c>
      <c r="E106" s="7">
        <f t="shared" ref="E106:E116" si="77">C106*D106</f>
        <v>2.8000000000000001E-2</v>
      </c>
      <c r="F106" s="7">
        <f>A106*E106</f>
        <v>0</v>
      </c>
      <c r="G106" s="8">
        <f t="shared" ref="G106:G116" si="78">F106/8</f>
        <v>0</v>
      </c>
      <c r="H106" s="9">
        <f>C106</f>
        <v>2.8000000000000001E-2</v>
      </c>
      <c r="I106" s="10">
        <v>1</v>
      </c>
      <c r="J106" s="10">
        <f t="shared" ref="J106:J116" si="79">H106*I106</f>
        <v>2.8000000000000001E-2</v>
      </c>
      <c r="K106" s="10">
        <f>A106*J106</f>
        <v>0</v>
      </c>
      <c r="L106" s="11">
        <f t="shared" ref="L106:L116" si="80">K106/8</f>
        <v>0</v>
      </c>
      <c r="M106" s="12">
        <f t="shared" ref="M106:M116" si="81">H106</f>
        <v>2.8000000000000001E-2</v>
      </c>
      <c r="N106" s="13">
        <v>1</v>
      </c>
      <c r="O106" s="13">
        <f t="shared" ref="O106:O116" si="82">M106*N106</f>
        <v>2.8000000000000001E-2</v>
      </c>
      <c r="P106" s="13">
        <f>A106*O106</f>
        <v>0</v>
      </c>
      <c r="Q106" s="14">
        <f t="shared" ref="Q106:Q116" si="83">P106/8</f>
        <v>0</v>
      </c>
    </row>
    <row r="107" spans="1:17" x14ac:dyDescent="0.3">
      <c r="A107" s="129"/>
      <c r="B107" s="70" t="s">
        <v>44</v>
      </c>
      <c r="C107" s="108">
        <v>0.08</v>
      </c>
      <c r="D107" s="6">
        <v>1</v>
      </c>
      <c r="E107" s="7">
        <f t="shared" si="77"/>
        <v>0.08</v>
      </c>
      <c r="F107" s="7">
        <f t="shared" ref="F107:F116" si="84">A107*E107</f>
        <v>0</v>
      </c>
      <c r="G107" s="8">
        <f t="shared" si="78"/>
        <v>0</v>
      </c>
      <c r="H107" s="9">
        <f t="shared" ref="H107:H116" si="85">C107</f>
        <v>0.08</v>
      </c>
      <c r="I107" s="10">
        <v>1</v>
      </c>
      <c r="J107" s="10">
        <f t="shared" si="79"/>
        <v>0.08</v>
      </c>
      <c r="K107" s="10">
        <f t="shared" ref="K107:K116" si="86">A107*J107</f>
        <v>0</v>
      </c>
      <c r="L107" s="11">
        <f t="shared" si="80"/>
        <v>0</v>
      </c>
      <c r="M107" s="12">
        <f t="shared" si="81"/>
        <v>0.08</v>
      </c>
      <c r="N107" s="13">
        <v>1</v>
      </c>
      <c r="O107" s="13">
        <f t="shared" si="82"/>
        <v>0.08</v>
      </c>
      <c r="P107" s="13">
        <f t="shared" ref="P107:P116" si="87">A107*O107</f>
        <v>0</v>
      </c>
      <c r="Q107" s="14">
        <f t="shared" si="83"/>
        <v>0</v>
      </c>
    </row>
    <row r="108" spans="1:17" x14ac:dyDescent="0.3">
      <c r="A108" s="129"/>
      <c r="B108" s="70" t="s">
        <v>45</v>
      </c>
      <c r="C108" s="108">
        <v>0.06</v>
      </c>
      <c r="D108" s="6">
        <v>1</v>
      </c>
      <c r="E108" s="7">
        <f t="shared" si="77"/>
        <v>0.06</v>
      </c>
      <c r="F108" s="7">
        <f t="shared" si="84"/>
        <v>0</v>
      </c>
      <c r="G108" s="8">
        <f t="shared" si="78"/>
        <v>0</v>
      </c>
      <c r="H108" s="9">
        <f t="shared" si="85"/>
        <v>0.06</v>
      </c>
      <c r="I108" s="10">
        <v>1</v>
      </c>
      <c r="J108" s="10">
        <f t="shared" si="79"/>
        <v>0.06</v>
      </c>
      <c r="K108" s="10">
        <f t="shared" si="86"/>
        <v>0</v>
      </c>
      <c r="L108" s="11">
        <f t="shared" si="80"/>
        <v>0</v>
      </c>
      <c r="M108" s="12">
        <f t="shared" si="81"/>
        <v>0.06</v>
      </c>
      <c r="N108" s="13">
        <v>1</v>
      </c>
      <c r="O108" s="13">
        <f t="shared" si="82"/>
        <v>0.06</v>
      </c>
      <c r="P108" s="13">
        <f t="shared" si="87"/>
        <v>0</v>
      </c>
      <c r="Q108" s="14">
        <f t="shared" si="83"/>
        <v>0</v>
      </c>
    </row>
    <row r="109" spans="1:17" x14ac:dyDescent="0.3">
      <c r="A109" s="129"/>
      <c r="B109" s="70" t="s">
        <v>46</v>
      </c>
      <c r="C109" s="108">
        <v>0.12</v>
      </c>
      <c r="D109" s="6">
        <v>1</v>
      </c>
      <c r="E109" s="7">
        <f t="shared" si="77"/>
        <v>0.12</v>
      </c>
      <c r="F109" s="7">
        <f t="shared" si="84"/>
        <v>0</v>
      </c>
      <c r="G109" s="8">
        <f t="shared" si="78"/>
        <v>0</v>
      </c>
      <c r="H109" s="9">
        <f t="shared" si="85"/>
        <v>0.12</v>
      </c>
      <c r="I109" s="10">
        <v>1</v>
      </c>
      <c r="J109" s="10">
        <f t="shared" si="79"/>
        <v>0.12</v>
      </c>
      <c r="K109" s="10">
        <f t="shared" si="86"/>
        <v>0</v>
      </c>
      <c r="L109" s="11">
        <f t="shared" si="80"/>
        <v>0</v>
      </c>
      <c r="M109" s="12">
        <f t="shared" si="81"/>
        <v>0.12</v>
      </c>
      <c r="N109" s="13">
        <v>1</v>
      </c>
      <c r="O109" s="13">
        <f t="shared" si="82"/>
        <v>0.12</v>
      </c>
      <c r="P109" s="13">
        <f t="shared" si="87"/>
        <v>0</v>
      </c>
      <c r="Q109" s="14">
        <f t="shared" si="83"/>
        <v>0</v>
      </c>
    </row>
    <row r="110" spans="1:17" x14ac:dyDescent="0.3">
      <c r="A110" s="129"/>
      <c r="B110" s="70" t="s">
        <v>47</v>
      </c>
      <c r="C110" s="109">
        <v>0.1</v>
      </c>
      <c r="D110" s="6">
        <v>1</v>
      </c>
      <c r="E110" s="7">
        <f t="shared" si="77"/>
        <v>0.1</v>
      </c>
      <c r="F110" s="7">
        <f t="shared" si="84"/>
        <v>0</v>
      </c>
      <c r="G110" s="8">
        <f t="shared" si="78"/>
        <v>0</v>
      </c>
      <c r="H110" s="9">
        <f t="shared" si="85"/>
        <v>0.1</v>
      </c>
      <c r="I110" s="10">
        <v>1</v>
      </c>
      <c r="J110" s="10">
        <f t="shared" si="79"/>
        <v>0.1</v>
      </c>
      <c r="K110" s="10">
        <f t="shared" si="86"/>
        <v>0</v>
      </c>
      <c r="L110" s="11">
        <f t="shared" si="80"/>
        <v>0</v>
      </c>
      <c r="M110" s="12">
        <f t="shared" si="81"/>
        <v>0.1</v>
      </c>
      <c r="N110" s="13">
        <v>1</v>
      </c>
      <c r="O110" s="13">
        <f t="shared" si="82"/>
        <v>0.1</v>
      </c>
      <c r="P110" s="13">
        <f t="shared" si="87"/>
        <v>0</v>
      </c>
      <c r="Q110" s="14">
        <f t="shared" si="83"/>
        <v>0</v>
      </c>
    </row>
    <row r="111" spans="1:17" x14ac:dyDescent="0.3">
      <c r="A111" s="130"/>
      <c r="B111" s="71" t="s">
        <v>370</v>
      </c>
      <c r="C111" s="109">
        <v>0.04</v>
      </c>
      <c r="D111" s="6">
        <v>1</v>
      </c>
      <c r="E111" s="7">
        <f t="shared" si="77"/>
        <v>0.04</v>
      </c>
      <c r="F111" s="7">
        <f t="shared" si="84"/>
        <v>0</v>
      </c>
      <c r="G111" s="8">
        <f t="shared" si="78"/>
        <v>0</v>
      </c>
      <c r="H111" s="9">
        <f t="shared" si="85"/>
        <v>0.04</v>
      </c>
      <c r="I111" s="10">
        <v>1</v>
      </c>
      <c r="J111" s="10">
        <f t="shared" si="79"/>
        <v>0.04</v>
      </c>
      <c r="K111" s="10">
        <f t="shared" si="86"/>
        <v>0</v>
      </c>
      <c r="L111" s="11">
        <f t="shared" si="80"/>
        <v>0</v>
      </c>
      <c r="M111" s="12">
        <f t="shared" si="81"/>
        <v>0.04</v>
      </c>
      <c r="N111" s="13">
        <v>1</v>
      </c>
      <c r="O111" s="13">
        <f t="shared" si="82"/>
        <v>0.04</v>
      </c>
      <c r="P111" s="13">
        <f t="shared" si="87"/>
        <v>0</v>
      </c>
      <c r="Q111" s="14">
        <f t="shared" si="83"/>
        <v>0</v>
      </c>
    </row>
    <row r="112" spans="1:17" x14ac:dyDescent="0.3">
      <c r="A112" s="130"/>
      <c r="B112" s="71" t="s">
        <v>49</v>
      </c>
      <c r="C112" s="109">
        <v>0.06</v>
      </c>
      <c r="D112" s="6">
        <v>1</v>
      </c>
      <c r="E112" s="7">
        <f t="shared" si="77"/>
        <v>0.06</v>
      </c>
      <c r="F112" s="7">
        <f t="shared" si="84"/>
        <v>0</v>
      </c>
      <c r="G112" s="8">
        <f t="shared" si="78"/>
        <v>0</v>
      </c>
      <c r="H112" s="9">
        <f t="shared" si="85"/>
        <v>0.06</v>
      </c>
      <c r="I112" s="10">
        <v>1</v>
      </c>
      <c r="J112" s="10">
        <f t="shared" si="79"/>
        <v>0.06</v>
      </c>
      <c r="K112" s="10">
        <f t="shared" si="86"/>
        <v>0</v>
      </c>
      <c r="L112" s="11">
        <f t="shared" si="80"/>
        <v>0</v>
      </c>
      <c r="M112" s="12">
        <f t="shared" si="81"/>
        <v>0.06</v>
      </c>
      <c r="N112" s="13">
        <v>1</v>
      </c>
      <c r="O112" s="13">
        <f t="shared" si="82"/>
        <v>0.06</v>
      </c>
      <c r="P112" s="13">
        <f t="shared" si="87"/>
        <v>0</v>
      </c>
      <c r="Q112" s="14">
        <f t="shared" si="83"/>
        <v>0</v>
      </c>
    </row>
    <row r="113" spans="1:17" x14ac:dyDescent="0.3">
      <c r="A113" s="130"/>
      <c r="B113" s="71" t="s">
        <v>126</v>
      </c>
      <c r="C113" s="109">
        <v>0.05</v>
      </c>
      <c r="D113" s="6">
        <v>1</v>
      </c>
      <c r="E113" s="7">
        <f t="shared" si="77"/>
        <v>0.05</v>
      </c>
      <c r="F113" s="7">
        <f t="shared" si="84"/>
        <v>0</v>
      </c>
      <c r="G113" s="8">
        <f t="shared" si="78"/>
        <v>0</v>
      </c>
      <c r="H113" s="9">
        <f t="shared" si="85"/>
        <v>0.05</v>
      </c>
      <c r="I113" s="10">
        <v>1</v>
      </c>
      <c r="J113" s="10">
        <f t="shared" si="79"/>
        <v>0.05</v>
      </c>
      <c r="K113" s="10">
        <f t="shared" si="86"/>
        <v>0</v>
      </c>
      <c r="L113" s="11">
        <f t="shared" si="80"/>
        <v>0</v>
      </c>
      <c r="M113" s="12">
        <f t="shared" si="81"/>
        <v>0.05</v>
      </c>
      <c r="N113" s="13">
        <v>1</v>
      </c>
      <c r="O113" s="13">
        <f t="shared" si="82"/>
        <v>0.05</v>
      </c>
      <c r="P113" s="13">
        <f t="shared" si="87"/>
        <v>0</v>
      </c>
      <c r="Q113" s="14">
        <f t="shared" si="83"/>
        <v>0</v>
      </c>
    </row>
    <row r="114" spans="1:17" x14ac:dyDescent="0.3">
      <c r="A114" s="130"/>
      <c r="B114" s="83" t="s">
        <v>125</v>
      </c>
      <c r="C114" s="109">
        <v>0.04</v>
      </c>
      <c r="D114" s="6">
        <v>1</v>
      </c>
      <c r="E114" s="7">
        <f t="shared" si="77"/>
        <v>0.04</v>
      </c>
      <c r="F114" s="7">
        <f t="shared" si="84"/>
        <v>0</v>
      </c>
      <c r="G114" s="8">
        <f t="shared" si="78"/>
        <v>0</v>
      </c>
      <c r="H114" s="9">
        <f t="shared" si="85"/>
        <v>0.04</v>
      </c>
      <c r="I114" s="10">
        <v>1</v>
      </c>
      <c r="J114" s="10">
        <f t="shared" si="79"/>
        <v>0.04</v>
      </c>
      <c r="K114" s="10">
        <f t="shared" si="86"/>
        <v>0</v>
      </c>
      <c r="L114" s="11">
        <f t="shared" si="80"/>
        <v>0</v>
      </c>
      <c r="M114" s="12">
        <f t="shared" si="81"/>
        <v>0.04</v>
      </c>
      <c r="N114" s="13">
        <v>1</v>
      </c>
      <c r="O114" s="13">
        <f t="shared" si="82"/>
        <v>0.04</v>
      </c>
      <c r="P114" s="13">
        <f t="shared" si="87"/>
        <v>0</v>
      </c>
      <c r="Q114" s="14">
        <f t="shared" si="83"/>
        <v>0</v>
      </c>
    </row>
    <row r="115" spans="1:17" x14ac:dyDescent="0.3">
      <c r="A115" s="130"/>
      <c r="B115" s="71" t="s">
        <v>50</v>
      </c>
      <c r="C115" s="109">
        <v>0.04</v>
      </c>
      <c r="D115" s="6">
        <v>1</v>
      </c>
      <c r="E115" s="7">
        <f t="shared" si="77"/>
        <v>0.04</v>
      </c>
      <c r="F115" s="7">
        <f t="shared" si="84"/>
        <v>0</v>
      </c>
      <c r="G115" s="8">
        <f t="shared" si="78"/>
        <v>0</v>
      </c>
      <c r="H115" s="9">
        <f t="shared" si="85"/>
        <v>0.04</v>
      </c>
      <c r="I115" s="10">
        <v>1</v>
      </c>
      <c r="J115" s="10">
        <f t="shared" si="79"/>
        <v>0.04</v>
      </c>
      <c r="K115" s="10">
        <f t="shared" si="86"/>
        <v>0</v>
      </c>
      <c r="L115" s="11">
        <f t="shared" si="80"/>
        <v>0</v>
      </c>
      <c r="M115" s="12">
        <f t="shared" si="81"/>
        <v>0.04</v>
      </c>
      <c r="N115" s="13">
        <v>1</v>
      </c>
      <c r="O115" s="13">
        <f t="shared" si="82"/>
        <v>0.04</v>
      </c>
      <c r="P115" s="13">
        <f t="shared" si="87"/>
        <v>0</v>
      </c>
      <c r="Q115" s="14">
        <f t="shared" si="83"/>
        <v>0</v>
      </c>
    </row>
    <row r="116" spans="1:17" x14ac:dyDescent="0.3">
      <c r="A116" s="130"/>
      <c r="B116" s="83" t="s">
        <v>127</v>
      </c>
      <c r="C116" s="109">
        <v>0.02</v>
      </c>
      <c r="D116" s="6">
        <v>1</v>
      </c>
      <c r="E116" s="7">
        <f t="shared" si="77"/>
        <v>0.02</v>
      </c>
      <c r="F116" s="7">
        <f t="shared" si="84"/>
        <v>0</v>
      </c>
      <c r="G116" s="8">
        <f t="shared" si="78"/>
        <v>0</v>
      </c>
      <c r="H116" s="9">
        <f t="shared" si="85"/>
        <v>0.02</v>
      </c>
      <c r="I116" s="10">
        <v>1</v>
      </c>
      <c r="J116" s="10">
        <f t="shared" si="79"/>
        <v>0.02</v>
      </c>
      <c r="K116" s="10">
        <f t="shared" si="86"/>
        <v>0</v>
      </c>
      <c r="L116" s="11">
        <f t="shared" si="80"/>
        <v>0</v>
      </c>
      <c r="M116" s="12">
        <f t="shared" si="81"/>
        <v>0.02</v>
      </c>
      <c r="N116" s="13">
        <v>1</v>
      </c>
      <c r="O116" s="13">
        <f t="shared" si="82"/>
        <v>0.02</v>
      </c>
      <c r="P116" s="13">
        <f t="shared" si="87"/>
        <v>0</v>
      </c>
      <c r="Q116" s="14">
        <f t="shared" si="83"/>
        <v>0</v>
      </c>
    </row>
    <row r="117" spans="1:17" ht="15" thickBot="1" x14ac:dyDescent="0.35">
      <c r="A117" s="64">
        <f>SUM(A102)</f>
        <v>0</v>
      </c>
      <c r="B117" s="279"/>
      <c r="C117" s="65"/>
      <c r="D117" s="642" t="s">
        <v>9</v>
      </c>
      <c r="E117" s="643"/>
      <c r="F117" s="643"/>
      <c r="G117" s="16">
        <f>SUM(G106:G116)</f>
        <v>0</v>
      </c>
      <c r="H117" s="1"/>
      <c r="I117" s="644" t="s">
        <v>10</v>
      </c>
      <c r="J117" s="644"/>
      <c r="K117" s="644"/>
      <c r="L117" s="17">
        <f>SUM(L106:L116)</f>
        <v>0</v>
      </c>
      <c r="M117" s="15"/>
      <c r="N117" s="645" t="s">
        <v>11</v>
      </c>
      <c r="O117" s="645"/>
      <c r="P117" s="645"/>
      <c r="Q117" s="18">
        <f>SUM(Q106:Q116)</f>
        <v>0</v>
      </c>
    </row>
  </sheetData>
  <sheetProtection algorithmName="SHA-512" hashValue="egFQByB0jmGKYtL6gHyjH0wrLu5PtEHE4JY6V/Vefw/SX5a4cTrT8czC+Ig6vfaics8aRtDHJd/zUCQ6qHWUFQ==" saltValue="cH1PgQWOpS8n6Nowh6NvGQ==" spinCount="100000" sheet="1" objects="1" scenarios="1"/>
  <mergeCells count="62">
    <mergeCell ref="N117:P117"/>
    <mergeCell ref="D94:G95"/>
    <mergeCell ref="A104:D105"/>
    <mergeCell ref="E104:G105"/>
    <mergeCell ref="D117:F117"/>
    <mergeCell ref="I117:K117"/>
    <mergeCell ref="D102:F102"/>
    <mergeCell ref="I102:K102"/>
    <mergeCell ref="N102:P102"/>
    <mergeCell ref="W78:Y78"/>
    <mergeCell ref="D79:F79"/>
    <mergeCell ref="I79:K79"/>
    <mergeCell ref="N79:P79"/>
    <mergeCell ref="S79:U81"/>
    <mergeCell ref="W79:Y81"/>
    <mergeCell ref="A81:D82"/>
    <mergeCell ref="E81:H82"/>
    <mergeCell ref="S78:U78"/>
    <mergeCell ref="D92:F92"/>
    <mergeCell ref="I92:K92"/>
    <mergeCell ref="N92:P92"/>
    <mergeCell ref="A94:C95"/>
    <mergeCell ref="D66:F66"/>
    <mergeCell ref="I66:K66"/>
    <mergeCell ref="N66:P66"/>
    <mergeCell ref="A68:D69"/>
    <mergeCell ref="E68:G69"/>
    <mergeCell ref="S51:U51"/>
    <mergeCell ref="W51:Y51"/>
    <mergeCell ref="S52:U54"/>
    <mergeCell ref="W52:Y54"/>
    <mergeCell ref="A53:G54"/>
    <mergeCell ref="H53:J54"/>
    <mergeCell ref="D51:F51"/>
    <mergeCell ref="I51:K51"/>
    <mergeCell ref="N51:P51"/>
    <mergeCell ref="D38:F38"/>
    <mergeCell ref="I38:K38"/>
    <mergeCell ref="N38:P38"/>
    <mergeCell ref="A40:F41"/>
    <mergeCell ref="H40:J41"/>
    <mergeCell ref="D23:F23"/>
    <mergeCell ref="I23:K23"/>
    <mergeCell ref="N23:P23"/>
    <mergeCell ref="S23:U23"/>
    <mergeCell ref="W23:Y23"/>
    <mergeCell ref="S24:U26"/>
    <mergeCell ref="W24:Y26"/>
    <mergeCell ref="A25:G26"/>
    <mergeCell ref="H25:J26"/>
    <mergeCell ref="AA2:AC2"/>
    <mergeCell ref="S3:T3"/>
    <mergeCell ref="W3:X3"/>
    <mergeCell ref="AA3:AB3"/>
    <mergeCell ref="A5:F6"/>
    <mergeCell ref="H5:J6"/>
    <mergeCell ref="A1:C2"/>
    <mergeCell ref="D2:G2"/>
    <mergeCell ref="H2:L2"/>
    <mergeCell ref="M2:Q2"/>
    <mergeCell ref="S2:U2"/>
    <mergeCell ref="W2:Y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rgb="FF7030A0"/>
    <pageSetUpPr fitToPage="1"/>
  </sheetPr>
  <dimension ref="A1:AC377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bestFit="1" customWidth="1"/>
    <col min="2" max="2" width="9.109375" style="229"/>
    <col min="3" max="3" width="9.664062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30" t="s">
        <v>28</v>
      </c>
      <c r="B1" s="731"/>
      <c r="C1" s="731"/>
      <c r="D1" s="27">
        <f>A27+A47+A71+A86+A99+A119+A136+A153+A166+A179+A208+A221+A237+A252+A264+A278+A291+A304+A318+A331+A344+A363+A377</f>
        <v>47</v>
      </c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32"/>
      <c r="B2" s="733"/>
      <c r="C2" s="733"/>
      <c r="D2" s="650" t="s">
        <v>6</v>
      </c>
      <c r="E2" s="651"/>
      <c r="F2" s="651"/>
      <c r="G2" s="652"/>
      <c r="H2" s="689" t="s">
        <v>8</v>
      </c>
      <c r="I2" s="690"/>
      <c r="J2" s="690"/>
      <c r="K2" s="690"/>
      <c r="L2" s="691"/>
      <c r="M2" s="631" t="s">
        <v>257</v>
      </c>
      <c r="N2" s="632"/>
      <c r="O2" s="632"/>
      <c r="P2" s="632"/>
      <c r="Q2" s="633"/>
      <c r="S2" s="662" t="s">
        <v>41</v>
      </c>
      <c r="T2" s="663"/>
      <c r="U2" s="664"/>
      <c r="W2" s="665" t="s">
        <v>42</v>
      </c>
      <c r="X2" s="666"/>
      <c r="Y2" s="667"/>
      <c r="AA2" s="655" t="s">
        <v>22</v>
      </c>
      <c r="AB2" s="656"/>
      <c r="AC2" s="657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0">
        <f>G27+G71+G86+G119+G208+G221+G318+G331+G344+G363+G377+G237+G252+G264+G99+G136+G153+G166+G179+G192+G278+G291+G304+G47</f>
        <v>9.3025000000000002</v>
      </c>
      <c r="T3" s="661"/>
      <c r="U3" s="80" t="s">
        <v>23</v>
      </c>
      <c r="W3" s="668">
        <f>L27+L71+L86+L119+L208+L221+L318+L331+L344+L363+L377+L237+L252+L264+L99+L136+L153+L166+L179+L192+L278+L291+L304+L47</f>
        <v>9.3025000000000002</v>
      </c>
      <c r="X3" s="669"/>
      <c r="Y3" s="81" t="s">
        <v>23</v>
      </c>
      <c r="AA3" s="658">
        <f>Q27+Q71+Q86+Q119+Q208+Q221+Q318+Q331+Q344+Q363+Q377+Q237+Q252+Q264+Q99+Q136+Q153+Q166+Q179+Q192+Q278+Q291+Q304+Q47</f>
        <v>6.8870000000000005</v>
      </c>
      <c r="AB3" s="659"/>
      <c r="AC3" s="79" t="s">
        <v>23</v>
      </c>
    </row>
    <row r="4" spans="1:29" ht="15" thickBot="1" x14ac:dyDescent="0.35">
      <c r="A4">
        <f>A27+A47+A71+A86+A99+A119+A136+A153+A166+A179+A192</f>
        <v>44</v>
      </c>
    </row>
    <row r="5" spans="1:29" ht="15" customHeight="1" x14ac:dyDescent="0.3">
      <c r="A5" s="638" t="s">
        <v>169</v>
      </c>
      <c r="B5" s="638"/>
      <c r="C5" s="638"/>
      <c r="D5" s="638"/>
      <c r="E5" s="122"/>
      <c r="F5" s="122"/>
      <c r="G5" s="122"/>
      <c r="H5" s="704" t="s">
        <v>120</v>
      </c>
      <c r="I5" s="704"/>
      <c r="J5" s="704"/>
      <c r="K5" s="704"/>
      <c r="L5" s="2"/>
      <c r="M5" s="2"/>
      <c r="N5" s="2"/>
      <c r="O5" s="2"/>
      <c r="P5" s="2"/>
      <c r="Q5" s="5"/>
    </row>
    <row r="6" spans="1:29" ht="15" customHeight="1" x14ac:dyDescent="0.3">
      <c r="A6" s="639"/>
      <c r="B6" s="639"/>
      <c r="C6" s="639"/>
      <c r="D6" s="639"/>
      <c r="E6" s="123"/>
      <c r="F6" s="123"/>
      <c r="G6" s="123"/>
      <c r="H6" s="705"/>
      <c r="I6" s="705"/>
      <c r="J6" s="705"/>
      <c r="K6" s="705"/>
      <c r="L6" s="29"/>
      <c r="M6" s="29"/>
      <c r="N6" s="29"/>
      <c r="O6" s="29"/>
      <c r="P6" s="29"/>
      <c r="Q6" s="30"/>
    </row>
    <row r="7" spans="1:29" ht="15" customHeight="1" x14ac:dyDescent="0.3">
      <c r="A7" s="250">
        <f>VLOOKUP($B7,Reporting!$AJ:$BH,MATCH($A$5,Reporting!$AK$4:$BH$4,0)+1,FALSE)</f>
        <v>0</v>
      </c>
      <c r="B7" s="262" t="s">
        <v>371</v>
      </c>
      <c r="C7" s="114">
        <v>0.3</v>
      </c>
      <c r="D7" s="6">
        <v>0.61</v>
      </c>
      <c r="E7" s="7">
        <f t="shared" ref="E7:E12" si="0">C7*D7</f>
        <v>0.183</v>
      </c>
      <c r="F7" s="7">
        <f>A7*E7</f>
        <v>0</v>
      </c>
      <c r="G7" s="8">
        <f t="shared" ref="G7:G12" si="1">F7/8</f>
        <v>0</v>
      </c>
      <c r="H7" s="9">
        <f>C7</f>
        <v>0.3</v>
      </c>
      <c r="I7" s="10">
        <v>0.61</v>
      </c>
      <c r="J7" s="10">
        <f t="shared" ref="J7:J12" si="2">H7*I7</f>
        <v>0.183</v>
      </c>
      <c r="K7" s="10">
        <f>A7*J7</f>
        <v>0</v>
      </c>
      <c r="L7" s="11">
        <f t="shared" ref="L7:L12" si="3">K7/8</f>
        <v>0</v>
      </c>
      <c r="M7" s="12">
        <f t="shared" ref="M7:M12" si="4">H7</f>
        <v>0.3</v>
      </c>
      <c r="N7" s="13">
        <v>0.45</v>
      </c>
      <c r="O7" s="13">
        <f t="shared" ref="O7:O12" si="5">M7*N7</f>
        <v>0.13500000000000001</v>
      </c>
      <c r="P7" s="13">
        <f>A7*O7</f>
        <v>0</v>
      </c>
      <c r="Q7" s="14">
        <f t="shared" ref="Q7:Q12" si="6">P7/8</f>
        <v>0</v>
      </c>
      <c r="W7" s="120"/>
      <c r="X7" s="120"/>
      <c r="Y7" s="120"/>
      <c r="Z7" s="120"/>
      <c r="AA7" s="120"/>
    </row>
    <row r="8" spans="1:29" ht="15" customHeight="1" x14ac:dyDescent="0.3">
      <c r="A8" s="250">
        <f>VLOOKUP($B8,Reporting!$AJ:$BH,MATCH($A$5,Reporting!$AK$4:$BH$4,0)+1,FALSE)</f>
        <v>0</v>
      </c>
      <c r="B8" s="262" t="s">
        <v>372</v>
      </c>
      <c r="C8" s="114">
        <v>0.45</v>
      </c>
      <c r="D8" s="6">
        <v>0.61</v>
      </c>
      <c r="E8" s="7">
        <f t="shared" si="0"/>
        <v>0.27450000000000002</v>
      </c>
      <c r="F8" s="7">
        <f t="shared" ref="F8:F26" si="7">A8*E8</f>
        <v>0</v>
      </c>
      <c r="G8" s="8">
        <f t="shared" si="1"/>
        <v>0</v>
      </c>
      <c r="H8" s="9">
        <f t="shared" ref="H8:H26" si="8">C8</f>
        <v>0.45</v>
      </c>
      <c r="I8" s="10">
        <v>0.61</v>
      </c>
      <c r="J8" s="10">
        <f t="shared" si="2"/>
        <v>0.27450000000000002</v>
      </c>
      <c r="K8" s="10">
        <f t="shared" ref="K8:K26" si="9">A8*J8</f>
        <v>0</v>
      </c>
      <c r="L8" s="11">
        <f t="shared" si="3"/>
        <v>0</v>
      </c>
      <c r="M8" s="12">
        <f t="shared" si="4"/>
        <v>0.45</v>
      </c>
      <c r="N8" s="13">
        <v>0.45</v>
      </c>
      <c r="O8" s="13">
        <f t="shared" si="5"/>
        <v>0.20250000000000001</v>
      </c>
      <c r="P8" s="13">
        <f t="shared" ref="P8:P26" si="10">A8*O8</f>
        <v>0</v>
      </c>
      <c r="Q8" s="14">
        <f t="shared" si="6"/>
        <v>0</v>
      </c>
      <c r="W8" s="120"/>
      <c r="X8" s="120"/>
      <c r="Y8" s="120"/>
      <c r="Z8" s="120"/>
      <c r="AA8" s="120"/>
    </row>
    <row r="9" spans="1:29" ht="15" customHeight="1" x14ac:dyDescent="0.3">
      <c r="A9" s="250">
        <f>VLOOKUP($B9,Reporting!$AJ:$BH,MATCH($A$5,Reporting!$AK$4:$BH$4,0)+1,FALSE)</f>
        <v>0</v>
      </c>
      <c r="B9" s="262" t="s">
        <v>389</v>
      </c>
      <c r="C9" s="114">
        <v>0.6</v>
      </c>
      <c r="D9" s="6">
        <v>0.61</v>
      </c>
      <c r="E9" s="7">
        <f t="shared" si="0"/>
        <v>0.36599999999999999</v>
      </c>
      <c r="F9" s="7">
        <f t="shared" si="7"/>
        <v>0</v>
      </c>
      <c r="G9" s="8">
        <f t="shared" si="1"/>
        <v>0</v>
      </c>
      <c r="H9" s="9">
        <f t="shared" si="8"/>
        <v>0.6</v>
      </c>
      <c r="I9" s="10">
        <v>0.61</v>
      </c>
      <c r="J9" s="10">
        <f t="shared" si="2"/>
        <v>0.36599999999999999</v>
      </c>
      <c r="K9" s="10">
        <f t="shared" si="9"/>
        <v>0</v>
      </c>
      <c r="L9" s="11">
        <f t="shared" si="3"/>
        <v>0</v>
      </c>
      <c r="M9" s="12">
        <f t="shared" si="4"/>
        <v>0.6</v>
      </c>
      <c r="N9" s="13">
        <v>0.45</v>
      </c>
      <c r="O9" s="13">
        <f t="shared" si="5"/>
        <v>0.27</v>
      </c>
      <c r="P9" s="13">
        <f t="shared" si="10"/>
        <v>0</v>
      </c>
      <c r="Q9" s="14">
        <f t="shared" si="6"/>
        <v>0</v>
      </c>
      <c r="W9" s="120"/>
      <c r="X9" s="120"/>
      <c r="Y9" s="120"/>
      <c r="Z9" s="120"/>
      <c r="AA9" s="120"/>
    </row>
    <row r="10" spans="1:29" ht="15" customHeight="1" x14ac:dyDescent="0.3">
      <c r="A10" s="250">
        <f>VLOOKUP($B10,Reporting!$AJ:$BH,MATCH($A$5,Reporting!$AK$4:$BH$4,0)+1,FALSE)</f>
        <v>0</v>
      </c>
      <c r="B10" s="262" t="s">
        <v>373</v>
      </c>
      <c r="C10" s="114">
        <v>0.75</v>
      </c>
      <c r="D10" s="6">
        <v>0.61</v>
      </c>
      <c r="E10" s="7">
        <f t="shared" si="0"/>
        <v>0.45750000000000002</v>
      </c>
      <c r="F10" s="7">
        <f t="shared" si="7"/>
        <v>0</v>
      </c>
      <c r="G10" s="8">
        <f t="shared" si="1"/>
        <v>0</v>
      </c>
      <c r="H10" s="9">
        <f t="shared" si="8"/>
        <v>0.75</v>
      </c>
      <c r="I10" s="10">
        <v>0.61</v>
      </c>
      <c r="J10" s="10">
        <f t="shared" si="2"/>
        <v>0.45750000000000002</v>
      </c>
      <c r="K10" s="10">
        <f t="shared" si="9"/>
        <v>0</v>
      </c>
      <c r="L10" s="11">
        <f t="shared" si="3"/>
        <v>0</v>
      </c>
      <c r="M10" s="12">
        <f t="shared" si="4"/>
        <v>0.75</v>
      </c>
      <c r="N10" s="13">
        <v>0.45</v>
      </c>
      <c r="O10" s="13">
        <f t="shared" si="5"/>
        <v>0.33750000000000002</v>
      </c>
      <c r="P10" s="13">
        <f t="shared" si="10"/>
        <v>0</v>
      </c>
      <c r="Q10" s="14">
        <f t="shared" si="6"/>
        <v>0</v>
      </c>
      <c r="W10" s="120"/>
      <c r="X10" s="120"/>
      <c r="Y10" s="120"/>
      <c r="Z10" s="120"/>
      <c r="AA10" s="120"/>
    </row>
    <row r="11" spans="1:29" ht="15" customHeight="1" x14ac:dyDescent="0.3">
      <c r="A11" s="250">
        <f>VLOOKUP($B11,Reporting!$AJ:$BH,MATCH($A$5,Reporting!$AK$4:$BH$4,0)+1,FALSE)</f>
        <v>0</v>
      </c>
      <c r="B11" s="262" t="s">
        <v>374</v>
      </c>
      <c r="C11" s="114">
        <v>0.9</v>
      </c>
      <c r="D11" s="6">
        <v>0.61</v>
      </c>
      <c r="E11" s="7">
        <f t="shared" si="0"/>
        <v>0.54900000000000004</v>
      </c>
      <c r="F11" s="7">
        <f t="shared" si="7"/>
        <v>0</v>
      </c>
      <c r="G11" s="8">
        <f t="shared" si="1"/>
        <v>0</v>
      </c>
      <c r="H11" s="9">
        <f t="shared" si="8"/>
        <v>0.9</v>
      </c>
      <c r="I11" s="10">
        <v>0.61</v>
      </c>
      <c r="J11" s="10">
        <f t="shared" si="2"/>
        <v>0.54900000000000004</v>
      </c>
      <c r="K11" s="10">
        <f t="shared" si="9"/>
        <v>0</v>
      </c>
      <c r="L11" s="11">
        <f t="shared" si="3"/>
        <v>0</v>
      </c>
      <c r="M11" s="12">
        <f t="shared" si="4"/>
        <v>0.9</v>
      </c>
      <c r="N11" s="13">
        <v>0.45</v>
      </c>
      <c r="O11" s="13">
        <f t="shared" si="5"/>
        <v>0.40500000000000003</v>
      </c>
      <c r="P11" s="13">
        <f t="shared" si="10"/>
        <v>0</v>
      </c>
      <c r="Q11" s="14">
        <f t="shared" si="6"/>
        <v>0</v>
      </c>
      <c r="W11" s="120"/>
      <c r="X11" s="120"/>
      <c r="Y11" s="120"/>
      <c r="Z11" s="120"/>
      <c r="AA11" s="120"/>
    </row>
    <row r="12" spans="1:29" ht="15.75" customHeight="1" x14ac:dyDescent="0.3">
      <c r="A12" s="250">
        <f>VLOOKUP($B12,Reporting!$AJ:$BH,MATCH($A$5,Reporting!$AK$4:$BH$4,0)+1,FALSE)</f>
        <v>0</v>
      </c>
      <c r="B12" s="266" t="s">
        <v>390</v>
      </c>
      <c r="C12" s="97">
        <v>1.2</v>
      </c>
      <c r="D12" s="6">
        <v>0.61</v>
      </c>
      <c r="E12" s="7">
        <f t="shared" si="0"/>
        <v>0.73199999999999998</v>
      </c>
      <c r="F12" s="7">
        <f t="shared" si="7"/>
        <v>0</v>
      </c>
      <c r="G12" s="8">
        <f t="shared" si="1"/>
        <v>0</v>
      </c>
      <c r="H12" s="9">
        <f t="shared" si="8"/>
        <v>1.2</v>
      </c>
      <c r="I12" s="10">
        <v>0.61</v>
      </c>
      <c r="J12" s="10">
        <f t="shared" si="2"/>
        <v>0.73199999999999998</v>
      </c>
      <c r="K12" s="10">
        <f t="shared" si="9"/>
        <v>0</v>
      </c>
      <c r="L12" s="11">
        <f t="shared" si="3"/>
        <v>0</v>
      </c>
      <c r="M12" s="12">
        <f t="shared" si="4"/>
        <v>1.2</v>
      </c>
      <c r="N12" s="13">
        <v>0.45</v>
      </c>
      <c r="O12" s="13">
        <f t="shared" si="5"/>
        <v>0.54</v>
      </c>
      <c r="P12" s="13">
        <f t="shared" si="10"/>
        <v>0</v>
      </c>
      <c r="Q12" s="14">
        <f t="shared" si="6"/>
        <v>0</v>
      </c>
      <c r="W12" s="120"/>
      <c r="X12" s="120"/>
      <c r="Y12" s="120"/>
      <c r="Z12" s="120"/>
      <c r="AA12" s="120"/>
    </row>
    <row r="13" spans="1:29" x14ac:dyDescent="0.3">
      <c r="A13" s="250">
        <f>VLOOKUP($B13,Reporting!$AJ:$BH,MATCH($A$5,Reporting!$AK$4:$BH$4,0)+1,FALSE)</f>
        <v>0</v>
      </c>
      <c r="B13" s="266" t="s">
        <v>376</v>
      </c>
      <c r="C13" s="97">
        <v>1.5</v>
      </c>
      <c r="D13" s="6">
        <v>0.61</v>
      </c>
      <c r="E13" s="7">
        <f t="shared" ref="E13:E26" si="11">C13*D13</f>
        <v>0.91500000000000004</v>
      </c>
      <c r="F13" s="7">
        <f t="shared" si="7"/>
        <v>0</v>
      </c>
      <c r="G13" s="8">
        <f t="shared" ref="G13:G26" si="12">F13/8</f>
        <v>0</v>
      </c>
      <c r="H13" s="9">
        <f t="shared" si="8"/>
        <v>1.5</v>
      </c>
      <c r="I13" s="10">
        <v>0.61</v>
      </c>
      <c r="J13" s="10">
        <f t="shared" ref="J13:J26" si="13">H13*I13</f>
        <v>0.91500000000000004</v>
      </c>
      <c r="K13" s="10">
        <f t="shared" si="9"/>
        <v>0</v>
      </c>
      <c r="L13" s="11">
        <f t="shared" ref="L13:L26" si="14">K13/8</f>
        <v>0</v>
      </c>
      <c r="M13" s="12">
        <f t="shared" ref="M13:M26" si="15">H13</f>
        <v>1.5</v>
      </c>
      <c r="N13" s="13">
        <v>0.45</v>
      </c>
      <c r="O13" s="13">
        <f t="shared" ref="O13:O26" si="16">M13*N13</f>
        <v>0.67500000000000004</v>
      </c>
      <c r="P13" s="13">
        <f t="shared" si="10"/>
        <v>0</v>
      </c>
      <c r="Q13" s="14">
        <f t="shared" ref="Q13:Q26" si="17">P13/8</f>
        <v>0</v>
      </c>
      <c r="W13" s="120"/>
      <c r="X13" s="120"/>
      <c r="Y13" s="120"/>
      <c r="Z13" s="120"/>
      <c r="AA13" s="120"/>
    </row>
    <row r="14" spans="1:29" x14ac:dyDescent="0.3">
      <c r="A14" s="250">
        <f>VLOOKUP($B14,Reporting!$AJ:$BH,MATCH($A$5,Reporting!$AK$4:$BH$4,0)+1,FALSE)</f>
        <v>0</v>
      </c>
      <c r="B14" s="266" t="s">
        <v>391</v>
      </c>
      <c r="C14" s="97">
        <v>1.57</v>
      </c>
      <c r="D14" s="6">
        <v>0.61</v>
      </c>
      <c r="E14" s="7">
        <f t="shared" si="11"/>
        <v>0.9577</v>
      </c>
      <c r="F14" s="7">
        <f t="shared" si="7"/>
        <v>0</v>
      </c>
      <c r="G14" s="8">
        <f t="shared" si="12"/>
        <v>0</v>
      </c>
      <c r="H14" s="9">
        <f t="shared" si="8"/>
        <v>1.57</v>
      </c>
      <c r="I14" s="10">
        <v>0.61</v>
      </c>
      <c r="J14" s="10">
        <f t="shared" si="13"/>
        <v>0.9577</v>
      </c>
      <c r="K14" s="10">
        <f t="shared" si="9"/>
        <v>0</v>
      </c>
      <c r="L14" s="11">
        <f t="shared" si="14"/>
        <v>0</v>
      </c>
      <c r="M14" s="12">
        <f t="shared" si="15"/>
        <v>1.57</v>
      </c>
      <c r="N14" s="13">
        <v>0.45</v>
      </c>
      <c r="O14" s="13">
        <f t="shared" si="16"/>
        <v>0.70650000000000002</v>
      </c>
      <c r="P14" s="13">
        <f t="shared" si="10"/>
        <v>0</v>
      </c>
      <c r="Q14" s="14">
        <f t="shared" si="17"/>
        <v>0</v>
      </c>
      <c r="W14" s="120"/>
      <c r="X14" s="120"/>
      <c r="Y14" s="120"/>
      <c r="Z14" s="120"/>
      <c r="AA14" s="120"/>
    </row>
    <row r="15" spans="1:29" x14ac:dyDescent="0.3">
      <c r="A15" s="250">
        <f>VLOOKUP($B15,Reporting!$AJ:$BH,MATCH($A$5,Reporting!$AK$4:$BH$4,0)+1,FALSE)</f>
        <v>0</v>
      </c>
      <c r="B15" s="266" t="s">
        <v>392</v>
      </c>
      <c r="C15" s="97">
        <v>1.94</v>
      </c>
      <c r="D15" s="6">
        <v>0.61</v>
      </c>
      <c r="E15" s="7">
        <f t="shared" si="11"/>
        <v>1.1834</v>
      </c>
      <c r="F15" s="7">
        <f t="shared" si="7"/>
        <v>0</v>
      </c>
      <c r="G15" s="8">
        <f t="shared" si="12"/>
        <v>0</v>
      </c>
      <c r="H15" s="9">
        <f t="shared" si="8"/>
        <v>1.94</v>
      </c>
      <c r="I15" s="10">
        <v>0.61</v>
      </c>
      <c r="J15" s="10">
        <f t="shared" si="13"/>
        <v>1.1834</v>
      </c>
      <c r="K15" s="10">
        <f t="shared" si="9"/>
        <v>0</v>
      </c>
      <c r="L15" s="11">
        <f t="shared" si="14"/>
        <v>0</v>
      </c>
      <c r="M15" s="12">
        <f t="shared" si="15"/>
        <v>1.94</v>
      </c>
      <c r="N15" s="13">
        <v>0.45</v>
      </c>
      <c r="O15" s="13">
        <f t="shared" si="16"/>
        <v>0.873</v>
      </c>
      <c r="P15" s="13">
        <f t="shared" si="10"/>
        <v>0</v>
      </c>
      <c r="Q15" s="14">
        <f t="shared" si="17"/>
        <v>0</v>
      </c>
      <c r="W15" s="120"/>
      <c r="X15" s="120"/>
      <c r="Y15" s="120"/>
      <c r="Z15" s="120"/>
      <c r="AA15" s="120"/>
    </row>
    <row r="16" spans="1:29" x14ac:dyDescent="0.3">
      <c r="A16" s="250">
        <f>VLOOKUP($B16,Reporting!$AJ:$BH,MATCH($A$5,Reporting!$AK$4:$BH$4,0)+1,FALSE)</f>
        <v>0</v>
      </c>
      <c r="B16" s="266" t="s">
        <v>393</v>
      </c>
      <c r="C16" s="97">
        <v>2.23</v>
      </c>
      <c r="D16" s="6">
        <v>0.61</v>
      </c>
      <c r="E16" s="7">
        <f t="shared" si="11"/>
        <v>1.3603000000000001</v>
      </c>
      <c r="F16" s="7">
        <f t="shared" si="7"/>
        <v>0</v>
      </c>
      <c r="G16" s="8">
        <f t="shared" si="12"/>
        <v>0</v>
      </c>
      <c r="H16" s="9">
        <f t="shared" si="8"/>
        <v>2.23</v>
      </c>
      <c r="I16" s="10">
        <v>0.61</v>
      </c>
      <c r="J16" s="10">
        <f t="shared" si="13"/>
        <v>1.3603000000000001</v>
      </c>
      <c r="K16" s="10">
        <f t="shared" si="9"/>
        <v>0</v>
      </c>
      <c r="L16" s="11">
        <f t="shared" si="14"/>
        <v>0</v>
      </c>
      <c r="M16" s="12">
        <f t="shared" si="15"/>
        <v>2.23</v>
      </c>
      <c r="N16" s="13">
        <v>0.45</v>
      </c>
      <c r="O16" s="13">
        <f t="shared" si="16"/>
        <v>1.0035000000000001</v>
      </c>
      <c r="P16" s="13">
        <f t="shared" si="10"/>
        <v>0</v>
      </c>
      <c r="Q16" s="14">
        <f t="shared" si="17"/>
        <v>0</v>
      </c>
      <c r="W16" s="120"/>
      <c r="X16" s="120"/>
      <c r="Y16" s="120"/>
      <c r="Z16" s="120"/>
      <c r="AA16" s="120"/>
    </row>
    <row r="17" spans="1:27" x14ac:dyDescent="0.3">
      <c r="A17" s="250">
        <f>VLOOKUP($B17,Reporting!$AJ:$BH,MATCH($A$5,Reporting!$AK$4:$BH$4,0)+1,FALSE)</f>
        <v>0</v>
      </c>
      <c r="B17" s="266" t="s">
        <v>394</v>
      </c>
      <c r="C17" s="97">
        <v>2.48</v>
      </c>
      <c r="D17" s="6">
        <v>0.61</v>
      </c>
      <c r="E17" s="7">
        <f t="shared" si="11"/>
        <v>1.5127999999999999</v>
      </c>
      <c r="F17" s="7">
        <f t="shared" si="7"/>
        <v>0</v>
      </c>
      <c r="G17" s="8">
        <f t="shared" si="12"/>
        <v>0</v>
      </c>
      <c r="H17" s="9">
        <f t="shared" si="8"/>
        <v>2.48</v>
      </c>
      <c r="I17" s="10">
        <v>0.61</v>
      </c>
      <c r="J17" s="10">
        <f t="shared" si="13"/>
        <v>1.5127999999999999</v>
      </c>
      <c r="K17" s="10">
        <f t="shared" si="9"/>
        <v>0</v>
      </c>
      <c r="L17" s="11">
        <f t="shared" si="14"/>
        <v>0</v>
      </c>
      <c r="M17" s="12">
        <f t="shared" si="15"/>
        <v>2.48</v>
      </c>
      <c r="N17" s="13">
        <v>0.45</v>
      </c>
      <c r="O17" s="13">
        <f t="shared" si="16"/>
        <v>1.1160000000000001</v>
      </c>
      <c r="P17" s="13">
        <f t="shared" si="10"/>
        <v>0</v>
      </c>
      <c r="Q17" s="14">
        <f t="shared" si="17"/>
        <v>0</v>
      </c>
      <c r="W17" s="120"/>
      <c r="X17" s="120"/>
      <c r="Y17" s="120"/>
      <c r="Z17" s="120"/>
      <c r="AA17" s="120"/>
    </row>
    <row r="18" spans="1:27" x14ac:dyDescent="0.3">
      <c r="A18" s="250">
        <f>VLOOKUP($B18,Reporting!$AJ:$BH,MATCH($A$5,Reporting!$AK$4:$BH$4,0)+1,FALSE)</f>
        <v>0</v>
      </c>
      <c r="B18" s="266" t="s">
        <v>395</v>
      </c>
      <c r="C18" s="97">
        <v>3.13</v>
      </c>
      <c r="D18" s="6">
        <v>0.61</v>
      </c>
      <c r="E18" s="7">
        <f t="shared" si="11"/>
        <v>1.9093</v>
      </c>
      <c r="F18" s="7">
        <f t="shared" si="7"/>
        <v>0</v>
      </c>
      <c r="G18" s="8">
        <f t="shared" si="12"/>
        <v>0</v>
      </c>
      <c r="H18" s="9">
        <f t="shared" si="8"/>
        <v>3.13</v>
      </c>
      <c r="I18" s="10">
        <v>0.61</v>
      </c>
      <c r="J18" s="10">
        <f t="shared" si="13"/>
        <v>1.9093</v>
      </c>
      <c r="K18" s="10">
        <f t="shared" si="9"/>
        <v>0</v>
      </c>
      <c r="L18" s="11">
        <f t="shared" si="14"/>
        <v>0</v>
      </c>
      <c r="M18" s="12">
        <f t="shared" si="15"/>
        <v>3.13</v>
      </c>
      <c r="N18" s="13">
        <v>0.45</v>
      </c>
      <c r="O18" s="13">
        <f t="shared" si="16"/>
        <v>1.4085000000000001</v>
      </c>
      <c r="P18" s="13">
        <f t="shared" si="10"/>
        <v>0</v>
      </c>
      <c r="Q18" s="14">
        <f t="shared" si="17"/>
        <v>0</v>
      </c>
      <c r="W18" s="120"/>
      <c r="X18" s="120"/>
      <c r="Y18" s="120"/>
      <c r="Z18" s="120"/>
      <c r="AA18" s="120"/>
    </row>
    <row r="19" spans="1:27" x14ac:dyDescent="0.3">
      <c r="A19" s="250">
        <f>VLOOKUP($B19,Reporting!$AJ:$BH,MATCH($A$5,Reporting!$AK$4:$BH$4,0)+1,FALSE)</f>
        <v>0</v>
      </c>
      <c r="B19" s="266" t="s">
        <v>396</v>
      </c>
      <c r="C19" s="97">
        <v>3.96</v>
      </c>
      <c r="D19" s="6">
        <v>0.61</v>
      </c>
      <c r="E19" s="7">
        <f t="shared" si="11"/>
        <v>2.4156</v>
      </c>
      <c r="F19" s="7">
        <f t="shared" si="7"/>
        <v>0</v>
      </c>
      <c r="G19" s="8">
        <f t="shared" si="12"/>
        <v>0</v>
      </c>
      <c r="H19" s="9">
        <f t="shared" si="8"/>
        <v>3.96</v>
      </c>
      <c r="I19" s="10">
        <v>0.61</v>
      </c>
      <c r="J19" s="10">
        <f t="shared" si="13"/>
        <v>2.4156</v>
      </c>
      <c r="K19" s="10">
        <f t="shared" si="9"/>
        <v>0</v>
      </c>
      <c r="L19" s="11">
        <f t="shared" si="14"/>
        <v>0</v>
      </c>
      <c r="M19" s="12">
        <f t="shared" si="15"/>
        <v>3.96</v>
      </c>
      <c r="N19" s="13">
        <v>0.45</v>
      </c>
      <c r="O19" s="13">
        <f t="shared" si="16"/>
        <v>1.782</v>
      </c>
      <c r="P19" s="13">
        <f t="shared" si="10"/>
        <v>0</v>
      </c>
      <c r="Q19" s="14">
        <f t="shared" si="17"/>
        <v>0</v>
      </c>
      <c r="W19" s="120"/>
      <c r="X19" s="120"/>
      <c r="Y19" s="120"/>
      <c r="Z19" s="120"/>
      <c r="AA19" s="120"/>
    </row>
    <row r="20" spans="1:27" x14ac:dyDescent="0.3">
      <c r="A20" s="250">
        <f>VLOOKUP($B20,Reporting!$AJ:$BH,MATCH($A$5,Reporting!$AK$4:$BH$4,0)+1,FALSE)</f>
        <v>0</v>
      </c>
      <c r="B20" s="266" t="s">
        <v>397</v>
      </c>
      <c r="C20" s="97">
        <v>4.8600000000000003</v>
      </c>
      <c r="D20" s="6">
        <v>0.61</v>
      </c>
      <c r="E20" s="7">
        <f t="shared" si="11"/>
        <v>2.9646000000000003</v>
      </c>
      <c r="F20" s="7">
        <f t="shared" si="7"/>
        <v>0</v>
      </c>
      <c r="G20" s="8">
        <f t="shared" si="12"/>
        <v>0</v>
      </c>
      <c r="H20" s="9">
        <f t="shared" si="8"/>
        <v>4.8600000000000003</v>
      </c>
      <c r="I20" s="10">
        <v>0.61</v>
      </c>
      <c r="J20" s="10">
        <f t="shared" si="13"/>
        <v>2.9646000000000003</v>
      </c>
      <c r="K20" s="10">
        <f t="shared" si="9"/>
        <v>0</v>
      </c>
      <c r="L20" s="11">
        <f t="shared" si="14"/>
        <v>0</v>
      </c>
      <c r="M20" s="12">
        <f t="shared" si="15"/>
        <v>4.8600000000000003</v>
      </c>
      <c r="N20" s="13">
        <v>0.45</v>
      </c>
      <c r="O20" s="13">
        <f t="shared" si="16"/>
        <v>2.1870000000000003</v>
      </c>
      <c r="P20" s="13">
        <f t="shared" si="10"/>
        <v>0</v>
      </c>
      <c r="Q20" s="14">
        <f t="shared" si="17"/>
        <v>0</v>
      </c>
      <c r="W20" s="120"/>
      <c r="X20" s="120"/>
      <c r="Y20" s="120"/>
      <c r="Z20" s="120"/>
      <c r="AA20" s="120"/>
    </row>
    <row r="21" spans="1:27" x14ac:dyDescent="0.3">
      <c r="A21" s="250">
        <f>VLOOKUP($B21,Reporting!$AJ:$BH,MATCH($A$5,Reporting!$AK$4:$BH$4,0)+1,FALSE)</f>
        <v>0</v>
      </c>
      <c r="B21" s="266" t="s">
        <v>398</v>
      </c>
      <c r="C21" s="97">
        <v>5.67</v>
      </c>
      <c r="D21" s="6">
        <v>0.61</v>
      </c>
      <c r="E21" s="7">
        <f t="shared" si="11"/>
        <v>3.4586999999999999</v>
      </c>
      <c r="F21" s="7">
        <f t="shared" si="7"/>
        <v>0</v>
      </c>
      <c r="G21" s="8">
        <f t="shared" si="12"/>
        <v>0</v>
      </c>
      <c r="H21" s="9">
        <f t="shared" si="8"/>
        <v>5.67</v>
      </c>
      <c r="I21" s="10">
        <v>0.61</v>
      </c>
      <c r="J21" s="10">
        <f t="shared" si="13"/>
        <v>3.4586999999999999</v>
      </c>
      <c r="K21" s="10">
        <f t="shared" si="9"/>
        <v>0</v>
      </c>
      <c r="L21" s="11">
        <f t="shared" si="14"/>
        <v>0</v>
      </c>
      <c r="M21" s="12">
        <f t="shared" si="15"/>
        <v>5.67</v>
      </c>
      <c r="N21" s="13">
        <v>0.45</v>
      </c>
      <c r="O21" s="13">
        <f t="shared" si="16"/>
        <v>2.5514999999999999</v>
      </c>
      <c r="P21" s="13">
        <f t="shared" si="10"/>
        <v>0</v>
      </c>
      <c r="Q21" s="14">
        <f t="shared" si="17"/>
        <v>0</v>
      </c>
      <c r="W21" s="120"/>
      <c r="X21" s="120"/>
      <c r="Y21" s="120"/>
      <c r="Z21" s="120"/>
      <c r="AA21" s="120"/>
    </row>
    <row r="22" spans="1:27" x14ac:dyDescent="0.3">
      <c r="A22" s="250">
        <f>VLOOKUP($B22,Reporting!$AJ:$BH,MATCH($A$5,Reporting!$AK$4:$BH$4,0)+1,FALSE)</f>
        <v>0</v>
      </c>
      <c r="B22" s="266" t="s">
        <v>399</v>
      </c>
      <c r="C22" s="97">
        <v>6.48</v>
      </c>
      <c r="D22" s="6">
        <v>0.61</v>
      </c>
      <c r="E22" s="7">
        <f t="shared" si="11"/>
        <v>3.9528000000000003</v>
      </c>
      <c r="F22" s="7">
        <f t="shared" si="7"/>
        <v>0</v>
      </c>
      <c r="G22" s="8">
        <f t="shared" si="12"/>
        <v>0</v>
      </c>
      <c r="H22" s="9">
        <f t="shared" si="8"/>
        <v>6.48</v>
      </c>
      <c r="I22" s="10">
        <v>0.61</v>
      </c>
      <c r="J22" s="10">
        <f t="shared" si="13"/>
        <v>3.9528000000000003</v>
      </c>
      <c r="K22" s="10">
        <f t="shared" si="9"/>
        <v>0</v>
      </c>
      <c r="L22" s="11">
        <f t="shared" si="14"/>
        <v>0</v>
      </c>
      <c r="M22" s="12">
        <f t="shared" si="15"/>
        <v>6.48</v>
      </c>
      <c r="N22" s="13">
        <v>0.45</v>
      </c>
      <c r="O22" s="13">
        <f t="shared" si="16"/>
        <v>2.9160000000000004</v>
      </c>
      <c r="P22" s="13">
        <f t="shared" si="10"/>
        <v>0</v>
      </c>
      <c r="Q22" s="14">
        <f t="shared" si="17"/>
        <v>0</v>
      </c>
      <c r="W22" s="120"/>
      <c r="X22" s="120"/>
      <c r="Y22" s="120"/>
      <c r="Z22" s="120"/>
      <c r="AA22" s="120"/>
    </row>
    <row r="23" spans="1:27" x14ac:dyDescent="0.3">
      <c r="A23" s="250">
        <f>VLOOKUP($B23,Reporting!$AJ:$BH,MATCH($A$5,Reporting!$AK$4:$BH$4,0)+1,FALSE)</f>
        <v>0</v>
      </c>
      <c r="B23" s="266" t="s">
        <v>400</v>
      </c>
      <c r="C23" s="97">
        <v>7.29</v>
      </c>
      <c r="D23" s="6">
        <v>0.61</v>
      </c>
      <c r="E23" s="7">
        <f t="shared" si="11"/>
        <v>4.4469000000000003</v>
      </c>
      <c r="F23" s="7">
        <f t="shared" si="7"/>
        <v>0</v>
      </c>
      <c r="G23" s="8">
        <f t="shared" si="12"/>
        <v>0</v>
      </c>
      <c r="H23" s="9">
        <f t="shared" si="8"/>
        <v>7.29</v>
      </c>
      <c r="I23" s="10">
        <v>0.61</v>
      </c>
      <c r="J23" s="10">
        <f t="shared" si="13"/>
        <v>4.4469000000000003</v>
      </c>
      <c r="K23" s="10">
        <f t="shared" si="9"/>
        <v>0</v>
      </c>
      <c r="L23" s="11">
        <f t="shared" si="14"/>
        <v>0</v>
      </c>
      <c r="M23" s="12">
        <f t="shared" si="15"/>
        <v>7.29</v>
      </c>
      <c r="N23" s="13">
        <v>0.45</v>
      </c>
      <c r="O23" s="13">
        <f t="shared" si="16"/>
        <v>3.2805</v>
      </c>
      <c r="P23" s="13">
        <f t="shared" si="10"/>
        <v>0</v>
      </c>
      <c r="Q23" s="14">
        <f t="shared" si="17"/>
        <v>0</v>
      </c>
    </row>
    <row r="24" spans="1:27" x14ac:dyDescent="0.3">
      <c r="A24" s="250">
        <f>VLOOKUP($B24,Reporting!$AJ:$BH,MATCH($A$5,Reporting!$AK$4:$BH$4,0)+1,FALSE)</f>
        <v>0</v>
      </c>
      <c r="B24" s="266" t="s">
        <v>401</v>
      </c>
      <c r="C24" s="97">
        <v>8.1</v>
      </c>
      <c r="D24" s="6">
        <v>0.61</v>
      </c>
      <c r="E24" s="7">
        <f t="shared" si="11"/>
        <v>4.9409999999999998</v>
      </c>
      <c r="F24" s="7">
        <f t="shared" si="7"/>
        <v>0</v>
      </c>
      <c r="G24" s="8">
        <f t="shared" si="12"/>
        <v>0</v>
      </c>
      <c r="H24" s="9">
        <f t="shared" si="8"/>
        <v>8.1</v>
      </c>
      <c r="I24" s="10">
        <v>0.61</v>
      </c>
      <c r="J24" s="10">
        <f t="shared" si="13"/>
        <v>4.9409999999999998</v>
      </c>
      <c r="K24" s="10">
        <f t="shared" si="9"/>
        <v>0</v>
      </c>
      <c r="L24" s="11">
        <f t="shared" si="14"/>
        <v>0</v>
      </c>
      <c r="M24" s="12">
        <f t="shared" si="15"/>
        <v>8.1</v>
      </c>
      <c r="N24" s="13">
        <v>0.45</v>
      </c>
      <c r="O24" s="13">
        <f t="shared" si="16"/>
        <v>3.645</v>
      </c>
      <c r="P24" s="13">
        <f t="shared" si="10"/>
        <v>0</v>
      </c>
      <c r="Q24" s="14">
        <f t="shared" si="17"/>
        <v>0</v>
      </c>
    </row>
    <row r="25" spans="1:27" x14ac:dyDescent="0.3">
      <c r="A25" s="250">
        <f>VLOOKUP($B25,Reporting!$AJ:$BH,MATCH($A$5,Reporting!$AK$4:$BH$4,0)+1,FALSE)</f>
        <v>0</v>
      </c>
      <c r="B25" s="266" t="s">
        <v>402</v>
      </c>
      <c r="C25" s="97">
        <v>9.7200000000000006</v>
      </c>
      <c r="D25" s="6">
        <v>0.61</v>
      </c>
      <c r="E25" s="7">
        <f t="shared" si="11"/>
        <v>5.9292000000000007</v>
      </c>
      <c r="F25" s="7">
        <f t="shared" si="7"/>
        <v>0</v>
      </c>
      <c r="G25" s="8">
        <f t="shared" si="12"/>
        <v>0</v>
      </c>
      <c r="H25" s="9">
        <f t="shared" si="8"/>
        <v>9.7200000000000006</v>
      </c>
      <c r="I25" s="10">
        <v>0.61</v>
      </c>
      <c r="J25" s="10">
        <f t="shared" si="13"/>
        <v>5.9292000000000007</v>
      </c>
      <c r="K25" s="10">
        <f t="shared" si="9"/>
        <v>0</v>
      </c>
      <c r="L25" s="11">
        <f t="shared" si="14"/>
        <v>0</v>
      </c>
      <c r="M25" s="12">
        <f t="shared" si="15"/>
        <v>9.7200000000000006</v>
      </c>
      <c r="N25" s="13">
        <v>0.45</v>
      </c>
      <c r="O25" s="13">
        <f t="shared" si="16"/>
        <v>4.3740000000000006</v>
      </c>
      <c r="P25" s="13">
        <f t="shared" si="10"/>
        <v>0</v>
      </c>
      <c r="Q25" s="14">
        <f t="shared" si="17"/>
        <v>0</v>
      </c>
    </row>
    <row r="26" spans="1:27" x14ac:dyDescent="0.3">
      <c r="A26" s="250">
        <f>VLOOKUP($B26,Reporting!$AJ:$BH,MATCH($A$5,Reporting!$AK$4:$BH$4,0)+1,FALSE)</f>
        <v>0</v>
      </c>
      <c r="B26" s="266" t="s">
        <v>403</v>
      </c>
      <c r="C26" s="97">
        <v>12.15</v>
      </c>
      <c r="D26" s="6">
        <v>0.61</v>
      </c>
      <c r="E26" s="7">
        <f t="shared" si="11"/>
        <v>7.4115000000000002</v>
      </c>
      <c r="F26" s="7">
        <f t="shared" si="7"/>
        <v>0</v>
      </c>
      <c r="G26" s="8">
        <f t="shared" si="12"/>
        <v>0</v>
      </c>
      <c r="H26" s="9">
        <f t="shared" si="8"/>
        <v>12.15</v>
      </c>
      <c r="I26" s="10">
        <v>0.61</v>
      </c>
      <c r="J26" s="10">
        <f t="shared" si="13"/>
        <v>7.4115000000000002</v>
      </c>
      <c r="K26" s="10">
        <f t="shared" si="9"/>
        <v>0</v>
      </c>
      <c r="L26" s="11">
        <f t="shared" si="14"/>
        <v>0</v>
      </c>
      <c r="M26" s="12">
        <f t="shared" si="15"/>
        <v>12.15</v>
      </c>
      <c r="N26" s="13">
        <v>0.45</v>
      </c>
      <c r="O26" s="13">
        <f t="shared" si="16"/>
        <v>5.4675000000000002</v>
      </c>
      <c r="P26" s="13">
        <f t="shared" si="10"/>
        <v>0</v>
      </c>
      <c r="Q26" s="14">
        <f t="shared" si="17"/>
        <v>0</v>
      </c>
    </row>
    <row r="27" spans="1:27" ht="15" thickBot="1" x14ac:dyDescent="0.35">
      <c r="A27" s="3">
        <f>SUM(A7:A26)</f>
        <v>0</v>
      </c>
      <c r="B27" s="267"/>
      <c r="C27" s="4"/>
      <c r="D27" s="642" t="s">
        <v>9</v>
      </c>
      <c r="E27" s="643"/>
      <c r="F27" s="643"/>
      <c r="G27" s="16">
        <f>SUM(G7:G26)</f>
        <v>0</v>
      </c>
      <c r="H27" s="1"/>
      <c r="I27" s="644" t="s">
        <v>10</v>
      </c>
      <c r="J27" s="644"/>
      <c r="K27" s="644"/>
      <c r="L27" s="17">
        <f>SUM(L7:L26)</f>
        <v>0</v>
      </c>
      <c r="M27" s="15"/>
      <c r="N27" s="645" t="s">
        <v>11</v>
      </c>
      <c r="O27" s="645"/>
      <c r="P27" s="645"/>
      <c r="Q27" s="18">
        <f>SUM(Q7:Q26)</f>
        <v>0</v>
      </c>
    </row>
    <row r="28" spans="1:27" ht="15" thickBot="1" x14ac:dyDescent="0.35"/>
    <row r="29" spans="1:27" ht="15" customHeight="1" x14ac:dyDescent="0.3">
      <c r="A29" s="638" t="s">
        <v>345</v>
      </c>
      <c r="B29" s="638"/>
      <c r="C29" s="638"/>
      <c r="D29" s="638"/>
      <c r="E29" s="704" t="s">
        <v>346</v>
      </c>
      <c r="F29" s="704"/>
      <c r="G29" s="704"/>
      <c r="H29" s="704"/>
      <c r="I29" s="704"/>
      <c r="J29" s="704"/>
      <c r="K29" s="704"/>
      <c r="L29" s="704"/>
      <c r="M29" s="704"/>
      <c r="N29" s="704"/>
      <c r="O29" s="704"/>
      <c r="P29" s="704"/>
      <c r="Q29" s="738"/>
    </row>
    <row r="30" spans="1:27" ht="15" customHeight="1" x14ac:dyDescent="0.3">
      <c r="A30" s="639"/>
      <c r="B30" s="639"/>
      <c r="C30" s="639"/>
      <c r="D30" s="639"/>
      <c r="E30" s="705"/>
      <c r="F30" s="705"/>
      <c r="G30" s="705"/>
      <c r="H30" s="705"/>
      <c r="I30" s="705"/>
      <c r="J30" s="705"/>
      <c r="K30" s="705"/>
      <c r="L30" s="705"/>
      <c r="M30" s="705"/>
      <c r="N30" s="705"/>
      <c r="O30" s="705"/>
      <c r="P30" s="705"/>
      <c r="Q30" s="739"/>
    </row>
    <row r="31" spans="1:27" ht="15" customHeight="1" x14ac:dyDescent="0.3">
      <c r="A31" s="250">
        <f>VLOOKUP($B31,Reporting!$AJ:$BH,MATCH($A$29,Reporting!$AK$4:$BH$4,0)+1,FALSE)</f>
        <v>2</v>
      </c>
      <c r="B31" s="262" t="s">
        <v>371</v>
      </c>
      <c r="C31" s="114">
        <v>1.04</v>
      </c>
      <c r="D31" s="6">
        <v>0.61</v>
      </c>
      <c r="E31" s="7">
        <f t="shared" ref="E31:E36" si="18">C31*D31</f>
        <v>0.63439999999999996</v>
      </c>
      <c r="F31" s="7">
        <f>A31*E31</f>
        <v>1.2687999999999999</v>
      </c>
      <c r="G31" s="8">
        <f t="shared" ref="G31:G36" si="19">F31/8</f>
        <v>0.15859999999999999</v>
      </c>
      <c r="H31" s="9">
        <f>C31</f>
        <v>1.04</v>
      </c>
      <c r="I31" s="10">
        <v>0.61</v>
      </c>
      <c r="J31" s="10">
        <f t="shared" ref="J31:J36" si="20">H31*I31</f>
        <v>0.63439999999999996</v>
      </c>
      <c r="K31" s="10">
        <f>A31*J31</f>
        <v>1.2687999999999999</v>
      </c>
      <c r="L31" s="11">
        <f t="shared" ref="L31:L36" si="21">K31/8</f>
        <v>0.15859999999999999</v>
      </c>
      <c r="M31" s="12">
        <f t="shared" ref="M31:M36" si="22">H31</f>
        <v>1.04</v>
      </c>
      <c r="N31" s="13">
        <v>0.45</v>
      </c>
      <c r="O31" s="13">
        <f t="shared" ref="O31:O36" si="23">M31*N31</f>
        <v>0.46800000000000003</v>
      </c>
      <c r="P31" s="13">
        <f>A31*O31</f>
        <v>0.93600000000000005</v>
      </c>
      <c r="Q31" s="14">
        <f t="shared" ref="Q31:Q36" si="24">P31/8</f>
        <v>0.11700000000000001</v>
      </c>
      <c r="W31" s="120"/>
      <c r="X31" s="120"/>
      <c r="Y31" s="120"/>
      <c r="Z31" s="120"/>
      <c r="AA31" s="120"/>
    </row>
    <row r="32" spans="1:27" ht="15" customHeight="1" x14ac:dyDescent="0.3">
      <c r="A32" s="250">
        <f>VLOOKUP($B32,Reporting!$AJ:$BH,MATCH($A$29,Reporting!$AK$4:$BH$4,0)+1,FALSE)</f>
        <v>0</v>
      </c>
      <c r="B32" s="262" t="s">
        <v>372</v>
      </c>
      <c r="C32" s="114">
        <v>1.52</v>
      </c>
      <c r="D32" s="6">
        <v>0.61</v>
      </c>
      <c r="E32" s="7">
        <f t="shared" si="18"/>
        <v>0.92720000000000002</v>
      </c>
      <c r="F32" s="7">
        <f t="shared" ref="F32:F46" si="25">A32*E32</f>
        <v>0</v>
      </c>
      <c r="G32" s="8">
        <f t="shared" si="19"/>
        <v>0</v>
      </c>
      <c r="H32" s="9">
        <f t="shared" ref="H32:H46" si="26">C32</f>
        <v>1.52</v>
      </c>
      <c r="I32" s="10">
        <v>0.61</v>
      </c>
      <c r="J32" s="10">
        <f t="shared" si="20"/>
        <v>0.92720000000000002</v>
      </c>
      <c r="K32" s="10">
        <f t="shared" ref="K32:K46" si="27">A32*J32</f>
        <v>0</v>
      </c>
      <c r="L32" s="11">
        <f t="shared" si="21"/>
        <v>0</v>
      </c>
      <c r="M32" s="12">
        <f t="shared" si="22"/>
        <v>1.52</v>
      </c>
      <c r="N32" s="13">
        <v>0.45</v>
      </c>
      <c r="O32" s="13">
        <f t="shared" si="23"/>
        <v>0.68400000000000005</v>
      </c>
      <c r="P32" s="13">
        <f t="shared" ref="P32:P46" si="28">A32*O32</f>
        <v>0</v>
      </c>
      <c r="Q32" s="14">
        <f t="shared" si="24"/>
        <v>0</v>
      </c>
      <c r="W32" s="120"/>
      <c r="X32" s="120"/>
      <c r="Y32" s="120"/>
      <c r="Z32" s="120"/>
      <c r="AA32" s="120"/>
    </row>
    <row r="33" spans="1:27" ht="15" customHeight="1" x14ac:dyDescent="0.3">
      <c r="A33" s="250">
        <f>VLOOKUP($B33,Reporting!$AJ:$BH,MATCH($A$29,Reporting!$AK$4:$BH$4,0)+1,FALSE)</f>
        <v>6</v>
      </c>
      <c r="B33" s="262" t="s">
        <v>389</v>
      </c>
      <c r="C33" s="114">
        <v>2</v>
      </c>
      <c r="D33" s="6">
        <v>0.61</v>
      </c>
      <c r="E33" s="7">
        <f t="shared" si="18"/>
        <v>1.22</v>
      </c>
      <c r="F33" s="7">
        <f t="shared" si="25"/>
        <v>7.32</v>
      </c>
      <c r="G33" s="8">
        <f t="shared" si="19"/>
        <v>0.91500000000000004</v>
      </c>
      <c r="H33" s="9">
        <f t="shared" si="26"/>
        <v>2</v>
      </c>
      <c r="I33" s="10">
        <v>0.61</v>
      </c>
      <c r="J33" s="10">
        <f t="shared" si="20"/>
        <v>1.22</v>
      </c>
      <c r="K33" s="10">
        <f t="shared" si="27"/>
        <v>7.32</v>
      </c>
      <c r="L33" s="11">
        <f t="shared" si="21"/>
        <v>0.91500000000000004</v>
      </c>
      <c r="M33" s="12">
        <f t="shared" si="22"/>
        <v>2</v>
      </c>
      <c r="N33" s="13">
        <v>0.45</v>
      </c>
      <c r="O33" s="13">
        <f t="shared" si="23"/>
        <v>0.9</v>
      </c>
      <c r="P33" s="13">
        <f t="shared" si="28"/>
        <v>5.4</v>
      </c>
      <c r="Q33" s="14">
        <f t="shared" si="24"/>
        <v>0.67500000000000004</v>
      </c>
      <c r="W33" s="120"/>
      <c r="X33" s="120"/>
      <c r="Y33" s="120"/>
      <c r="Z33" s="120"/>
      <c r="AA33" s="120"/>
    </row>
    <row r="34" spans="1:27" ht="15" customHeight="1" x14ac:dyDescent="0.3">
      <c r="A34" s="250">
        <f>VLOOKUP($B34,Reporting!$AJ:$BH,MATCH($A$29,Reporting!$AK$4:$BH$4,0)+1,FALSE)</f>
        <v>8</v>
      </c>
      <c r="B34" s="262" t="s">
        <v>373</v>
      </c>
      <c r="C34" s="114">
        <v>2.4300000000000002</v>
      </c>
      <c r="D34" s="6">
        <v>0.61</v>
      </c>
      <c r="E34" s="7">
        <f t="shared" si="18"/>
        <v>1.4823000000000002</v>
      </c>
      <c r="F34" s="7">
        <f t="shared" si="25"/>
        <v>11.858400000000001</v>
      </c>
      <c r="G34" s="8">
        <f t="shared" si="19"/>
        <v>1.4823000000000002</v>
      </c>
      <c r="H34" s="9">
        <f t="shared" si="26"/>
        <v>2.4300000000000002</v>
      </c>
      <c r="I34" s="10">
        <v>0.61</v>
      </c>
      <c r="J34" s="10">
        <f t="shared" si="20"/>
        <v>1.4823000000000002</v>
      </c>
      <c r="K34" s="10">
        <f t="shared" si="27"/>
        <v>11.858400000000001</v>
      </c>
      <c r="L34" s="11">
        <f t="shared" si="21"/>
        <v>1.4823000000000002</v>
      </c>
      <c r="M34" s="12">
        <f t="shared" si="22"/>
        <v>2.4300000000000002</v>
      </c>
      <c r="N34" s="13">
        <v>0.45</v>
      </c>
      <c r="O34" s="13">
        <f t="shared" si="23"/>
        <v>1.0935000000000001</v>
      </c>
      <c r="P34" s="13">
        <f t="shared" si="28"/>
        <v>8.7480000000000011</v>
      </c>
      <c r="Q34" s="14">
        <f t="shared" si="24"/>
        <v>1.0935000000000001</v>
      </c>
      <c r="W34" s="120"/>
      <c r="X34" s="120"/>
      <c r="Y34" s="120"/>
      <c r="Z34" s="120"/>
      <c r="AA34" s="120"/>
    </row>
    <row r="35" spans="1:27" ht="15" customHeight="1" x14ac:dyDescent="0.3">
      <c r="A35" s="250">
        <f>VLOOKUP($B35,Reporting!$AJ:$BH,MATCH($A$29,Reporting!$AK$4:$BH$4,0)+1,FALSE)</f>
        <v>12</v>
      </c>
      <c r="B35" s="262" t="s">
        <v>374</v>
      </c>
      <c r="C35" s="114">
        <v>2.87</v>
      </c>
      <c r="D35" s="6">
        <v>0.61</v>
      </c>
      <c r="E35" s="7">
        <f t="shared" si="18"/>
        <v>1.7506999999999999</v>
      </c>
      <c r="F35" s="7">
        <f t="shared" si="25"/>
        <v>21.008399999999998</v>
      </c>
      <c r="G35" s="8">
        <f t="shared" si="19"/>
        <v>2.6260499999999998</v>
      </c>
      <c r="H35" s="9">
        <f t="shared" si="26"/>
        <v>2.87</v>
      </c>
      <c r="I35" s="10">
        <v>0.61</v>
      </c>
      <c r="J35" s="10">
        <f t="shared" si="20"/>
        <v>1.7506999999999999</v>
      </c>
      <c r="K35" s="10">
        <f t="shared" si="27"/>
        <v>21.008399999999998</v>
      </c>
      <c r="L35" s="11">
        <f t="shared" si="21"/>
        <v>2.6260499999999998</v>
      </c>
      <c r="M35" s="12">
        <f t="shared" si="22"/>
        <v>2.87</v>
      </c>
      <c r="N35" s="13">
        <v>0.45</v>
      </c>
      <c r="O35" s="13">
        <f t="shared" si="23"/>
        <v>1.2915000000000001</v>
      </c>
      <c r="P35" s="13">
        <f t="shared" si="28"/>
        <v>15.498000000000001</v>
      </c>
      <c r="Q35" s="14">
        <f t="shared" si="24"/>
        <v>1.9372500000000001</v>
      </c>
      <c r="W35" s="120"/>
      <c r="X35" s="120"/>
      <c r="Y35" s="120"/>
      <c r="Z35" s="120"/>
      <c r="AA35" s="120"/>
    </row>
    <row r="36" spans="1:27" ht="15.75" customHeight="1" x14ac:dyDescent="0.3">
      <c r="A36" s="250">
        <f>VLOOKUP($B36,Reporting!$AJ:$BH,MATCH($A$29,Reporting!$AK$4:$BH$4,0)+1,FALSE)</f>
        <v>8</v>
      </c>
      <c r="B36" s="266" t="s">
        <v>390</v>
      </c>
      <c r="C36" s="97">
        <v>3.75</v>
      </c>
      <c r="D36" s="6">
        <v>0.61</v>
      </c>
      <c r="E36" s="7">
        <f t="shared" si="18"/>
        <v>2.2875000000000001</v>
      </c>
      <c r="F36" s="7">
        <f t="shared" si="25"/>
        <v>18.3</v>
      </c>
      <c r="G36" s="8">
        <f t="shared" si="19"/>
        <v>2.2875000000000001</v>
      </c>
      <c r="H36" s="9">
        <f t="shared" si="26"/>
        <v>3.75</v>
      </c>
      <c r="I36" s="10">
        <v>0.61</v>
      </c>
      <c r="J36" s="10">
        <f t="shared" si="20"/>
        <v>2.2875000000000001</v>
      </c>
      <c r="K36" s="10">
        <f t="shared" si="27"/>
        <v>18.3</v>
      </c>
      <c r="L36" s="11">
        <f t="shared" si="21"/>
        <v>2.2875000000000001</v>
      </c>
      <c r="M36" s="12">
        <f t="shared" si="22"/>
        <v>3.75</v>
      </c>
      <c r="N36" s="13">
        <v>0.45</v>
      </c>
      <c r="O36" s="13">
        <f t="shared" si="23"/>
        <v>1.6875</v>
      </c>
      <c r="P36" s="13">
        <f t="shared" si="28"/>
        <v>13.5</v>
      </c>
      <c r="Q36" s="14">
        <f t="shared" si="24"/>
        <v>1.6875</v>
      </c>
      <c r="W36" s="120"/>
      <c r="X36" s="120"/>
      <c r="Y36" s="120"/>
      <c r="Z36" s="120"/>
      <c r="AA36" s="120"/>
    </row>
    <row r="37" spans="1:27" x14ac:dyDescent="0.3">
      <c r="A37" s="250">
        <f>VLOOKUP($B37,Reporting!$AJ:$BH,MATCH($A$29,Reporting!$AK$4:$BH$4,0)+1,FALSE)</f>
        <v>4</v>
      </c>
      <c r="B37" s="266" t="s">
        <v>376</v>
      </c>
      <c r="C37" s="97">
        <v>5.52</v>
      </c>
      <c r="D37" s="6">
        <v>0.61</v>
      </c>
      <c r="E37" s="7">
        <f t="shared" ref="E37:E46" si="29">C37*D37</f>
        <v>3.3671999999999995</v>
      </c>
      <c r="F37" s="7">
        <f t="shared" si="25"/>
        <v>13.468799999999998</v>
      </c>
      <c r="G37" s="8">
        <f t="shared" ref="G37:G46" si="30">F37/8</f>
        <v>1.6835999999999998</v>
      </c>
      <c r="H37" s="9">
        <f t="shared" si="26"/>
        <v>5.52</v>
      </c>
      <c r="I37" s="10">
        <v>0.61</v>
      </c>
      <c r="J37" s="10">
        <f t="shared" ref="J37:J46" si="31">H37*I37</f>
        <v>3.3671999999999995</v>
      </c>
      <c r="K37" s="10">
        <f t="shared" si="27"/>
        <v>13.468799999999998</v>
      </c>
      <c r="L37" s="11">
        <f t="shared" ref="L37:L46" si="32">K37/8</f>
        <v>1.6835999999999998</v>
      </c>
      <c r="M37" s="12">
        <f t="shared" ref="M37:M46" si="33">H37</f>
        <v>5.52</v>
      </c>
      <c r="N37" s="13">
        <v>0.45</v>
      </c>
      <c r="O37" s="13">
        <f t="shared" ref="O37:O46" si="34">M37*N37</f>
        <v>2.484</v>
      </c>
      <c r="P37" s="13">
        <f t="shared" si="28"/>
        <v>9.9359999999999999</v>
      </c>
      <c r="Q37" s="14">
        <f t="shared" ref="Q37:Q46" si="35">P37/8</f>
        <v>1.242</v>
      </c>
      <c r="S37" s="546" t="s">
        <v>345</v>
      </c>
      <c r="T37" s="546"/>
      <c r="U37" s="546"/>
      <c r="W37" s="670" t="s">
        <v>345</v>
      </c>
      <c r="X37" s="670"/>
      <c r="Y37" s="670"/>
      <c r="Z37" s="120"/>
      <c r="AA37" s="120"/>
    </row>
    <row r="38" spans="1:27" x14ac:dyDescent="0.3">
      <c r="A38" s="250">
        <f>VLOOKUP($B38,Reporting!$AJ:$BH,MATCH($A$29,Reporting!$AK$4:$BH$4,0)+1,FALSE)</f>
        <v>0</v>
      </c>
      <c r="B38" s="266" t="s">
        <v>391</v>
      </c>
      <c r="C38" s="97">
        <v>5.81</v>
      </c>
      <c r="D38" s="6">
        <v>0.61</v>
      </c>
      <c r="E38" s="7">
        <f t="shared" si="29"/>
        <v>3.5440999999999998</v>
      </c>
      <c r="F38" s="7">
        <f t="shared" si="25"/>
        <v>0</v>
      </c>
      <c r="G38" s="8">
        <f t="shared" si="30"/>
        <v>0</v>
      </c>
      <c r="H38" s="9">
        <f t="shared" si="26"/>
        <v>5.81</v>
      </c>
      <c r="I38" s="10">
        <v>0.61</v>
      </c>
      <c r="J38" s="10">
        <f t="shared" si="31"/>
        <v>3.5440999999999998</v>
      </c>
      <c r="K38" s="10">
        <f t="shared" si="27"/>
        <v>0</v>
      </c>
      <c r="L38" s="11">
        <f t="shared" si="32"/>
        <v>0</v>
      </c>
      <c r="M38" s="12">
        <f t="shared" si="33"/>
        <v>5.81</v>
      </c>
      <c r="N38" s="13">
        <v>0.45</v>
      </c>
      <c r="O38" s="13">
        <f t="shared" si="34"/>
        <v>2.6145</v>
      </c>
      <c r="P38" s="13">
        <f t="shared" si="28"/>
        <v>0</v>
      </c>
      <c r="Q38" s="14">
        <f t="shared" si="35"/>
        <v>0</v>
      </c>
      <c r="S38" s="653">
        <f>Q47</f>
        <v>6.7522500000000001</v>
      </c>
      <c r="T38" s="654"/>
      <c r="U38" s="654"/>
      <c r="W38" s="671">
        <f>L47</f>
        <v>9.1530500000000004</v>
      </c>
      <c r="X38" s="672"/>
      <c r="Y38" s="672"/>
      <c r="Z38" s="120"/>
      <c r="AA38" s="120"/>
    </row>
    <row r="39" spans="1:27" x14ac:dyDescent="0.3">
      <c r="A39" s="250">
        <f>VLOOKUP($B39,Reporting!$AJ:$BH,MATCH($A$29,Reporting!$AK$4:$BH$4,0)+1,FALSE)</f>
        <v>0</v>
      </c>
      <c r="B39" s="266" t="s">
        <v>392</v>
      </c>
      <c r="C39" s="97">
        <v>7.11</v>
      </c>
      <c r="D39" s="6">
        <v>0.61</v>
      </c>
      <c r="E39" s="7">
        <f t="shared" si="29"/>
        <v>4.3371000000000004</v>
      </c>
      <c r="F39" s="7">
        <f t="shared" si="25"/>
        <v>0</v>
      </c>
      <c r="G39" s="8">
        <f t="shared" si="30"/>
        <v>0</v>
      </c>
      <c r="H39" s="9">
        <f t="shared" si="26"/>
        <v>7.11</v>
      </c>
      <c r="I39" s="10">
        <v>0.61</v>
      </c>
      <c r="J39" s="10">
        <f t="shared" si="31"/>
        <v>4.3371000000000004</v>
      </c>
      <c r="K39" s="10">
        <f t="shared" si="27"/>
        <v>0</v>
      </c>
      <c r="L39" s="11">
        <f t="shared" si="32"/>
        <v>0</v>
      </c>
      <c r="M39" s="12">
        <f t="shared" si="33"/>
        <v>7.11</v>
      </c>
      <c r="N39" s="13">
        <v>0.45</v>
      </c>
      <c r="O39" s="13">
        <f t="shared" si="34"/>
        <v>3.1995</v>
      </c>
      <c r="P39" s="13">
        <f t="shared" si="28"/>
        <v>0</v>
      </c>
      <c r="Q39" s="14">
        <f t="shared" si="35"/>
        <v>0</v>
      </c>
      <c r="S39" s="654"/>
      <c r="T39" s="654"/>
      <c r="U39" s="654"/>
      <c r="W39" s="672"/>
      <c r="X39" s="672"/>
      <c r="Y39" s="672"/>
      <c r="Z39" s="120"/>
      <c r="AA39" s="120"/>
    </row>
    <row r="40" spans="1:27" x14ac:dyDescent="0.3">
      <c r="A40" s="250">
        <f>VLOOKUP($B40,Reporting!$AJ:$BH,MATCH($A$29,Reporting!$AK$4:$BH$4,0)+1,FALSE)</f>
        <v>0</v>
      </c>
      <c r="B40" s="266" t="s">
        <v>393</v>
      </c>
      <c r="C40" s="97">
        <v>8.31</v>
      </c>
      <c r="D40" s="6">
        <v>0.61</v>
      </c>
      <c r="E40" s="7">
        <f t="shared" si="29"/>
        <v>5.0691000000000006</v>
      </c>
      <c r="F40" s="7">
        <f t="shared" si="25"/>
        <v>0</v>
      </c>
      <c r="G40" s="8">
        <f t="shared" si="30"/>
        <v>0</v>
      </c>
      <c r="H40" s="9">
        <f t="shared" si="26"/>
        <v>8.31</v>
      </c>
      <c r="I40" s="10">
        <v>0.61</v>
      </c>
      <c r="J40" s="10">
        <f t="shared" si="31"/>
        <v>5.0691000000000006</v>
      </c>
      <c r="K40" s="10">
        <f t="shared" si="27"/>
        <v>0</v>
      </c>
      <c r="L40" s="11">
        <f t="shared" si="32"/>
        <v>0</v>
      </c>
      <c r="M40" s="12">
        <f t="shared" si="33"/>
        <v>8.31</v>
      </c>
      <c r="N40" s="13">
        <v>0.45</v>
      </c>
      <c r="O40" s="13">
        <f t="shared" si="34"/>
        <v>3.7395000000000005</v>
      </c>
      <c r="P40" s="13">
        <f t="shared" si="28"/>
        <v>0</v>
      </c>
      <c r="Q40" s="14">
        <f t="shared" si="35"/>
        <v>0</v>
      </c>
      <c r="S40" s="654"/>
      <c r="T40" s="654"/>
      <c r="U40" s="654"/>
      <c r="W40" s="672"/>
      <c r="X40" s="672"/>
      <c r="Y40" s="672"/>
      <c r="Z40" s="120"/>
      <c r="AA40" s="120"/>
    </row>
    <row r="41" spans="1:27" x14ac:dyDescent="0.3">
      <c r="A41" s="250">
        <f>VLOOKUP($B41,Reporting!$AJ:$BH,MATCH($A$29,Reporting!$AK$4:$BH$4,0)+1,FALSE)</f>
        <v>0</v>
      </c>
      <c r="B41" s="266" t="s">
        <v>394</v>
      </c>
      <c r="C41" s="97">
        <v>9.08</v>
      </c>
      <c r="D41" s="6">
        <v>0.61</v>
      </c>
      <c r="E41" s="7">
        <f t="shared" si="29"/>
        <v>5.5388000000000002</v>
      </c>
      <c r="F41" s="7">
        <f t="shared" si="25"/>
        <v>0</v>
      </c>
      <c r="G41" s="8">
        <f t="shared" si="30"/>
        <v>0</v>
      </c>
      <c r="H41" s="9">
        <f t="shared" si="26"/>
        <v>9.08</v>
      </c>
      <c r="I41" s="10">
        <v>0.61</v>
      </c>
      <c r="J41" s="10">
        <f t="shared" si="31"/>
        <v>5.5388000000000002</v>
      </c>
      <c r="K41" s="10">
        <f t="shared" si="27"/>
        <v>0</v>
      </c>
      <c r="L41" s="11">
        <f t="shared" si="32"/>
        <v>0</v>
      </c>
      <c r="M41" s="12">
        <f t="shared" si="33"/>
        <v>9.08</v>
      </c>
      <c r="N41" s="13">
        <v>0.45</v>
      </c>
      <c r="O41" s="13">
        <f t="shared" si="34"/>
        <v>4.0860000000000003</v>
      </c>
      <c r="P41" s="13">
        <f t="shared" si="28"/>
        <v>0</v>
      </c>
      <c r="Q41" s="14">
        <f t="shared" si="35"/>
        <v>0</v>
      </c>
      <c r="W41" s="120"/>
      <c r="X41" s="120"/>
      <c r="Y41" s="120"/>
      <c r="Z41" s="120"/>
      <c r="AA41" s="120"/>
    </row>
    <row r="42" spans="1:27" x14ac:dyDescent="0.3">
      <c r="A42" s="250">
        <f>VLOOKUP($B42,Reporting!$AJ:$BH,MATCH($A$29,Reporting!$AK$4:$BH$4,0)+1,FALSE)</f>
        <v>0</v>
      </c>
      <c r="B42" s="266" t="s">
        <v>395</v>
      </c>
      <c r="C42" s="97">
        <v>11.43</v>
      </c>
      <c r="D42" s="6">
        <v>0.61</v>
      </c>
      <c r="E42" s="7">
        <f t="shared" si="29"/>
        <v>6.9722999999999997</v>
      </c>
      <c r="F42" s="7">
        <f t="shared" si="25"/>
        <v>0</v>
      </c>
      <c r="G42" s="8">
        <f t="shared" si="30"/>
        <v>0</v>
      </c>
      <c r="H42" s="9">
        <f t="shared" si="26"/>
        <v>11.43</v>
      </c>
      <c r="I42" s="10">
        <v>0.61</v>
      </c>
      <c r="J42" s="10">
        <f t="shared" si="31"/>
        <v>6.9722999999999997</v>
      </c>
      <c r="K42" s="10">
        <f t="shared" si="27"/>
        <v>0</v>
      </c>
      <c r="L42" s="11">
        <f t="shared" si="32"/>
        <v>0</v>
      </c>
      <c r="M42" s="12">
        <f t="shared" si="33"/>
        <v>11.43</v>
      </c>
      <c r="N42" s="13">
        <v>0.45</v>
      </c>
      <c r="O42" s="13">
        <f t="shared" si="34"/>
        <v>5.1435000000000004</v>
      </c>
      <c r="P42" s="13">
        <f t="shared" si="28"/>
        <v>0</v>
      </c>
      <c r="Q42" s="14">
        <f t="shared" si="35"/>
        <v>0</v>
      </c>
      <c r="W42" s="120"/>
      <c r="X42" s="120"/>
      <c r="Y42" s="120"/>
      <c r="Z42" s="120"/>
      <c r="AA42" s="120"/>
    </row>
    <row r="43" spans="1:27" x14ac:dyDescent="0.3">
      <c r="A43" s="250">
        <f>VLOOKUP($B43,Reporting!$AJ:$BH,MATCH($A$29,Reporting!$AK$4:$BH$4,0)+1,FALSE)</f>
        <v>0</v>
      </c>
      <c r="B43" s="266" t="s">
        <v>396</v>
      </c>
      <c r="C43" s="97">
        <v>13.5</v>
      </c>
      <c r="D43" s="6">
        <v>0.61</v>
      </c>
      <c r="E43" s="7">
        <f t="shared" si="29"/>
        <v>8.2349999999999994</v>
      </c>
      <c r="F43" s="7">
        <f t="shared" si="25"/>
        <v>0</v>
      </c>
      <c r="G43" s="8">
        <f t="shared" si="30"/>
        <v>0</v>
      </c>
      <c r="H43" s="9">
        <f t="shared" si="26"/>
        <v>13.5</v>
      </c>
      <c r="I43" s="10">
        <v>0.61</v>
      </c>
      <c r="J43" s="10">
        <f t="shared" si="31"/>
        <v>8.2349999999999994</v>
      </c>
      <c r="K43" s="10">
        <f t="shared" si="27"/>
        <v>0</v>
      </c>
      <c r="L43" s="11">
        <f t="shared" si="32"/>
        <v>0</v>
      </c>
      <c r="M43" s="12">
        <f t="shared" si="33"/>
        <v>13.5</v>
      </c>
      <c r="N43" s="13">
        <v>0.45</v>
      </c>
      <c r="O43" s="13">
        <f t="shared" si="34"/>
        <v>6.0750000000000002</v>
      </c>
      <c r="P43" s="13">
        <f t="shared" si="28"/>
        <v>0</v>
      </c>
      <c r="Q43" s="14">
        <f t="shared" si="35"/>
        <v>0</v>
      </c>
      <c r="W43" s="120"/>
      <c r="X43" s="120"/>
      <c r="Y43" s="120"/>
      <c r="Z43" s="120"/>
      <c r="AA43" s="120"/>
    </row>
    <row r="44" spans="1:27" x14ac:dyDescent="0.3">
      <c r="A44" s="250">
        <f>VLOOKUP($B44,Reporting!$AJ:$BH,MATCH($A$29,Reporting!$AK$4:$BH$4,0)+1,FALSE)</f>
        <v>0</v>
      </c>
      <c r="B44" s="266" t="s">
        <v>397</v>
      </c>
      <c r="C44" s="97">
        <v>16.5</v>
      </c>
      <c r="D44" s="6">
        <v>0.61</v>
      </c>
      <c r="E44" s="7">
        <f t="shared" si="29"/>
        <v>10.065</v>
      </c>
      <c r="F44" s="7">
        <f t="shared" si="25"/>
        <v>0</v>
      </c>
      <c r="G44" s="8">
        <f t="shared" si="30"/>
        <v>0</v>
      </c>
      <c r="H44" s="9">
        <f t="shared" si="26"/>
        <v>16.5</v>
      </c>
      <c r="I44" s="10">
        <v>0.61</v>
      </c>
      <c r="J44" s="10">
        <f t="shared" si="31"/>
        <v>10.065</v>
      </c>
      <c r="K44" s="10">
        <f t="shared" si="27"/>
        <v>0</v>
      </c>
      <c r="L44" s="11">
        <f t="shared" si="32"/>
        <v>0</v>
      </c>
      <c r="M44" s="12">
        <f t="shared" si="33"/>
        <v>16.5</v>
      </c>
      <c r="N44" s="13">
        <v>0.45</v>
      </c>
      <c r="O44" s="13">
        <f t="shared" si="34"/>
        <v>7.4249999999999998</v>
      </c>
      <c r="P44" s="13">
        <f t="shared" si="28"/>
        <v>0</v>
      </c>
      <c r="Q44" s="14">
        <f t="shared" si="35"/>
        <v>0</v>
      </c>
      <c r="W44" s="120"/>
      <c r="X44" s="120"/>
      <c r="Y44" s="120"/>
      <c r="Z44" s="120"/>
      <c r="AA44" s="120"/>
    </row>
    <row r="45" spans="1:27" x14ac:dyDescent="0.3">
      <c r="A45" s="250">
        <f>VLOOKUP($B45,Reporting!$AJ:$BH,MATCH($A$29,Reporting!$AK$4:$BH$4,0)+1,FALSE)</f>
        <v>0</v>
      </c>
      <c r="B45" s="266" t="s">
        <v>398</v>
      </c>
      <c r="C45" s="97">
        <v>18.399999999999999</v>
      </c>
      <c r="D45" s="6">
        <v>0.61</v>
      </c>
      <c r="E45" s="7">
        <f t="shared" si="29"/>
        <v>11.223999999999998</v>
      </c>
      <c r="F45" s="7">
        <f t="shared" si="25"/>
        <v>0</v>
      </c>
      <c r="G45" s="8">
        <f t="shared" si="30"/>
        <v>0</v>
      </c>
      <c r="H45" s="9">
        <f t="shared" si="26"/>
        <v>18.399999999999999</v>
      </c>
      <c r="I45" s="10">
        <v>0.61</v>
      </c>
      <c r="J45" s="10">
        <f t="shared" si="31"/>
        <v>11.223999999999998</v>
      </c>
      <c r="K45" s="10">
        <f t="shared" si="27"/>
        <v>0</v>
      </c>
      <c r="L45" s="11">
        <f t="shared" si="32"/>
        <v>0</v>
      </c>
      <c r="M45" s="12">
        <f t="shared" si="33"/>
        <v>18.399999999999999</v>
      </c>
      <c r="N45" s="13">
        <v>0.45</v>
      </c>
      <c r="O45" s="13">
        <f t="shared" si="34"/>
        <v>8.2799999999999994</v>
      </c>
      <c r="P45" s="13">
        <f t="shared" si="28"/>
        <v>0</v>
      </c>
      <c r="Q45" s="14">
        <f t="shared" si="35"/>
        <v>0</v>
      </c>
      <c r="W45" s="120"/>
      <c r="X45" s="120"/>
      <c r="Y45" s="120"/>
      <c r="Z45" s="120"/>
      <c r="AA45" s="120"/>
    </row>
    <row r="46" spans="1:27" x14ac:dyDescent="0.3">
      <c r="A46" s="250">
        <f>VLOOKUP($B46,Reporting!$AJ:$BH,MATCH($A$29,Reporting!$AK$4:$BH$4,0)+1,FALSE)</f>
        <v>0</v>
      </c>
      <c r="B46" s="266" t="s">
        <v>399</v>
      </c>
      <c r="C46" s="97">
        <v>21.8</v>
      </c>
      <c r="D46" s="6">
        <v>0.61</v>
      </c>
      <c r="E46" s="7">
        <f t="shared" si="29"/>
        <v>13.298</v>
      </c>
      <c r="F46" s="7">
        <f t="shared" si="25"/>
        <v>0</v>
      </c>
      <c r="G46" s="8">
        <f t="shared" si="30"/>
        <v>0</v>
      </c>
      <c r="H46" s="9">
        <f t="shared" si="26"/>
        <v>21.8</v>
      </c>
      <c r="I46" s="10">
        <v>0.61</v>
      </c>
      <c r="J46" s="10">
        <f t="shared" si="31"/>
        <v>13.298</v>
      </c>
      <c r="K46" s="10">
        <f t="shared" si="27"/>
        <v>0</v>
      </c>
      <c r="L46" s="11">
        <f t="shared" si="32"/>
        <v>0</v>
      </c>
      <c r="M46" s="12">
        <f t="shared" si="33"/>
        <v>21.8</v>
      </c>
      <c r="N46" s="13">
        <v>0.45</v>
      </c>
      <c r="O46" s="13">
        <f t="shared" si="34"/>
        <v>9.81</v>
      </c>
      <c r="P46" s="13">
        <f t="shared" si="28"/>
        <v>0</v>
      </c>
      <c r="Q46" s="14">
        <f t="shared" si="35"/>
        <v>0</v>
      </c>
      <c r="W46" s="120"/>
      <c r="X46" s="120"/>
      <c r="Y46" s="120"/>
      <c r="Z46" s="120"/>
      <c r="AA46" s="120"/>
    </row>
    <row r="47" spans="1:27" ht="15" thickBot="1" x14ac:dyDescent="0.35">
      <c r="A47" s="3">
        <f>SUM(A31:A46)</f>
        <v>40</v>
      </c>
      <c r="B47" s="267"/>
      <c r="C47" s="4"/>
      <c r="D47" s="642" t="s">
        <v>9</v>
      </c>
      <c r="E47" s="643"/>
      <c r="F47" s="643"/>
      <c r="G47" s="16">
        <f>SUM(G31:G46)</f>
        <v>9.1530500000000004</v>
      </c>
      <c r="H47" s="1"/>
      <c r="I47" s="644" t="s">
        <v>10</v>
      </c>
      <c r="J47" s="644"/>
      <c r="K47" s="644"/>
      <c r="L47" s="17">
        <f>SUM(L31:L46)</f>
        <v>9.1530500000000004</v>
      </c>
      <c r="M47" s="15"/>
      <c r="N47" s="645" t="s">
        <v>11</v>
      </c>
      <c r="O47" s="645"/>
      <c r="P47" s="645"/>
      <c r="Q47" s="18">
        <f>SUM(Q31:Q46)</f>
        <v>6.7522500000000001</v>
      </c>
    </row>
    <row r="48" spans="1:27" ht="15" thickBot="1" x14ac:dyDescent="0.35"/>
    <row r="49" spans="1:25" ht="15" customHeight="1" x14ac:dyDescent="0.3">
      <c r="A49" s="638" t="s">
        <v>172</v>
      </c>
      <c r="B49" s="638"/>
      <c r="C49" s="638"/>
      <c r="D49" s="638"/>
      <c r="E49" s="638"/>
      <c r="F49" s="638"/>
      <c r="G49" s="638"/>
      <c r="H49" s="638"/>
      <c r="I49" s="638"/>
      <c r="J49" s="638"/>
      <c r="K49" s="638"/>
      <c r="L49" s="638"/>
      <c r="M49" s="638"/>
      <c r="N49" s="726" t="s">
        <v>98</v>
      </c>
      <c r="O49" s="726"/>
      <c r="P49" s="726"/>
      <c r="Q49" s="736"/>
    </row>
    <row r="50" spans="1:25" ht="15" customHeight="1" x14ac:dyDescent="0.3">
      <c r="A50" s="639"/>
      <c r="B50" s="639"/>
      <c r="C50" s="639"/>
      <c r="D50" s="639"/>
      <c r="E50" s="639"/>
      <c r="F50" s="639"/>
      <c r="G50" s="639"/>
      <c r="H50" s="639"/>
      <c r="I50" s="639"/>
      <c r="J50" s="639"/>
      <c r="K50" s="639"/>
      <c r="L50" s="639"/>
      <c r="M50" s="639"/>
      <c r="N50" s="727"/>
      <c r="O50" s="727"/>
      <c r="P50" s="727"/>
      <c r="Q50" s="737"/>
    </row>
    <row r="51" spans="1:25" ht="15" customHeight="1" x14ac:dyDescent="0.3">
      <c r="A51" s="250">
        <f>VLOOKUP($B51,Reporting!$AJ:$BH,MATCH(LEFT($A$49,FIND("(",$A$49)-2),Reporting!$AK$4:$BH$4,0)+1,FALSE)</f>
        <v>0</v>
      </c>
      <c r="B51" s="262" t="s">
        <v>371</v>
      </c>
      <c r="C51" s="96">
        <v>0.24</v>
      </c>
      <c r="D51" s="6">
        <v>0.61</v>
      </c>
      <c r="E51" s="7">
        <f t="shared" ref="E51:E56" si="36">C51*D51</f>
        <v>0.1464</v>
      </c>
      <c r="F51" s="7">
        <f>A51*E51</f>
        <v>0</v>
      </c>
      <c r="G51" s="8">
        <f t="shared" ref="G51:G56" si="37">F51/8</f>
        <v>0</v>
      </c>
      <c r="H51" s="9">
        <f>C51</f>
        <v>0.24</v>
      </c>
      <c r="I51" s="10">
        <v>0.61</v>
      </c>
      <c r="J51" s="10">
        <f t="shared" ref="J51:J56" si="38">H51*I51</f>
        <v>0.1464</v>
      </c>
      <c r="K51" s="10">
        <f>A51*J51</f>
        <v>0</v>
      </c>
      <c r="L51" s="11">
        <f t="shared" ref="L51:L56" si="39">K51/8</f>
        <v>0</v>
      </c>
      <c r="M51" s="12">
        <f t="shared" ref="M51:M56" si="40">H51</f>
        <v>0.24</v>
      </c>
      <c r="N51" s="13">
        <v>0.55000000000000004</v>
      </c>
      <c r="O51" s="13">
        <f t="shared" ref="O51:O56" si="41">M51*N51</f>
        <v>0.13200000000000001</v>
      </c>
      <c r="P51" s="13">
        <f>A51*O51</f>
        <v>0</v>
      </c>
      <c r="Q51" s="14">
        <f t="shared" ref="Q51:Q56" si="42">P51/8</f>
        <v>0</v>
      </c>
    </row>
    <row r="52" spans="1:25" ht="15" customHeight="1" x14ac:dyDescent="0.3">
      <c r="A52" s="250">
        <f>VLOOKUP($B52,Reporting!$AJ:$BH,MATCH(LEFT($A$49,FIND("(",$A$49)-2),Reporting!$AK$4:$BH$4,0)+1,FALSE)</f>
        <v>0</v>
      </c>
      <c r="B52" s="262" t="s">
        <v>372</v>
      </c>
      <c r="C52" s="96">
        <v>0.36</v>
      </c>
      <c r="D52" s="6">
        <v>0.61</v>
      </c>
      <c r="E52" s="7">
        <f t="shared" si="36"/>
        <v>0.21959999999999999</v>
      </c>
      <c r="F52" s="7">
        <f t="shared" ref="F52:F70" si="43">A52*E52</f>
        <v>0</v>
      </c>
      <c r="G52" s="8">
        <f t="shared" si="37"/>
        <v>0</v>
      </c>
      <c r="H52" s="9">
        <f t="shared" ref="H52:H70" si="44">C52</f>
        <v>0.36</v>
      </c>
      <c r="I52" s="10">
        <v>0.61</v>
      </c>
      <c r="J52" s="10">
        <f t="shared" si="38"/>
        <v>0.21959999999999999</v>
      </c>
      <c r="K52" s="10">
        <f t="shared" ref="K52:K70" si="45">A52*J52</f>
        <v>0</v>
      </c>
      <c r="L52" s="11">
        <f t="shared" si="39"/>
        <v>0</v>
      </c>
      <c r="M52" s="12">
        <f t="shared" si="40"/>
        <v>0.36</v>
      </c>
      <c r="N52" s="13">
        <v>0.55000000000000004</v>
      </c>
      <c r="O52" s="13">
        <f t="shared" si="41"/>
        <v>0.19800000000000001</v>
      </c>
      <c r="P52" s="13">
        <f t="shared" ref="P52:P70" si="46">A52*O52</f>
        <v>0</v>
      </c>
      <c r="Q52" s="14">
        <f t="shared" si="42"/>
        <v>0</v>
      </c>
    </row>
    <row r="53" spans="1:25" ht="15" customHeight="1" x14ac:dyDescent="0.3">
      <c r="A53" s="250">
        <f>VLOOKUP($B53,Reporting!$AJ:$BH,MATCH(LEFT($A$49,FIND("(",$A$49)-2),Reporting!$AK$4:$BH$4,0)+1,FALSE)</f>
        <v>0</v>
      </c>
      <c r="B53" s="262" t="s">
        <v>389</v>
      </c>
      <c r="C53" s="96">
        <v>0.36</v>
      </c>
      <c r="D53" s="6">
        <v>0.61</v>
      </c>
      <c r="E53" s="7">
        <f t="shared" si="36"/>
        <v>0.21959999999999999</v>
      </c>
      <c r="F53" s="7">
        <f t="shared" si="43"/>
        <v>0</v>
      </c>
      <c r="G53" s="8">
        <f t="shared" si="37"/>
        <v>0</v>
      </c>
      <c r="H53" s="9">
        <f t="shared" si="44"/>
        <v>0.36</v>
      </c>
      <c r="I53" s="10">
        <v>0.61</v>
      </c>
      <c r="J53" s="10">
        <f t="shared" si="38"/>
        <v>0.21959999999999999</v>
      </c>
      <c r="K53" s="10">
        <f t="shared" si="45"/>
        <v>0</v>
      </c>
      <c r="L53" s="11">
        <f t="shared" si="39"/>
        <v>0</v>
      </c>
      <c r="M53" s="12">
        <f t="shared" si="40"/>
        <v>0.36</v>
      </c>
      <c r="N53" s="13">
        <v>0.55000000000000004</v>
      </c>
      <c r="O53" s="13">
        <f t="shared" si="41"/>
        <v>0.19800000000000001</v>
      </c>
      <c r="P53" s="13">
        <f t="shared" si="46"/>
        <v>0</v>
      </c>
      <c r="Q53" s="14">
        <f t="shared" si="42"/>
        <v>0</v>
      </c>
    </row>
    <row r="54" spans="1:25" ht="15" customHeight="1" x14ac:dyDescent="0.3">
      <c r="A54" s="250">
        <f>VLOOKUP($B54,Reporting!$AJ:$BH,MATCH(LEFT($A$49,FIND("(",$A$49)-2),Reporting!$AK$4:$BH$4,0)+1,FALSE)</f>
        <v>0</v>
      </c>
      <c r="B54" s="262" t="s">
        <v>373</v>
      </c>
      <c r="C54" s="96">
        <v>0.36</v>
      </c>
      <c r="D54" s="6">
        <v>0.61</v>
      </c>
      <c r="E54" s="7">
        <f t="shared" si="36"/>
        <v>0.21959999999999999</v>
      </c>
      <c r="F54" s="7">
        <f t="shared" si="43"/>
        <v>0</v>
      </c>
      <c r="G54" s="8">
        <f t="shared" si="37"/>
        <v>0</v>
      </c>
      <c r="H54" s="9">
        <f t="shared" si="44"/>
        <v>0.36</v>
      </c>
      <c r="I54" s="10">
        <v>0.61</v>
      </c>
      <c r="J54" s="10">
        <f t="shared" si="38"/>
        <v>0.21959999999999999</v>
      </c>
      <c r="K54" s="10">
        <f t="shared" si="45"/>
        <v>0</v>
      </c>
      <c r="L54" s="11">
        <f t="shared" si="39"/>
        <v>0</v>
      </c>
      <c r="M54" s="12">
        <f t="shared" si="40"/>
        <v>0.36</v>
      </c>
      <c r="N54" s="13">
        <v>0.55000000000000004</v>
      </c>
      <c r="O54" s="13">
        <f t="shared" si="41"/>
        <v>0.19800000000000001</v>
      </c>
      <c r="P54" s="13">
        <f t="shared" si="46"/>
        <v>0</v>
      </c>
      <c r="Q54" s="14">
        <f t="shared" si="42"/>
        <v>0</v>
      </c>
    </row>
    <row r="55" spans="1:25" ht="15" customHeight="1" x14ac:dyDescent="0.3">
      <c r="A55" s="250">
        <f>VLOOKUP($B55,Reporting!$AJ:$BH,MATCH(LEFT($A$49,FIND("(",$A$49)-2),Reporting!$AK$4:$BH$4,0)+1,FALSE)</f>
        <v>0</v>
      </c>
      <c r="B55" s="262" t="s">
        <v>374</v>
      </c>
      <c r="C55" s="96">
        <v>0.36</v>
      </c>
      <c r="D55" s="6">
        <v>0.61</v>
      </c>
      <c r="E55" s="7">
        <f t="shared" si="36"/>
        <v>0.21959999999999999</v>
      </c>
      <c r="F55" s="7">
        <f t="shared" si="43"/>
        <v>0</v>
      </c>
      <c r="G55" s="8">
        <f t="shared" si="37"/>
        <v>0</v>
      </c>
      <c r="H55" s="9">
        <f t="shared" si="44"/>
        <v>0.36</v>
      </c>
      <c r="I55" s="10">
        <v>0.61</v>
      </c>
      <c r="J55" s="10">
        <f t="shared" si="38"/>
        <v>0.21959999999999999</v>
      </c>
      <c r="K55" s="10">
        <f t="shared" si="45"/>
        <v>0</v>
      </c>
      <c r="L55" s="11">
        <f t="shared" si="39"/>
        <v>0</v>
      </c>
      <c r="M55" s="12">
        <f t="shared" si="40"/>
        <v>0.36</v>
      </c>
      <c r="N55" s="13">
        <v>0.55000000000000004</v>
      </c>
      <c r="O55" s="13">
        <f t="shared" si="41"/>
        <v>0.19800000000000001</v>
      </c>
      <c r="P55" s="13">
        <f t="shared" si="46"/>
        <v>0</v>
      </c>
      <c r="Q55" s="14">
        <f t="shared" si="42"/>
        <v>0</v>
      </c>
    </row>
    <row r="56" spans="1:25" ht="15.75" customHeight="1" x14ac:dyDescent="0.3">
      <c r="A56" s="250">
        <f>VLOOKUP($B56,Reporting!$AJ:$BH,MATCH(LEFT($A$49,FIND("(",$A$49)-2),Reporting!$AK$4:$BH$4,0)+1,FALSE)</f>
        <v>0</v>
      </c>
      <c r="B56" s="266" t="s">
        <v>390</v>
      </c>
      <c r="C56" s="97">
        <v>0.39</v>
      </c>
      <c r="D56" s="6">
        <v>0.61</v>
      </c>
      <c r="E56" s="7">
        <f t="shared" si="36"/>
        <v>0.2379</v>
      </c>
      <c r="F56" s="7">
        <f t="shared" si="43"/>
        <v>0</v>
      </c>
      <c r="G56" s="8">
        <f t="shared" si="37"/>
        <v>0</v>
      </c>
      <c r="H56" s="9">
        <f t="shared" si="44"/>
        <v>0.39</v>
      </c>
      <c r="I56" s="10">
        <v>0.61</v>
      </c>
      <c r="J56" s="10">
        <f t="shared" si="38"/>
        <v>0.2379</v>
      </c>
      <c r="K56" s="10">
        <f t="shared" si="45"/>
        <v>0</v>
      </c>
      <c r="L56" s="11">
        <f t="shared" si="39"/>
        <v>0</v>
      </c>
      <c r="M56" s="12">
        <f t="shared" si="40"/>
        <v>0.39</v>
      </c>
      <c r="N56" s="13">
        <v>0.55000000000000004</v>
      </c>
      <c r="O56" s="13">
        <f t="shared" si="41"/>
        <v>0.21450000000000002</v>
      </c>
      <c r="P56" s="13">
        <f t="shared" si="46"/>
        <v>0</v>
      </c>
      <c r="Q56" s="14">
        <f t="shared" si="42"/>
        <v>0</v>
      </c>
    </row>
    <row r="57" spans="1:25" x14ac:dyDescent="0.3">
      <c r="A57" s="250">
        <f>VLOOKUP($B57,Reporting!$AJ:$BH,MATCH(LEFT($A$49,FIND("(",$A$49)-2),Reporting!$AK$4:$BH$4,0)+1,FALSE)</f>
        <v>0</v>
      </c>
      <c r="B57" s="266" t="s">
        <v>376</v>
      </c>
      <c r="C57" s="97">
        <v>0.39</v>
      </c>
      <c r="D57" s="6">
        <v>0.61</v>
      </c>
      <c r="E57" s="7">
        <f t="shared" ref="E57:E70" si="47">C57*D57</f>
        <v>0.2379</v>
      </c>
      <c r="F57" s="7">
        <f t="shared" si="43"/>
        <v>0</v>
      </c>
      <c r="G57" s="8">
        <f t="shared" ref="G57:G70" si="48">F57/8</f>
        <v>0</v>
      </c>
      <c r="H57" s="9">
        <f t="shared" si="44"/>
        <v>0.39</v>
      </c>
      <c r="I57" s="10">
        <v>0.61</v>
      </c>
      <c r="J57" s="10">
        <f t="shared" ref="J57:J70" si="49">H57*I57</f>
        <v>0.2379</v>
      </c>
      <c r="K57" s="10">
        <f t="shared" si="45"/>
        <v>0</v>
      </c>
      <c r="L57" s="11">
        <f t="shared" ref="L57:L70" si="50">K57/8</f>
        <v>0</v>
      </c>
      <c r="M57" s="12">
        <f t="shared" ref="M57:M70" si="51">H57</f>
        <v>0.39</v>
      </c>
      <c r="N57" s="13">
        <v>0.55000000000000004</v>
      </c>
      <c r="O57" s="13">
        <f t="shared" ref="O57:O70" si="52">M57*N57</f>
        <v>0.21450000000000002</v>
      </c>
      <c r="P57" s="13">
        <f t="shared" si="46"/>
        <v>0</v>
      </c>
      <c r="Q57" s="14">
        <f t="shared" ref="Q57:Q70" si="53">P57/8</f>
        <v>0</v>
      </c>
    </row>
    <row r="58" spans="1:25" x14ac:dyDescent="0.3">
      <c r="A58" s="250">
        <f>VLOOKUP($B58,Reporting!$AJ:$BH,MATCH(LEFT($A$49,FIND("(",$A$49)-2),Reporting!$AK$4:$BH$4,0)+1,FALSE)</f>
        <v>4</v>
      </c>
      <c r="B58" s="266" t="s">
        <v>391</v>
      </c>
      <c r="C58" s="97">
        <v>0.38</v>
      </c>
      <c r="D58" s="6">
        <v>0.61</v>
      </c>
      <c r="E58" s="7">
        <f t="shared" si="47"/>
        <v>0.23180000000000001</v>
      </c>
      <c r="F58" s="7">
        <f t="shared" si="43"/>
        <v>0.92720000000000002</v>
      </c>
      <c r="G58" s="8">
        <f t="shared" si="48"/>
        <v>0.1159</v>
      </c>
      <c r="H58" s="9">
        <f t="shared" si="44"/>
        <v>0.38</v>
      </c>
      <c r="I58" s="10">
        <v>0.61</v>
      </c>
      <c r="J58" s="10">
        <f t="shared" si="49"/>
        <v>0.23180000000000001</v>
      </c>
      <c r="K58" s="10">
        <f t="shared" si="45"/>
        <v>0.92720000000000002</v>
      </c>
      <c r="L58" s="11">
        <f t="shared" si="50"/>
        <v>0.1159</v>
      </c>
      <c r="M58" s="12">
        <f t="shared" si="51"/>
        <v>0.38</v>
      </c>
      <c r="N58" s="13">
        <v>0.55000000000000004</v>
      </c>
      <c r="O58" s="13">
        <f t="shared" si="52"/>
        <v>0.20900000000000002</v>
      </c>
      <c r="P58" s="13">
        <f t="shared" si="46"/>
        <v>0.83600000000000008</v>
      </c>
      <c r="Q58" s="14">
        <f t="shared" si="53"/>
        <v>0.10450000000000001</v>
      </c>
    </row>
    <row r="59" spans="1:25" x14ac:dyDescent="0.3">
      <c r="A59" s="250">
        <f>VLOOKUP($B59,Reporting!$AJ:$BH,MATCH(LEFT($A$49,FIND("(",$A$49)-2),Reporting!$AK$4:$BH$4,0)+1,FALSE)</f>
        <v>0</v>
      </c>
      <c r="B59" s="266" t="s">
        <v>392</v>
      </c>
      <c r="C59" s="97">
        <v>0.78</v>
      </c>
      <c r="D59" s="6">
        <v>0.61</v>
      </c>
      <c r="E59" s="7">
        <f t="shared" si="47"/>
        <v>0.4758</v>
      </c>
      <c r="F59" s="7">
        <f t="shared" si="43"/>
        <v>0</v>
      </c>
      <c r="G59" s="8">
        <f t="shared" si="48"/>
        <v>0</v>
      </c>
      <c r="H59" s="9">
        <f t="shared" si="44"/>
        <v>0.78</v>
      </c>
      <c r="I59" s="10">
        <v>0.61</v>
      </c>
      <c r="J59" s="10">
        <f t="shared" si="49"/>
        <v>0.4758</v>
      </c>
      <c r="K59" s="10">
        <f t="shared" si="45"/>
        <v>0</v>
      </c>
      <c r="L59" s="11">
        <f t="shared" si="50"/>
        <v>0</v>
      </c>
      <c r="M59" s="12">
        <f t="shared" si="51"/>
        <v>0.78</v>
      </c>
      <c r="N59" s="13">
        <v>0.55000000000000004</v>
      </c>
      <c r="O59" s="13">
        <f t="shared" si="52"/>
        <v>0.42900000000000005</v>
      </c>
      <c r="P59" s="13">
        <f t="shared" si="46"/>
        <v>0</v>
      </c>
      <c r="Q59" s="14">
        <f t="shared" si="53"/>
        <v>0</v>
      </c>
    </row>
    <row r="60" spans="1:25" ht="15" customHeight="1" x14ac:dyDescent="0.3">
      <c r="A60" s="250">
        <f>VLOOKUP($B60,Reporting!$AJ:$BH,MATCH(LEFT($A$49,FIND("(",$A$49)-2),Reporting!$AK$4:$BH$4,0)+1,FALSE)</f>
        <v>0</v>
      </c>
      <c r="B60" s="266" t="s">
        <v>393</v>
      </c>
      <c r="C60" s="97">
        <v>0.9</v>
      </c>
      <c r="D60" s="6">
        <v>0.61</v>
      </c>
      <c r="E60" s="7">
        <f t="shared" si="47"/>
        <v>0.54900000000000004</v>
      </c>
      <c r="F60" s="7">
        <f t="shared" si="43"/>
        <v>0</v>
      </c>
      <c r="G60" s="8">
        <f t="shared" si="48"/>
        <v>0</v>
      </c>
      <c r="H60" s="9">
        <f t="shared" si="44"/>
        <v>0.9</v>
      </c>
      <c r="I60" s="10">
        <v>0.61</v>
      </c>
      <c r="J60" s="10">
        <f t="shared" si="49"/>
        <v>0.54900000000000004</v>
      </c>
      <c r="K60" s="10">
        <f t="shared" si="45"/>
        <v>0</v>
      </c>
      <c r="L60" s="11">
        <f t="shared" si="50"/>
        <v>0</v>
      </c>
      <c r="M60" s="12">
        <f t="shared" si="51"/>
        <v>0.9</v>
      </c>
      <c r="N60" s="13">
        <v>0.55000000000000004</v>
      </c>
      <c r="O60" s="13">
        <f t="shared" si="52"/>
        <v>0.49500000000000005</v>
      </c>
      <c r="P60" s="13">
        <f t="shared" si="46"/>
        <v>0</v>
      </c>
      <c r="Q60" s="14">
        <f t="shared" si="53"/>
        <v>0</v>
      </c>
    </row>
    <row r="61" spans="1:25" ht="15" customHeight="1" x14ac:dyDescent="0.3">
      <c r="A61" s="250">
        <f>VLOOKUP($B61,Reporting!$AJ:$BH,MATCH(LEFT($A$49,FIND("(",$A$49)-2),Reporting!$AK$4:$BH$4,0)+1,FALSE)</f>
        <v>0</v>
      </c>
      <c r="B61" s="266" t="s">
        <v>394</v>
      </c>
      <c r="C61" s="97">
        <v>0.86</v>
      </c>
      <c r="D61" s="6">
        <v>0.61</v>
      </c>
      <c r="E61" s="7">
        <f t="shared" si="47"/>
        <v>0.52459999999999996</v>
      </c>
      <c r="F61" s="7">
        <f t="shared" si="43"/>
        <v>0</v>
      </c>
      <c r="G61" s="8">
        <f t="shared" si="48"/>
        <v>0</v>
      </c>
      <c r="H61" s="9">
        <f t="shared" si="44"/>
        <v>0.86</v>
      </c>
      <c r="I61" s="10">
        <v>0.61</v>
      </c>
      <c r="J61" s="10">
        <f t="shared" si="49"/>
        <v>0.52459999999999996</v>
      </c>
      <c r="K61" s="10">
        <f t="shared" si="45"/>
        <v>0</v>
      </c>
      <c r="L61" s="11">
        <f t="shared" si="50"/>
        <v>0</v>
      </c>
      <c r="M61" s="12">
        <f t="shared" si="51"/>
        <v>0.86</v>
      </c>
      <c r="N61" s="13">
        <v>0.55000000000000004</v>
      </c>
      <c r="O61" s="13">
        <f t="shared" si="52"/>
        <v>0.47300000000000003</v>
      </c>
      <c r="P61" s="13">
        <f t="shared" si="46"/>
        <v>0</v>
      </c>
      <c r="Q61" s="14">
        <f t="shared" si="53"/>
        <v>0</v>
      </c>
      <c r="S61" s="546" t="s">
        <v>347</v>
      </c>
      <c r="T61" s="546"/>
      <c r="U61" s="546"/>
      <c r="W61" s="670" t="s">
        <v>347</v>
      </c>
      <c r="X61" s="670"/>
      <c r="Y61" s="670"/>
    </row>
    <row r="62" spans="1:25" ht="15" customHeight="1" x14ac:dyDescent="0.3">
      <c r="A62" s="250">
        <f>VLOOKUP($B62,Reporting!$AJ:$BH,MATCH(LEFT($A$49,FIND("(",$A$49)-2),Reporting!$AK$4:$BH$4,0)+1,FALSE)</f>
        <v>0</v>
      </c>
      <c r="B62" s="266" t="s">
        <v>395</v>
      </c>
      <c r="C62" s="97">
        <v>0.84</v>
      </c>
      <c r="D62" s="6">
        <v>0.61</v>
      </c>
      <c r="E62" s="7">
        <f t="shared" si="47"/>
        <v>0.51239999999999997</v>
      </c>
      <c r="F62" s="7">
        <f t="shared" si="43"/>
        <v>0</v>
      </c>
      <c r="G62" s="8">
        <f t="shared" si="48"/>
        <v>0</v>
      </c>
      <c r="H62" s="9">
        <f t="shared" si="44"/>
        <v>0.84</v>
      </c>
      <c r="I62" s="10">
        <v>0.61</v>
      </c>
      <c r="J62" s="10">
        <f t="shared" si="49"/>
        <v>0.51239999999999997</v>
      </c>
      <c r="K62" s="10">
        <f t="shared" si="45"/>
        <v>0</v>
      </c>
      <c r="L62" s="11">
        <f t="shared" si="50"/>
        <v>0</v>
      </c>
      <c r="M62" s="12">
        <f t="shared" si="51"/>
        <v>0.84</v>
      </c>
      <c r="N62" s="13">
        <v>0.55000000000000004</v>
      </c>
      <c r="O62" s="13">
        <f t="shared" si="52"/>
        <v>0.46200000000000002</v>
      </c>
      <c r="P62" s="13">
        <f t="shared" si="46"/>
        <v>0</v>
      </c>
      <c r="Q62" s="14">
        <f t="shared" si="53"/>
        <v>0</v>
      </c>
      <c r="S62" s="653">
        <f>Q27+Q71+Q86+Q119+Q99</f>
        <v>0.10450000000000001</v>
      </c>
      <c r="T62" s="654"/>
      <c r="U62" s="654"/>
      <c r="W62" s="671">
        <f>L27+L71+L86+L119+L99</f>
        <v>0.1159</v>
      </c>
      <c r="X62" s="672"/>
      <c r="Y62" s="672"/>
    </row>
    <row r="63" spans="1:25" x14ac:dyDescent="0.3">
      <c r="A63" s="250">
        <f>VLOOKUP($B63,Reporting!$AJ:$BH,MATCH(LEFT($A$49,FIND("(",$A$49)-2),Reporting!$AK$4:$BH$4,0)+1,FALSE)</f>
        <v>0</v>
      </c>
      <c r="B63" s="266" t="s">
        <v>396</v>
      </c>
      <c r="C63" s="97">
        <v>1.35</v>
      </c>
      <c r="D63" s="6">
        <v>0.61</v>
      </c>
      <c r="E63" s="7">
        <f t="shared" si="47"/>
        <v>0.82350000000000001</v>
      </c>
      <c r="F63" s="7">
        <f t="shared" si="43"/>
        <v>0</v>
      </c>
      <c r="G63" s="8">
        <f t="shared" si="48"/>
        <v>0</v>
      </c>
      <c r="H63" s="9">
        <f t="shared" si="44"/>
        <v>1.35</v>
      </c>
      <c r="I63" s="10">
        <v>0.61</v>
      </c>
      <c r="J63" s="10">
        <f t="shared" si="49"/>
        <v>0.82350000000000001</v>
      </c>
      <c r="K63" s="10">
        <f t="shared" si="45"/>
        <v>0</v>
      </c>
      <c r="L63" s="11">
        <f t="shared" si="50"/>
        <v>0</v>
      </c>
      <c r="M63" s="12">
        <f t="shared" si="51"/>
        <v>1.35</v>
      </c>
      <c r="N63" s="13">
        <v>0.55000000000000004</v>
      </c>
      <c r="O63" s="13">
        <f t="shared" si="52"/>
        <v>0.74250000000000016</v>
      </c>
      <c r="P63" s="13">
        <f t="shared" si="46"/>
        <v>0</v>
      </c>
      <c r="Q63" s="14">
        <f t="shared" si="53"/>
        <v>0</v>
      </c>
      <c r="S63" s="654"/>
      <c r="T63" s="654"/>
      <c r="U63" s="654"/>
      <c r="W63" s="672"/>
      <c r="X63" s="672"/>
      <c r="Y63" s="672"/>
    </row>
    <row r="64" spans="1:25" x14ac:dyDescent="0.3">
      <c r="A64" s="250">
        <f>VLOOKUP($B64,Reporting!$AJ:$BH,MATCH(LEFT($A$49,FIND("(",$A$49)-2),Reporting!$AK$4:$BH$4,0)+1,FALSE)</f>
        <v>0</v>
      </c>
      <c r="B64" s="266" t="s">
        <v>397</v>
      </c>
      <c r="C64" s="97">
        <v>1.35</v>
      </c>
      <c r="D64" s="6">
        <v>0.61</v>
      </c>
      <c r="E64" s="7">
        <f t="shared" si="47"/>
        <v>0.82350000000000001</v>
      </c>
      <c r="F64" s="7">
        <f t="shared" si="43"/>
        <v>0</v>
      </c>
      <c r="G64" s="8">
        <f t="shared" si="48"/>
        <v>0</v>
      </c>
      <c r="H64" s="9">
        <f t="shared" si="44"/>
        <v>1.35</v>
      </c>
      <c r="I64" s="10">
        <v>0.61</v>
      </c>
      <c r="J64" s="10">
        <f t="shared" si="49"/>
        <v>0.82350000000000001</v>
      </c>
      <c r="K64" s="10">
        <f t="shared" si="45"/>
        <v>0</v>
      </c>
      <c r="L64" s="11">
        <f t="shared" si="50"/>
        <v>0</v>
      </c>
      <c r="M64" s="12">
        <f t="shared" si="51"/>
        <v>1.35</v>
      </c>
      <c r="N64" s="13">
        <v>0.55000000000000004</v>
      </c>
      <c r="O64" s="13">
        <f t="shared" si="52"/>
        <v>0.74250000000000016</v>
      </c>
      <c r="P64" s="13">
        <f t="shared" si="46"/>
        <v>0</v>
      </c>
      <c r="Q64" s="14">
        <f t="shared" si="53"/>
        <v>0</v>
      </c>
      <c r="S64" s="654"/>
      <c r="T64" s="654"/>
      <c r="U64" s="654"/>
      <c r="W64" s="672"/>
      <c r="X64" s="672"/>
      <c r="Y64" s="672"/>
    </row>
    <row r="65" spans="1:17" x14ac:dyDescent="0.3">
      <c r="A65" s="250">
        <f>VLOOKUP($B65,Reporting!$AJ:$BH,MATCH(LEFT($A$49,FIND("(",$A$49)-2),Reporting!$AK$4:$BH$4,0)+1,FALSE)</f>
        <v>0</v>
      </c>
      <c r="B65" s="266" t="s">
        <v>398</v>
      </c>
      <c r="C65" s="97">
        <v>1.79</v>
      </c>
      <c r="D65" s="6">
        <v>0.61</v>
      </c>
      <c r="E65" s="7">
        <f t="shared" si="47"/>
        <v>1.0919000000000001</v>
      </c>
      <c r="F65" s="7">
        <f t="shared" si="43"/>
        <v>0</v>
      </c>
      <c r="G65" s="8">
        <f t="shared" si="48"/>
        <v>0</v>
      </c>
      <c r="H65" s="9">
        <f t="shared" si="44"/>
        <v>1.79</v>
      </c>
      <c r="I65" s="10">
        <v>0.61</v>
      </c>
      <c r="J65" s="10">
        <f t="shared" si="49"/>
        <v>1.0919000000000001</v>
      </c>
      <c r="K65" s="10">
        <f t="shared" si="45"/>
        <v>0</v>
      </c>
      <c r="L65" s="11">
        <f t="shared" si="50"/>
        <v>0</v>
      </c>
      <c r="M65" s="12">
        <f t="shared" si="51"/>
        <v>1.79</v>
      </c>
      <c r="N65" s="13">
        <v>0.55000000000000004</v>
      </c>
      <c r="O65" s="13">
        <f t="shared" si="52"/>
        <v>0.98450000000000015</v>
      </c>
      <c r="P65" s="13">
        <f t="shared" si="46"/>
        <v>0</v>
      </c>
      <c r="Q65" s="14">
        <f t="shared" si="53"/>
        <v>0</v>
      </c>
    </row>
    <row r="66" spans="1:17" x14ac:dyDescent="0.3">
      <c r="A66" s="250">
        <f>VLOOKUP($B66,Reporting!$AJ:$BH,MATCH(LEFT($A$49,FIND("(",$A$49)-2),Reporting!$AK$4:$BH$4,0)+1,FALSE)</f>
        <v>0</v>
      </c>
      <c r="B66" s="266" t="s">
        <v>399</v>
      </c>
      <c r="C66" s="97">
        <v>2.04</v>
      </c>
      <c r="D66" s="6">
        <v>0.61</v>
      </c>
      <c r="E66" s="7">
        <f t="shared" si="47"/>
        <v>1.2444</v>
      </c>
      <c r="F66" s="7">
        <f t="shared" si="43"/>
        <v>0</v>
      </c>
      <c r="G66" s="8">
        <f t="shared" si="48"/>
        <v>0</v>
      </c>
      <c r="H66" s="9">
        <f t="shared" si="44"/>
        <v>2.04</v>
      </c>
      <c r="I66" s="10">
        <v>0.61</v>
      </c>
      <c r="J66" s="10">
        <f t="shared" si="49"/>
        <v>1.2444</v>
      </c>
      <c r="K66" s="10">
        <f t="shared" si="45"/>
        <v>0</v>
      </c>
      <c r="L66" s="11">
        <f t="shared" si="50"/>
        <v>0</v>
      </c>
      <c r="M66" s="12">
        <f t="shared" si="51"/>
        <v>2.04</v>
      </c>
      <c r="N66" s="13">
        <v>0.55000000000000004</v>
      </c>
      <c r="O66" s="13">
        <f t="shared" si="52"/>
        <v>1.1220000000000001</v>
      </c>
      <c r="P66" s="13">
        <f t="shared" si="46"/>
        <v>0</v>
      </c>
      <c r="Q66" s="14">
        <f t="shared" si="53"/>
        <v>0</v>
      </c>
    </row>
    <row r="67" spans="1:17" x14ac:dyDescent="0.3">
      <c r="A67" s="250">
        <f>VLOOKUP($B67,Reporting!$AJ:$BH,MATCH(LEFT($A$49,FIND("(",$A$49)-2),Reporting!$AK$4:$BH$4,0)+1,FALSE)</f>
        <v>0</v>
      </c>
      <c r="B67" s="266" t="s">
        <v>400</v>
      </c>
      <c r="C67" s="97">
        <v>2.2999999999999998</v>
      </c>
      <c r="D67" s="6">
        <v>0.61</v>
      </c>
      <c r="E67" s="7">
        <f t="shared" si="47"/>
        <v>1.4029999999999998</v>
      </c>
      <c r="F67" s="7">
        <f t="shared" si="43"/>
        <v>0</v>
      </c>
      <c r="G67" s="8">
        <f t="shared" si="48"/>
        <v>0</v>
      </c>
      <c r="H67" s="9">
        <f t="shared" si="44"/>
        <v>2.2999999999999998</v>
      </c>
      <c r="I67" s="10">
        <v>0.61</v>
      </c>
      <c r="J67" s="10">
        <f t="shared" si="49"/>
        <v>1.4029999999999998</v>
      </c>
      <c r="K67" s="10">
        <f t="shared" si="45"/>
        <v>0</v>
      </c>
      <c r="L67" s="11">
        <f t="shared" si="50"/>
        <v>0</v>
      </c>
      <c r="M67" s="12">
        <f t="shared" si="51"/>
        <v>2.2999999999999998</v>
      </c>
      <c r="N67" s="13">
        <v>0.55000000000000004</v>
      </c>
      <c r="O67" s="13">
        <f t="shared" si="52"/>
        <v>1.2649999999999999</v>
      </c>
      <c r="P67" s="13">
        <f t="shared" si="46"/>
        <v>0</v>
      </c>
      <c r="Q67" s="14">
        <f t="shared" si="53"/>
        <v>0</v>
      </c>
    </row>
    <row r="68" spans="1:17" x14ac:dyDescent="0.3">
      <c r="A68" s="250">
        <f>VLOOKUP($B68,Reporting!$AJ:$BH,MATCH(LEFT($A$49,FIND("(",$A$49)-2),Reporting!$AK$4:$BH$4,0)+1,FALSE)</f>
        <v>0</v>
      </c>
      <c r="B68" s="266" t="s">
        <v>401</v>
      </c>
      <c r="C68" s="97">
        <v>2.85</v>
      </c>
      <c r="D68" s="6">
        <v>0.61</v>
      </c>
      <c r="E68" s="7">
        <f t="shared" si="47"/>
        <v>1.7384999999999999</v>
      </c>
      <c r="F68" s="7">
        <f t="shared" si="43"/>
        <v>0</v>
      </c>
      <c r="G68" s="8">
        <f t="shared" si="48"/>
        <v>0</v>
      </c>
      <c r="H68" s="9">
        <f t="shared" si="44"/>
        <v>2.85</v>
      </c>
      <c r="I68" s="10">
        <v>0.61</v>
      </c>
      <c r="J68" s="10">
        <f t="shared" si="49"/>
        <v>1.7384999999999999</v>
      </c>
      <c r="K68" s="10">
        <f t="shared" si="45"/>
        <v>0</v>
      </c>
      <c r="L68" s="11">
        <f t="shared" si="50"/>
        <v>0</v>
      </c>
      <c r="M68" s="12">
        <f t="shared" si="51"/>
        <v>2.85</v>
      </c>
      <c r="N68" s="13">
        <v>0.55000000000000004</v>
      </c>
      <c r="O68" s="13">
        <f t="shared" si="52"/>
        <v>1.5675000000000001</v>
      </c>
      <c r="P68" s="13">
        <f t="shared" si="46"/>
        <v>0</v>
      </c>
      <c r="Q68" s="14">
        <f t="shared" si="53"/>
        <v>0</v>
      </c>
    </row>
    <row r="69" spans="1:17" x14ac:dyDescent="0.3">
      <c r="A69" s="250">
        <f>VLOOKUP($B69,Reporting!$AJ:$BH,MATCH(LEFT($A$49,FIND("(",$A$49)-2),Reporting!$AK$4:$BH$4,0)+1,FALSE)</f>
        <v>0</v>
      </c>
      <c r="B69" s="266" t="s">
        <v>402</v>
      </c>
      <c r="C69" s="97">
        <v>3.24</v>
      </c>
      <c r="D69" s="6">
        <v>0.61</v>
      </c>
      <c r="E69" s="7">
        <f t="shared" si="47"/>
        <v>1.9764000000000002</v>
      </c>
      <c r="F69" s="7">
        <f t="shared" si="43"/>
        <v>0</v>
      </c>
      <c r="G69" s="8">
        <f t="shared" si="48"/>
        <v>0</v>
      </c>
      <c r="H69" s="9">
        <f t="shared" si="44"/>
        <v>3.24</v>
      </c>
      <c r="I69" s="10">
        <v>0.61</v>
      </c>
      <c r="J69" s="10">
        <f t="shared" si="49"/>
        <v>1.9764000000000002</v>
      </c>
      <c r="K69" s="10">
        <f t="shared" si="45"/>
        <v>0</v>
      </c>
      <c r="L69" s="11">
        <f t="shared" si="50"/>
        <v>0</v>
      </c>
      <c r="M69" s="12">
        <f t="shared" si="51"/>
        <v>3.24</v>
      </c>
      <c r="N69" s="13">
        <v>0.55000000000000004</v>
      </c>
      <c r="O69" s="13">
        <f t="shared" si="52"/>
        <v>1.7820000000000003</v>
      </c>
      <c r="P69" s="13">
        <f t="shared" si="46"/>
        <v>0</v>
      </c>
      <c r="Q69" s="14">
        <f t="shared" si="53"/>
        <v>0</v>
      </c>
    </row>
    <row r="70" spans="1:17" x14ac:dyDescent="0.3">
      <c r="A70" s="250">
        <f>VLOOKUP($B70,Reporting!$AJ:$BH,MATCH(LEFT($A$49,FIND("(",$A$49)-2),Reporting!$AK$4:$BH$4,0)+1,FALSE)</f>
        <v>0</v>
      </c>
      <c r="B70" s="266" t="s">
        <v>403</v>
      </c>
      <c r="C70" s="97">
        <v>4.05</v>
      </c>
      <c r="D70" s="6">
        <v>0.61</v>
      </c>
      <c r="E70" s="7">
        <f t="shared" si="47"/>
        <v>2.4704999999999999</v>
      </c>
      <c r="F70" s="7">
        <f t="shared" si="43"/>
        <v>0</v>
      </c>
      <c r="G70" s="8">
        <f t="shared" si="48"/>
        <v>0</v>
      </c>
      <c r="H70" s="9">
        <f t="shared" si="44"/>
        <v>4.05</v>
      </c>
      <c r="I70" s="10">
        <v>0.61</v>
      </c>
      <c r="J70" s="10">
        <f t="shared" si="49"/>
        <v>2.4704999999999999</v>
      </c>
      <c r="K70" s="10">
        <f t="shared" si="45"/>
        <v>0</v>
      </c>
      <c r="L70" s="11">
        <f t="shared" si="50"/>
        <v>0</v>
      </c>
      <c r="M70" s="12">
        <f t="shared" si="51"/>
        <v>4.05</v>
      </c>
      <c r="N70" s="13">
        <v>0.55000000000000004</v>
      </c>
      <c r="O70" s="13">
        <f t="shared" si="52"/>
        <v>2.2275</v>
      </c>
      <c r="P70" s="13">
        <f t="shared" si="46"/>
        <v>0</v>
      </c>
      <c r="Q70" s="14">
        <f t="shared" si="53"/>
        <v>0</v>
      </c>
    </row>
    <row r="71" spans="1:17" ht="15" thickBot="1" x14ac:dyDescent="0.35">
      <c r="A71" s="3">
        <f>SUM(A51:A70)</f>
        <v>4</v>
      </c>
      <c r="B71" s="267"/>
      <c r="C71" s="4"/>
      <c r="D71" s="642" t="s">
        <v>9</v>
      </c>
      <c r="E71" s="643"/>
      <c r="F71" s="643"/>
      <c r="G71" s="16">
        <f>SUM(G51:G70)</f>
        <v>0.1159</v>
      </c>
      <c r="H71" s="1"/>
      <c r="I71" s="644" t="s">
        <v>10</v>
      </c>
      <c r="J71" s="644"/>
      <c r="K71" s="644"/>
      <c r="L71" s="17">
        <f>SUM(L51:L70)</f>
        <v>0.1159</v>
      </c>
      <c r="M71" s="15"/>
      <c r="N71" s="645" t="s">
        <v>11</v>
      </c>
      <c r="O71" s="645"/>
      <c r="P71" s="645"/>
      <c r="Q71" s="18">
        <f>SUM(Q51:Q70)</f>
        <v>0.10450000000000001</v>
      </c>
    </row>
    <row r="72" spans="1:17" ht="15" thickBot="1" x14ac:dyDescent="0.35"/>
    <row r="73" spans="1:17" ht="15" customHeight="1" x14ac:dyDescent="0.3">
      <c r="A73" s="638" t="s">
        <v>170</v>
      </c>
      <c r="B73" s="638"/>
      <c r="C73" s="638"/>
      <c r="D73" s="638"/>
      <c r="E73" s="638"/>
      <c r="F73" s="638"/>
      <c r="G73" s="133"/>
      <c r="H73" s="133"/>
      <c r="I73" s="133"/>
      <c r="J73" s="734" t="s">
        <v>81</v>
      </c>
      <c r="K73" s="734"/>
      <c r="L73" s="734"/>
      <c r="M73" s="734"/>
      <c r="N73" s="2"/>
      <c r="O73" s="2"/>
      <c r="P73" s="2"/>
      <c r="Q73" s="5"/>
    </row>
    <row r="74" spans="1:17" ht="15" customHeight="1" x14ac:dyDescent="0.3">
      <c r="A74" s="639"/>
      <c r="B74" s="639"/>
      <c r="C74" s="639"/>
      <c r="D74" s="639"/>
      <c r="E74" s="639"/>
      <c r="F74" s="639"/>
      <c r="G74" s="134"/>
      <c r="H74" s="134"/>
      <c r="I74" s="134"/>
      <c r="J74" s="735"/>
      <c r="K74" s="735"/>
      <c r="L74" s="735"/>
      <c r="M74" s="735"/>
      <c r="N74" s="29"/>
      <c r="O74" s="29"/>
      <c r="P74" s="29"/>
      <c r="Q74" s="30"/>
    </row>
    <row r="75" spans="1:17" ht="15" customHeight="1" x14ac:dyDescent="0.3">
      <c r="A75" s="250">
        <f>VLOOKUP($B75,Reporting!$AJ:$BH,MATCH($A$73,Reporting!$AK$4:$BH$4,0)+1,FALSE)</f>
        <v>0</v>
      </c>
      <c r="B75" s="262" t="s">
        <v>371</v>
      </c>
      <c r="C75" s="114">
        <v>0.2</v>
      </c>
      <c r="D75" s="6">
        <v>0.61</v>
      </c>
      <c r="E75" s="7">
        <f t="shared" ref="E75:E85" si="54">C75*D75</f>
        <v>0.122</v>
      </c>
      <c r="F75" s="7">
        <f>A75*E75</f>
        <v>0</v>
      </c>
      <c r="G75" s="8">
        <f t="shared" ref="G75:G85" si="55">F75/8</f>
        <v>0</v>
      </c>
      <c r="H75" s="9">
        <f>C75</f>
        <v>0.2</v>
      </c>
      <c r="I75" s="10">
        <v>0.61</v>
      </c>
      <c r="J75" s="10">
        <f t="shared" ref="J75:J85" si="56">H75*I75</f>
        <v>0.122</v>
      </c>
      <c r="K75" s="10">
        <f>A75*J75</f>
        <v>0</v>
      </c>
      <c r="L75" s="11">
        <f t="shared" ref="L75:L85" si="57">K75/8</f>
        <v>0</v>
      </c>
      <c r="M75" s="12">
        <f t="shared" ref="M75:M85" si="58">H75</f>
        <v>0.2</v>
      </c>
      <c r="N75" s="13">
        <v>0.55000000000000004</v>
      </c>
      <c r="O75" s="13">
        <f t="shared" ref="O75:O85" si="59">M75*N75</f>
        <v>0.11000000000000001</v>
      </c>
      <c r="P75" s="13">
        <f>A75*O75</f>
        <v>0</v>
      </c>
      <c r="Q75" s="14">
        <f t="shared" ref="Q75:Q85" si="60">P75/8</f>
        <v>0</v>
      </c>
    </row>
    <row r="76" spans="1:17" ht="15" customHeight="1" x14ac:dyDescent="0.3">
      <c r="A76" s="250">
        <f>VLOOKUP($B76,Reporting!$AJ:$BH,MATCH($A$73,Reporting!$AK$4:$BH$4,0)+1,FALSE)</f>
        <v>0</v>
      </c>
      <c r="B76" s="262" t="s">
        <v>372</v>
      </c>
      <c r="C76" s="114">
        <v>0.28000000000000003</v>
      </c>
      <c r="D76" s="6">
        <v>0.61</v>
      </c>
      <c r="E76" s="7">
        <f t="shared" si="54"/>
        <v>0.17080000000000001</v>
      </c>
      <c r="F76" s="7">
        <f t="shared" ref="F76:F85" si="61">A76*E76</f>
        <v>0</v>
      </c>
      <c r="G76" s="8">
        <f t="shared" si="55"/>
        <v>0</v>
      </c>
      <c r="H76" s="9">
        <f t="shared" ref="H76:H85" si="62">C76</f>
        <v>0.28000000000000003</v>
      </c>
      <c r="I76" s="10">
        <v>0.61</v>
      </c>
      <c r="J76" s="10">
        <f t="shared" si="56"/>
        <v>0.17080000000000001</v>
      </c>
      <c r="K76" s="10">
        <f t="shared" ref="K76:K85" si="63">A76*J76</f>
        <v>0</v>
      </c>
      <c r="L76" s="11">
        <f t="shared" si="57"/>
        <v>0</v>
      </c>
      <c r="M76" s="12">
        <f t="shared" si="58"/>
        <v>0.28000000000000003</v>
      </c>
      <c r="N76" s="13">
        <v>0.55000000000000004</v>
      </c>
      <c r="O76" s="13">
        <f t="shared" si="59"/>
        <v>0.15400000000000003</v>
      </c>
      <c r="P76" s="13">
        <f t="shared" ref="P76:P85" si="64">A76*O76</f>
        <v>0</v>
      </c>
      <c r="Q76" s="14">
        <f t="shared" si="60"/>
        <v>0</v>
      </c>
    </row>
    <row r="77" spans="1:17" ht="15" customHeight="1" x14ac:dyDescent="0.3">
      <c r="A77" s="250">
        <f>VLOOKUP($B77,Reporting!$AJ:$BH,MATCH($A$73,Reporting!$AK$4:$BH$4,0)+1,FALSE)</f>
        <v>0</v>
      </c>
      <c r="B77" s="262" t="s">
        <v>389</v>
      </c>
      <c r="C77" s="114">
        <v>0.34</v>
      </c>
      <c r="D77" s="6">
        <v>0.61</v>
      </c>
      <c r="E77" s="7">
        <f t="shared" si="54"/>
        <v>0.2074</v>
      </c>
      <c r="F77" s="7">
        <f t="shared" si="61"/>
        <v>0</v>
      </c>
      <c r="G77" s="8">
        <f t="shared" si="55"/>
        <v>0</v>
      </c>
      <c r="H77" s="9">
        <f t="shared" si="62"/>
        <v>0.34</v>
      </c>
      <c r="I77" s="10">
        <v>0.61</v>
      </c>
      <c r="J77" s="10">
        <f t="shared" si="56"/>
        <v>0.2074</v>
      </c>
      <c r="K77" s="10">
        <f t="shared" si="63"/>
        <v>0</v>
      </c>
      <c r="L77" s="11">
        <f t="shared" si="57"/>
        <v>0</v>
      </c>
      <c r="M77" s="12">
        <f t="shared" si="58"/>
        <v>0.34</v>
      </c>
      <c r="N77" s="13">
        <v>0.55000000000000004</v>
      </c>
      <c r="O77" s="13">
        <f t="shared" si="59"/>
        <v>0.18700000000000003</v>
      </c>
      <c r="P77" s="13">
        <f t="shared" si="64"/>
        <v>0</v>
      </c>
      <c r="Q77" s="14">
        <f t="shared" si="60"/>
        <v>0</v>
      </c>
    </row>
    <row r="78" spans="1:17" ht="15" customHeight="1" x14ac:dyDescent="0.3">
      <c r="A78" s="250">
        <f>VLOOKUP($B78,Reporting!$AJ:$BH,MATCH($A$73,Reporting!$AK$4:$BH$4,0)+1,FALSE)</f>
        <v>0</v>
      </c>
      <c r="B78" s="262" t="s">
        <v>373</v>
      </c>
      <c r="C78" s="114">
        <v>0.4</v>
      </c>
      <c r="D78" s="6">
        <v>0.61</v>
      </c>
      <c r="E78" s="7">
        <f t="shared" si="54"/>
        <v>0.24399999999999999</v>
      </c>
      <c r="F78" s="7">
        <f t="shared" si="61"/>
        <v>0</v>
      </c>
      <c r="G78" s="8">
        <f t="shared" si="55"/>
        <v>0</v>
      </c>
      <c r="H78" s="9">
        <f t="shared" si="62"/>
        <v>0.4</v>
      </c>
      <c r="I78" s="10">
        <v>0.61</v>
      </c>
      <c r="J78" s="10">
        <f t="shared" si="56"/>
        <v>0.24399999999999999</v>
      </c>
      <c r="K78" s="10">
        <f t="shared" si="63"/>
        <v>0</v>
      </c>
      <c r="L78" s="11">
        <f t="shared" si="57"/>
        <v>0</v>
      </c>
      <c r="M78" s="12">
        <f t="shared" si="58"/>
        <v>0.4</v>
      </c>
      <c r="N78" s="13">
        <v>0.55000000000000004</v>
      </c>
      <c r="O78" s="13">
        <f t="shared" si="59"/>
        <v>0.22000000000000003</v>
      </c>
      <c r="P78" s="13">
        <f t="shared" si="64"/>
        <v>0</v>
      </c>
      <c r="Q78" s="14">
        <f t="shared" si="60"/>
        <v>0</v>
      </c>
    </row>
    <row r="79" spans="1:17" ht="15" customHeight="1" x14ac:dyDescent="0.3">
      <c r="A79" s="250">
        <f>VLOOKUP($B79,Reporting!$AJ:$BH,MATCH($A$73,Reporting!$AK$4:$BH$4,0)+1,FALSE)</f>
        <v>0</v>
      </c>
      <c r="B79" s="262" t="s">
        <v>374</v>
      </c>
      <c r="C79" s="114">
        <v>0.44</v>
      </c>
      <c r="D79" s="6">
        <v>0.61</v>
      </c>
      <c r="E79" s="7">
        <f t="shared" si="54"/>
        <v>0.26839999999999997</v>
      </c>
      <c r="F79" s="7">
        <f t="shared" si="61"/>
        <v>0</v>
      </c>
      <c r="G79" s="8">
        <f t="shared" si="55"/>
        <v>0</v>
      </c>
      <c r="H79" s="9">
        <f t="shared" si="62"/>
        <v>0.44</v>
      </c>
      <c r="I79" s="10">
        <v>0.61</v>
      </c>
      <c r="J79" s="10">
        <f t="shared" si="56"/>
        <v>0.26839999999999997</v>
      </c>
      <c r="K79" s="10">
        <f t="shared" si="63"/>
        <v>0</v>
      </c>
      <c r="L79" s="11">
        <f t="shared" si="57"/>
        <v>0</v>
      </c>
      <c r="M79" s="12">
        <f t="shared" si="58"/>
        <v>0.44</v>
      </c>
      <c r="N79" s="13">
        <v>0.55000000000000004</v>
      </c>
      <c r="O79" s="13">
        <f t="shared" si="59"/>
        <v>0.24200000000000002</v>
      </c>
      <c r="P79" s="13">
        <f t="shared" si="64"/>
        <v>0</v>
      </c>
      <c r="Q79" s="14">
        <f t="shared" si="60"/>
        <v>0</v>
      </c>
    </row>
    <row r="80" spans="1:17" ht="15.75" customHeight="1" x14ac:dyDescent="0.3">
      <c r="A80" s="250">
        <f>VLOOKUP($B80,Reporting!$AJ:$BH,MATCH($A$73,Reporting!$AK$4:$BH$4,0)+1,FALSE)</f>
        <v>0</v>
      </c>
      <c r="B80" s="266" t="s">
        <v>390</v>
      </c>
      <c r="C80" s="97">
        <v>0.53</v>
      </c>
      <c r="D80" s="6">
        <v>0.61</v>
      </c>
      <c r="E80" s="7">
        <f t="shared" si="54"/>
        <v>0.32330000000000003</v>
      </c>
      <c r="F80" s="7">
        <f t="shared" si="61"/>
        <v>0</v>
      </c>
      <c r="G80" s="8">
        <f t="shared" si="55"/>
        <v>0</v>
      </c>
      <c r="H80" s="9">
        <f t="shared" si="62"/>
        <v>0.53</v>
      </c>
      <c r="I80" s="10">
        <v>0.61</v>
      </c>
      <c r="J80" s="10">
        <f t="shared" si="56"/>
        <v>0.32330000000000003</v>
      </c>
      <c r="K80" s="10">
        <f t="shared" si="63"/>
        <v>0</v>
      </c>
      <c r="L80" s="11">
        <f t="shared" si="57"/>
        <v>0</v>
      </c>
      <c r="M80" s="12">
        <f t="shared" si="58"/>
        <v>0.53</v>
      </c>
      <c r="N80" s="13">
        <v>0.55000000000000004</v>
      </c>
      <c r="O80" s="13">
        <f t="shared" si="59"/>
        <v>0.29150000000000004</v>
      </c>
      <c r="P80" s="13">
        <f t="shared" si="64"/>
        <v>0</v>
      </c>
      <c r="Q80" s="14">
        <f t="shared" si="60"/>
        <v>0</v>
      </c>
    </row>
    <row r="81" spans="1:17" x14ac:dyDescent="0.3">
      <c r="A81" s="250">
        <f>VLOOKUP($B81,Reporting!$AJ:$BH,MATCH($A$73,Reporting!$AK$4:$BH$4,0)+1,FALSE)</f>
        <v>0</v>
      </c>
      <c r="B81" s="266" t="s">
        <v>376</v>
      </c>
      <c r="C81" s="97">
        <v>0.89</v>
      </c>
      <c r="D81" s="6">
        <v>0.61</v>
      </c>
      <c r="E81" s="7">
        <f t="shared" si="54"/>
        <v>0.54290000000000005</v>
      </c>
      <c r="F81" s="7">
        <f t="shared" si="61"/>
        <v>0</v>
      </c>
      <c r="G81" s="8">
        <f t="shared" si="55"/>
        <v>0</v>
      </c>
      <c r="H81" s="9">
        <f t="shared" si="62"/>
        <v>0.89</v>
      </c>
      <c r="I81" s="10">
        <v>0.61</v>
      </c>
      <c r="J81" s="10">
        <f t="shared" si="56"/>
        <v>0.54290000000000005</v>
      </c>
      <c r="K81" s="10">
        <f t="shared" si="63"/>
        <v>0</v>
      </c>
      <c r="L81" s="11">
        <f t="shared" si="57"/>
        <v>0</v>
      </c>
      <c r="M81" s="12">
        <f t="shared" si="58"/>
        <v>0.89</v>
      </c>
      <c r="N81" s="13">
        <v>0.55000000000000004</v>
      </c>
      <c r="O81" s="13">
        <f t="shared" si="59"/>
        <v>0.48950000000000005</v>
      </c>
      <c r="P81" s="13">
        <f t="shared" si="64"/>
        <v>0</v>
      </c>
      <c r="Q81" s="14">
        <f t="shared" si="60"/>
        <v>0</v>
      </c>
    </row>
    <row r="82" spans="1:17" x14ac:dyDescent="0.3">
      <c r="A82" s="250">
        <f>VLOOKUP($B82,Reporting!$AJ:$BH,MATCH($A$73,Reporting!$AK$4:$BH$4,0)+1,FALSE)</f>
        <v>0</v>
      </c>
      <c r="B82" s="266" t="s">
        <v>391</v>
      </c>
      <c r="C82" s="97">
        <v>1.06</v>
      </c>
      <c r="D82" s="6">
        <v>0.61</v>
      </c>
      <c r="E82" s="7">
        <f t="shared" si="54"/>
        <v>0.64660000000000006</v>
      </c>
      <c r="F82" s="7">
        <f t="shared" si="61"/>
        <v>0</v>
      </c>
      <c r="G82" s="8">
        <f t="shared" si="55"/>
        <v>0</v>
      </c>
      <c r="H82" s="9">
        <f t="shared" si="62"/>
        <v>1.06</v>
      </c>
      <c r="I82" s="10">
        <v>0.61</v>
      </c>
      <c r="J82" s="10">
        <f t="shared" si="56"/>
        <v>0.64660000000000006</v>
      </c>
      <c r="K82" s="10">
        <f t="shared" si="63"/>
        <v>0</v>
      </c>
      <c r="L82" s="11">
        <f t="shared" si="57"/>
        <v>0</v>
      </c>
      <c r="M82" s="12">
        <f t="shared" si="58"/>
        <v>1.06</v>
      </c>
      <c r="N82" s="13">
        <v>0.55000000000000004</v>
      </c>
      <c r="O82" s="13">
        <f t="shared" si="59"/>
        <v>0.58300000000000007</v>
      </c>
      <c r="P82" s="13">
        <f t="shared" si="64"/>
        <v>0</v>
      </c>
      <c r="Q82" s="14">
        <f t="shared" si="60"/>
        <v>0</v>
      </c>
    </row>
    <row r="83" spans="1:17" x14ac:dyDescent="0.3">
      <c r="A83" s="250">
        <f>VLOOKUP($B83,Reporting!$AJ:$BH,MATCH($A$73,Reporting!$AK$4:$BH$4,0)+1,FALSE)</f>
        <v>0</v>
      </c>
      <c r="B83" s="266" t="s">
        <v>392</v>
      </c>
      <c r="C83" s="97">
        <v>1.42</v>
      </c>
      <c r="D83" s="6">
        <v>0.61</v>
      </c>
      <c r="E83" s="7">
        <f t="shared" si="54"/>
        <v>0.86619999999999997</v>
      </c>
      <c r="F83" s="7">
        <f t="shared" si="61"/>
        <v>0</v>
      </c>
      <c r="G83" s="8">
        <f t="shared" si="55"/>
        <v>0</v>
      </c>
      <c r="H83" s="9">
        <f t="shared" si="62"/>
        <v>1.42</v>
      </c>
      <c r="I83" s="10">
        <v>0.61</v>
      </c>
      <c r="J83" s="10">
        <f t="shared" si="56"/>
        <v>0.86619999999999997</v>
      </c>
      <c r="K83" s="10">
        <f t="shared" si="63"/>
        <v>0</v>
      </c>
      <c r="L83" s="11">
        <f t="shared" si="57"/>
        <v>0</v>
      </c>
      <c r="M83" s="12">
        <f t="shared" si="58"/>
        <v>1.42</v>
      </c>
      <c r="N83" s="13">
        <v>0.55000000000000004</v>
      </c>
      <c r="O83" s="13">
        <f t="shared" si="59"/>
        <v>0.78100000000000003</v>
      </c>
      <c r="P83" s="13">
        <f t="shared" si="64"/>
        <v>0</v>
      </c>
      <c r="Q83" s="14">
        <f t="shared" si="60"/>
        <v>0</v>
      </c>
    </row>
    <row r="84" spans="1:17" x14ac:dyDescent="0.3">
      <c r="A84" s="250">
        <f>VLOOKUP($B84,Reporting!$AJ:$BH,MATCH($A$73,Reporting!$AK$4:$BH$4,0)+1,FALSE)</f>
        <v>0</v>
      </c>
      <c r="B84" s="266" t="s">
        <v>393</v>
      </c>
      <c r="C84" s="97">
        <v>2.3199999999999998</v>
      </c>
      <c r="D84" s="6">
        <v>0.61</v>
      </c>
      <c r="E84" s="7">
        <f t="shared" si="54"/>
        <v>1.4151999999999998</v>
      </c>
      <c r="F84" s="7">
        <f t="shared" si="61"/>
        <v>0</v>
      </c>
      <c r="G84" s="8">
        <f t="shared" si="55"/>
        <v>0</v>
      </c>
      <c r="H84" s="9">
        <f t="shared" si="62"/>
        <v>2.3199999999999998</v>
      </c>
      <c r="I84" s="10">
        <v>0.61</v>
      </c>
      <c r="J84" s="10">
        <f t="shared" si="56"/>
        <v>1.4151999999999998</v>
      </c>
      <c r="K84" s="10">
        <f t="shared" si="63"/>
        <v>0</v>
      </c>
      <c r="L84" s="11">
        <f t="shared" si="57"/>
        <v>0</v>
      </c>
      <c r="M84" s="12">
        <f t="shared" si="58"/>
        <v>2.3199999999999998</v>
      </c>
      <c r="N84" s="13">
        <v>0.55000000000000004</v>
      </c>
      <c r="O84" s="13">
        <f t="shared" si="59"/>
        <v>1.276</v>
      </c>
      <c r="P84" s="13">
        <f t="shared" si="64"/>
        <v>0</v>
      </c>
      <c r="Q84" s="14">
        <f t="shared" si="60"/>
        <v>0</v>
      </c>
    </row>
    <row r="85" spans="1:17" x14ac:dyDescent="0.3">
      <c r="A85" s="250">
        <f>VLOOKUP($B85,Reporting!$AJ:$BH,MATCH($A$73,Reporting!$AK$4:$BH$4,0)+1,FALSE)</f>
        <v>0</v>
      </c>
      <c r="B85" s="266" t="s">
        <v>394</v>
      </c>
      <c r="C85" s="97">
        <v>2.78</v>
      </c>
      <c r="D85" s="6">
        <v>0.61</v>
      </c>
      <c r="E85" s="7">
        <f t="shared" si="54"/>
        <v>1.6957999999999998</v>
      </c>
      <c r="F85" s="7">
        <f t="shared" si="61"/>
        <v>0</v>
      </c>
      <c r="G85" s="8">
        <f t="shared" si="55"/>
        <v>0</v>
      </c>
      <c r="H85" s="9">
        <f t="shared" si="62"/>
        <v>2.78</v>
      </c>
      <c r="I85" s="10">
        <v>0.61</v>
      </c>
      <c r="J85" s="10">
        <f t="shared" si="56"/>
        <v>1.6957999999999998</v>
      </c>
      <c r="K85" s="10">
        <f t="shared" si="63"/>
        <v>0</v>
      </c>
      <c r="L85" s="11">
        <f t="shared" si="57"/>
        <v>0</v>
      </c>
      <c r="M85" s="12">
        <f t="shared" si="58"/>
        <v>2.78</v>
      </c>
      <c r="N85" s="13">
        <v>0.55000000000000004</v>
      </c>
      <c r="O85" s="13">
        <f t="shared" si="59"/>
        <v>1.5289999999999999</v>
      </c>
      <c r="P85" s="13">
        <f t="shared" si="64"/>
        <v>0</v>
      </c>
      <c r="Q85" s="14">
        <f t="shared" si="60"/>
        <v>0</v>
      </c>
    </row>
    <row r="86" spans="1:17" ht="15" thickBot="1" x14ac:dyDescent="0.35">
      <c r="A86" s="3">
        <f>SUM(A75:A85)</f>
        <v>0</v>
      </c>
      <c r="B86" s="267"/>
      <c r="C86" s="4"/>
      <c r="D86" s="642" t="s">
        <v>9</v>
      </c>
      <c r="E86" s="643"/>
      <c r="F86" s="643"/>
      <c r="G86" s="16">
        <f>SUM(G75:G85)</f>
        <v>0</v>
      </c>
      <c r="H86" s="1"/>
      <c r="I86" s="644" t="s">
        <v>10</v>
      </c>
      <c r="J86" s="644"/>
      <c r="K86" s="644"/>
      <c r="L86" s="17">
        <f>SUM(L75:L85)</f>
        <v>0</v>
      </c>
      <c r="M86" s="15"/>
      <c r="N86" s="645" t="s">
        <v>11</v>
      </c>
      <c r="O86" s="645"/>
      <c r="P86" s="645"/>
      <c r="Q86" s="18">
        <f>SUM(Q75:Q85)</f>
        <v>0</v>
      </c>
    </row>
    <row r="87" spans="1:17" ht="15" thickBot="1" x14ac:dyDescent="0.35"/>
    <row r="88" spans="1:17" ht="15" customHeight="1" x14ac:dyDescent="0.3">
      <c r="A88" s="638" t="s">
        <v>171</v>
      </c>
      <c r="B88" s="638"/>
      <c r="C88" s="638"/>
      <c r="D88" s="638"/>
      <c r="E88" s="638"/>
      <c r="F88" s="638"/>
      <c r="G88" s="122"/>
      <c r="H88" s="726" t="s">
        <v>134</v>
      </c>
      <c r="I88" s="726"/>
      <c r="J88" s="726"/>
      <c r="K88" s="2"/>
      <c r="L88" s="2"/>
      <c r="M88" s="2"/>
      <c r="N88" s="2"/>
      <c r="O88" s="2"/>
      <c r="P88" s="2"/>
      <c r="Q88" s="5"/>
    </row>
    <row r="89" spans="1:17" ht="15" customHeight="1" x14ac:dyDescent="0.3">
      <c r="A89" s="639"/>
      <c r="B89" s="639"/>
      <c r="C89" s="639"/>
      <c r="D89" s="639"/>
      <c r="E89" s="639"/>
      <c r="F89" s="639"/>
      <c r="G89" s="123"/>
      <c r="H89" s="727"/>
      <c r="I89" s="727"/>
      <c r="J89" s="727"/>
      <c r="K89" s="29"/>
      <c r="L89" s="29"/>
      <c r="M89" s="29"/>
      <c r="N89" s="29"/>
      <c r="O89" s="29"/>
      <c r="P89" s="29"/>
      <c r="Q89" s="30"/>
    </row>
    <row r="90" spans="1:17" x14ac:dyDescent="0.3">
      <c r="A90" s="250">
        <f>VLOOKUP($B90,Reporting!$AJ:$BH,MATCH($A$88,Reporting!$AK$4:$BH$4,0)+1,FALSE)</f>
        <v>0</v>
      </c>
      <c r="B90" s="262" t="s">
        <v>371</v>
      </c>
      <c r="C90" s="114">
        <v>0.14000000000000001</v>
      </c>
      <c r="D90" s="6">
        <v>0.61</v>
      </c>
      <c r="E90" s="7">
        <f t="shared" ref="E90:E98" si="65">C90*D90</f>
        <v>8.5400000000000004E-2</v>
      </c>
      <c r="F90" s="7">
        <f>A90*E90</f>
        <v>0</v>
      </c>
      <c r="G90" s="8">
        <f t="shared" ref="G90:G98" si="66">F90/8</f>
        <v>0</v>
      </c>
      <c r="H90" s="9">
        <f>C90</f>
        <v>0.14000000000000001</v>
      </c>
      <c r="I90" s="10">
        <v>0.61</v>
      </c>
      <c r="J90" s="10">
        <f t="shared" ref="J90:J98" si="67">H90*I90</f>
        <v>8.5400000000000004E-2</v>
      </c>
      <c r="K90" s="10">
        <f>A90*J90</f>
        <v>0</v>
      </c>
      <c r="L90" s="11">
        <f t="shared" ref="L90:L98" si="68">K90/8</f>
        <v>0</v>
      </c>
      <c r="M90" s="12">
        <f t="shared" ref="M90:M98" si="69">H90</f>
        <v>0.14000000000000001</v>
      </c>
      <c r="N90" s="13">
        <v>0.55000000000000004</v>
      </c>
      <c r="O90" s="13">
        <f t="shared" ref="O90:O98" si="70">M90*N90</f>
        <v>7.7000000000000013E-2</v>
      </c>
      <c r="P90" s="13">
        <f>A90*O90</f>
        <v>0</v>
      </c>
      <c r="Q90" s="14">
        <f t="shared" ref="Q90:Q98" si="71">P90/8</f>
        <v>0</v>
      </c>
    </row>
    <row r="91" spans="1:17" x14ac:dyDescent="0.3">
      <c r="A91" s="250">
        <f>VLOOKUP($B91,Reporting!$AJ:$BH,MATCH($A$88,Reporting!$AK$4:$BH$4,0)+1,FALSE)</f>
        <v>0</v>
      </c>
      <c r="B91" s="262" t="s">
        <v>372</v>
      </c>
      <c r="C91" s="114">
        <v>0.19600000000000001</v>
      </c>
      <c r="D91" s="6">
        <v>0.61</v>
      </c>
      <c r="E91" s="7">
        <f t="shared" si="65"/>
        <v>0.11956</v>
      </c>
      <c r="F91" s="7">
        <f t="shared" ref="F91:F98" si="72">A91*E91</f>
        <v>0</v>
      </c>
      <c r="G91" s="8">
        <f t="shared" si="66"/>
        <v>0</v>
      </c>
      <c r="H91" s="9">
        <f t="shared" ref="H91:H98" si="73">C91</f>
        <v>0.19600000000000001</v>
      </c>
      <c r="I91" s="10">
        <v>0.61</v>
      </c>
      <c r="J91" s="10">
        <f t="shared" si="67"/>
        <v>0.11956</v>
      </c>
      <c r="K91" s="10">
        <f t="shared" ref="K91:K98" si="74">A91*J91</f>
        <v>0</v>
      </c>
      <c r="L91" s="11">
        <f t="shared" si="68"/>
        <v>0</v>
      </c>
      <c r="M91" s="12">
        <f t="shared" si="69"/>
        <v>0.19600000000000001</v>
      </c>
      <c r="N91" s="13">
        <v>0.55000000000000004</v>
      </c>
      <c r="O91" s="13">
        <f t="shared" si="70"/>
        <v>0.10780000000000001</v>
      </c>
      <c r="P91" s="13">
        <f t="shared" ref="P91:P98" si="75">A91*O91</f>
        <v>0</v>
      </c>
      <c r="Q91" s="14">
        <f t="shared" si="71"/>
        <v>0</v>
      </c>
    </row>
    <row r="92" spans="1:17" x14ac:dyDescent="0.3">
      <c r="A92" s="250">
        <f>VLOOKUP($B92,Reporting!$AJ:$BH,MATCH($A$88,Reporting!$AK$4:$BH$4,0)+1,FALSE)</f>
        <v>0</v>
      </c>
      <c r="B92" s="262" t="s">
        <v>389</v>
      </c>
      <c r="C92" s="114">
        <v>0.23799999999999999</v>
      </c>
      <c r="D92" s="6">
        <v>0.61</v>
      </c>
      <c r="E92" s="7">
        <f t="shared" si="65"/>
        <v>0.14518</v>
      </c>
      <c r="F92" s="7">
        <f t="shared" si="72"/>
        <v>0</v>
      </c>
      <c r="G92" s="8">
        <f t="shared" si="66"/>
        <v>0</v>
      </c>
      <c r="H92" s="9">
        <f t="shared" si="73"/>
        <v>0.23799999999999999</v>
      </c>
      <c r="I92" s="10">
        <v>0.61</v>
      </c>
      <c r="J92" s="10">
        <f t="shared" si="67"/>
        <v>0.14518</v>
      </c>
      <c r="K92" s="10">
        <f t="shared" si="74"/>
        <v>0</v>
      </c>
      <c r="L92" s="11">
        <f t="shared" si="68"/>
        <v>0</v>
      </c>
      <c r="M92" s="12">
        <f t="shared" si="69"/>
        <v>0.23799999999999999</v>
      </c>
      <c r="N92" s="13">
        <v>0.55000000000000004</v>
      </c>
      <c r="O92" s="13">
        <f t="shared" si="70"/>
        <v>0.13090000000000002</v>
      </c>
      <c r="P92" s="13">
        <f t="shared" si="75"/>
        <v>0</v>
      </c>
      <c r="Q92" s="14">
        <f t="shared" si="71"/>
        <v>0</v>
      </c>
    </row>
    <row r="93" spans="1:17" x14ac:dyDescent="0.3">
      <c r="A93" s="250">
        <f>VLOOKUP($B93,Reporting!$AJ:$BH,MATCH($A$88,Reporting!$AK$4:$BH$4,0)+1,FALSE)</f>
        <v>0</v>
      </c>
      <c r="B93" s="262" t="s">
        <v>373</v>
      </c>
      <c r="C93" s="114">
        <v>0.28000000000000003</v>
      </c>
      <c r="D93" s="6">
        <v>0.61</v>
      </c>
      <c r="E93" s="7">
        <f t="shared" si="65"/>
        <v>0.17080000000000001</v>
      </c>
      <c r="F93" s="7">
        <f t="shared" si="72"/>
        <v>0</v>
      </c>
      <c r="G93" s="8">
        <f t="shared" si="66"/>
        <v>0</v>
      </c>
      <c r="H93" s="9">
        <f t="shared" si="73"/>
        <v>0.28000000000000003</v>
      </c>
      <c r="I93" s="10">
        <v>0.61</v>
      </c>
      <c r="J93" s="10">
        <f t="shared" si="67"/>
        <v>0.17080000000000001</v>
      </c>
      <c r="K93" s="10">
        <f t="shared" si="74"/>
        <v>0</v>
      </c>
      <c r="L93" s="11">
        <f t="shared" si="68"/>
        <v>0</v>
      </c>
      <c r="M93" s="12">
        <f t="shared" si="69"/>
        <v>0.28000000000000003</v>
      </c>
      <c r="N93" s="13">
        <v>0.55000000000000004</v>
      </c>
      <c r="O93" s="13">
        <f t="shared" si="70"/>
        <v>0.15400000000000003</v>
      </c>
      <c r="P93" s="13">
        <f t="shared" si="75"/>
        <v>0</v>
      </c>
      <c r="Q93" s="14">
        <f t="shared" si="71"/>
        <v>0</v>
      </c>
    </row>
    <row r="94" spans="1:17" x14ac:dyDescent="0.3">
      <c r="A94" s="250">
        <f>VLOOKUP($B94,Reporting!$AJ:$BH,MATCH($A$88,Reporting!$AK$4:$BH$4,0)+1,FALSE)</f>
        <v>0</v>
      </c>
      <c r="B94" s="262" t="s">
        <v>374</v>
      </c>
      <c r="C94" s="114">
        <v>0.308</v>
      </c>
      <c r="D94" s="6">
        <v>0.61</v>
      </c>
      <c r="E94" s="7">
        <f t="shared" si="65"/>
        <v>0.18787999999999999</v>
      </c>
      <c r="F94" s="7">
        <f t="shared" si="72"/>
        <v>0</v>
      </c>
      <c r="G94" s="8">
        <f t="shared" si="66"/>
        <v>0</v>
      </c>
      <c r="H94" s="9">
        <f t="shared" si="73"/>
        <v>0.308</v>
      </c>
      <c r="I94" s="10">
        <v>0.61</v>
      </c>
      <c r="J94" s="10">
        <f t="shared" si="67"/>
        <v>0.18787999999999999</v>
      </c>
      <c r="K94" s="10">
        <f t="shared" si="74"/>
        <v>0</v>
      </c>
      <c r="L94" s="11">
        <f t="shared" si="68"/>
        <v>0</v>
      </c>
      <c r="M94" s="12">
        <f t="shared" si="69"/>
        <v>0.308</v>
      </c>
      <c r="N94" s="13">
        <v>0.55000000000000004</v>
      </c>
      <c r="O94" s="13">
        <f t="shared" si="70"/>
        <v>0.16940000000000002</v>
      </c>
      <c r="P94" s="13">
        <f t="shared" si="75"/>
        <v>0</v>
      </c>
      <c r="Q94" s="14">
        <f t="shared" si="71"/>
        <v>0</v>
      </c>
    </row>
    <row r="95" spans="1:17" x14ac:dyDescent="0.3">
      <c r="A95" s="250">
        <f>VLOOKUP($B95,Reporting!$AJ:$BH,MATCH($A$88,Reporting!$AK$4:$BH$4,0)+1,FALSE)</f>
        <v>0</v>
      </c>
      <c r="B95" s="266" t="s">
        <v>390</v>
      </c>
      <c r="C95" s="97">
        <v>0.371</v>
      </c>
      <c r="D95" s="6">
        <v>0.61</v>
      </c>
      <c r="E95" s="7">
        <f t="shared" si="65"/>
        <v>0.22630999999999998</v>
      </c>
      <c r="F95" s="7">
        <f t="shared" si="72"/>
        <v>0</v>
      </c>
      <c r="G95" s="8">
        <f t="shared" si="66"/>
        <v>0</v>
      </c>
      <c r="H95" s="9">
        <f t="shared" si="73"/>
        <v>0.371</v>
      </c>
      <c r="I95" s="10">
        <v>0.61</v>
      </c>
      <c r="J95" s="10">
        <f t="shared" si="67"/>
        <v>0.22630999999999998</v>
      </c>
      <c r="K95" s="10">
        <f t="shared" si="74"/>
        <v>0</v>
      </c>
      <c r="L95" s="11">
        <f t="shared" si="68"/>
        <v>0</v>
      </c>
      <c r="M95" s="12">
        <f t="shared" si="69"/>
        <v>0.371</v>
      </c>
      <c r="N95" s="13">
        <v>0.55000000000000004</v>
      </c>
      <c r="O95" s="13">
        <f t="shared" si="70"/>
        <v>0.20405000000000001</v>
      </c>
      <c r="P95" s="13">
        <f t="shared" si="75"/>
        <v>0</v>
      </c>
      <c r="Q95" s="14">
        <f t="shared" si="71"/>
        <v>0</v>
      </c>
    </row>
    <row r="96" spans="1:17" x14ac:dyDescent="0.3">
      <c r="A96" s="250">
        <f>VLOOKUP($B96,Reporting!$AJ:$BH,MATCH($A$88,Reporting!$AK$4:$BH$4,0)+1,FALSE)</f>
        <v>0</v>
      </c>
      <c r="B96" s="266" t="s">
        <v>376</v>
      </c>
      <c r="C96" s="97">
        <v>0.623</v>
      </c>
      <c r="D96" s="6">
        <v>0.61</v>
      </c>
      <c r="E96" s="7">
        <f t="shared" si="65"/>
        <v>0.38002999999999998</v>
      </c>
      <c r="F96" s="7">
        <f t="shared" si="72"/>
        <v>0</v>
      </c>
      <c r="G96" s="8">
        <f t="shared" si="66"/>
        <v>0</v>
      </c>
      <c r="H96" s="9">
        <f t="shared" si="73"/>
        <v>0.623</v>
      </c>
      <c r="I96" s="10">
        <v>0.61</v>
      </c>
      <c r="J96" s="10">
        <f t="shared" si="67"/>
        <v>0.38002999999999998</v>
      </c>
      <c r="K96" s="10">
        <f t="shared" si="74"/>
        <v>0</v>
      </c>
      <c r="L96" s="11">
        <f t="shared" si="68"/>
        <v>0</v>
      </c>
      <c r="M96" s="12">
        <f t="shared" si="69"/>
        <v>0.623</v>
      </c>
      <c r="N96" s="13">
        <v>0.55000000000000004</v>
      </c>
      <c r="O96" s="13">
        <f t="shared" si="70"/>
        <v>0.34265000000000001</v>
      </c>
      <c r="P96" s="13">
        <f t="shared" si="75"/>
        <v>0</v>
      </c>
      <c r="Q96" s="14">
        <f t="shared" si="71"/>
        <v>0</v>
      </c>
    </row>
    <row r="97" spans="1:17" x14ac:dyDescent="0.3">
      <c r="A97" s="250">
        <f>VLOOKUP($B97,Reporting!$AJ:$BH,MATCH($A$88,Reporting!$AK$4:$BH$4,0)+1,FALSE)</f>
        <v>0</v>
      </c>
      <c r="B97" s="266" t="s">
        <v>391</v>
      </c>
      <c r="C97" s="97">
        <v>0.74199999999999999</v>
      </c>
      <c r="D97" s="6">
        <v>0.61</v>
      </c>
      <c r="E97" s="7">
        <f t="shared" si="65"/>
        <v>0.45261999999999997</v>
      </c>
      <c r="F97" s="7">
        <f t="shared" si="72"/>
        <v>0</v>
      </c>
      <c r="G97" s="8">
        <f t="shared" si="66"/>
        <v>0</v>
      </c>
      <c r="H97" s="9">
        <f t="shared" si="73"/>
        <v>0.74199999999999999</v>
      </c>
      <c r="I97" s="10">
        <v>0.61</v>
      </c>
      <c r="J97" s="10">
        <f t="shared" si="67"/>
        <v>0.45261999999999997</v>
      </c>
      <c r="K97" s="10">
        <f t="shared" si="74"/>
        <v>0</v>
      </c>
      <c r="L97" s="11">
        <f t="shared" si="68"/>
        <v>0</v>
      </c>
      <c r="M97" s="12">
        <f t="shared" si="69"/>
        <v>0.74199999999999999</v>
      </c>
      <c r="N97" s="13">
        <v>0.55000000000000004</v>
      </c>
      <c r="O97" s="13">
        <f t="shared" si="70"/>
        <v>0.40810000000000002</v>
      </c>
      <c r="P97" s="13">
        <f t="shared" si="75"/>
        <v>0</v>
      </c>
      <c r="Q97" s="14">
        <f t="shared" si="71"/>
        <v>0</v>
      </c>
    </row>
    <row r="98" spans="1:17" x14ac:dyDescent="0.3">
      <c r="A98" s="250">
        <f>VLOOKUP($B98,Reporting!$AJ:$BH,MATCH($A$88,Reporting!$AK$4:$BH$4,0)+1,FALSE)</f>
        <v>0</v>
      </c>
      <c r="B98" s="266" t="s">
        <v>392</v>
      </c>
      <c r="C98" s="97">
        <v>0.99399999999999999</v>
      </c>
      <c r="D98" s="6">
        <v>0.61</v>
      </c>
      <c r="E98" s="7">
        <f t="shared" si="65"/>
        <v>0.60633999999999999</v>
      </c>
      <c r="F98" s="7">
        <f t="shared" si="72"/>
        <v>0</v>
      </c>
      <c r="G98" s="8">
        <f t="shared" si="66"/>
        <v>0</v>
      </c>
      <c r="H98" s="9">
        <f t="shared" si="73"/>
        <v>0.99399999999999999</v>
      </c>
      <c r="I98" s="10">
        <v>0.61</v>
      </c>
      <c r="J98" s="10">
        <f t="shared" si="67"/>
        <v>0.60633999999999999</v>
      </c>
      <c r="K98" s="10">
        <f t="shared" si="74"/>
        <v>0</v>
      </c>
      <c r="L98" s="11">
        <f t="shared" si="68"/>
        <v>0</v>
      </c>
      <c r="M98" s="12">
        <f t="shared" si="69"/>
        <v>0.99399999999999999</v>
      </c>
      <c r="N98" s="13">
        <v>0.55000000000000004</v>
      </c>
      <c r="O98" s="13">
        <f t="shared" si="70"/>
        <v>0.54670000000000007</v>
      </c>
      <c r="P98" s="13">
        <f t="shared" si="75"/>
        <v>0</v>
      </c>
      <c r="Q98" s="14">
        <f t="shared" si="71"/>
        <v>0</v>
      </c>
    </row>
    <row r="99" spans="1:17" ht="15" thickBot="1" x14ac:dyDescent="0.35">
      <c r="A99" s="3">
        <f>SUM(A90:A98)</f>
        <v>0</v>
      </c>
      <c r="B99" s="267"/>
      <c r="C99" s="4"/>
      <c r="D99" s="642" t="s">
        <v>9</v>
      </c>
      <c r="E99" s="643"/>
      <c r="F99" s="643"/>
      <c r="G99" s="16">
        <f>SUM(G90:G98)</f>
        <v>0</v>
      </c>
      <c r="H99" s="1"/>
      <c r="I99" s="644" t="s">
        <v>10</v>
      </c>
      <c r="J99" s="644"/>
      <c r="K99" s="644"/>
      <c r="L99" s="17">
        <f>SUM(L90:L98)</f>
        <v>0</v>
      </c>
      <c r="M99" s="15"/>
      <c r="N99" s="645" t="s">
        <v>11</v>
      </c>
      <c r="O99" s="645"/>
      <c r="P99" s="645"/>
      <c r="Q99" s="18">
        <f>SUM(Q90:Q98)</f>
        <v>0</v>
      </c>
    </row>
    <row r="100" spans="1:17" ht="15" thickBot="1" x14ac:dyDescent="0.35"/>
    <row r="101" spans="1:17" ht="15" customHeight="1" x14ac:dyDescent="0.3">
      <c r="A101" s="638" t="s">
        <v>173</v>
      </c>
      <c r="B101" s="638"/>
      <c r="C101" s="638"/>
      <c r="D101" s="638"/>
      <c r="E101" s="638"/>
      <c r="F101" s="638"/>
      <c r="G101" s="638"/>
      <c r="H101" s="638"/>
      <c r="I101" s="638"/>
      <c r="J101" s="638"/>
      <c r="K101" s="638"/>
      <c r="L101" s="638"/>
      <c r="M101" s="638"/>
      <c r="N101" s="726" t="s">
        <v>99</v>
      </c>
      <c r="O101" s="726"/>
      <c r="P101" s="726"/>
      <c r="Q101" s="5"/>
    </row>
    <row r="102" spans="1:17" ht="15" customHeight="1" x14ac:dyDescent="0.3">
      <c r="A102" s="639"/>
      <c r="B102" s="639"/>
      <c r="C102" s="639"/>
      <c r="D102" s="639"/>
      <c r="E102" s="639"/>
      <c r="F102" s="639"/>
      <c r="G102" s="639"/>
      <c r="H102" s="639"/>
      <c r="I102" s="639"/>
      <c r="J102" s="639"/>
      <c r="K102" s="639"/>
      <c r="L102" s="639"/>
      <c r="M102" s="639"/>
      <c r="N102" s="727"/>
      <c r="O102" s="727"/>
      <c r="P102" s="727"/>
      <c r="Q102" s="30"/>
    </row>
    <row r="103" spans="1:17" ht="15" customHeight="1" x14ac:dyDescent="0.3">
      <c r="A103" s="250">
        <f>VLOOKUP($B103,Reporting!$AJ:$BH,MATCH(LEFT($A$101,FIND("(",$A$101)-2),Reporting!$AK$4:$BH$4,0)+1,FALSE)</f>
        <v>0</v>
      </c>
      <c r="B103" s="262" t="s">
        <v>374</v>
      </c>
      <c r="C103" s="96">
        <v>7.0000000000000007E-2</v>
      </c>
      <c r="D103" s="6">
        <v>0.61</v>
      </c>
      <c r="E103" s="7">
        <f>C103*D103</f>
        <v>4.2700000000000002E-2</v>
      </c>
      <c r="F103" s="7">
        <f>A103*E103</f>
        <v>0</v>
      </c>
      <c r="G103" s="8">
        <f>F103/8</f>
        <v>0</v>
      </c>
      <c r="H103" s="9">
        <f>C103</f>
        <v>7.0000000000000007E-2</v>
      </c>
      <c r="I103" s="10">
        <v>0.61</v>
      </c>
      <c r="J103" s="10">
        <f>H103*I103</f>
        <v>4.2700000000000002E-2</v>
      </c>
      <c r="K103" s="10">
        <f>A103*J103</f>
        <v>0</v>
      </c>
      <c r="L103" s="11">
        <f>K103/8</f>
        <v>0</v>
      </c>
      <c r="M103" s="12">
        <f>H103</f>
        <v>7.0000000000000007E-2</v>
      </c>
      <c r="N103" s="13">
        <v>0.55000000000000004</v>
      </c>
      <c r="O103" s="13">
        <f>M103*N103</f>
        <v>3.8500000000000006E-2</v>
      </c>
      <c r="P103" s="13">
        <f>A103*O103</f>
        <v>0</v>
      </c>
      <c r="Q103" s="14">
        <f>P103/8</f>
        <v>0</v>
      </c>
    </row>
    <row r="104" spans="1:17" ht="15.75" customHeight="1" x14ac:dyDescent="0.3">
      <c r="A104" s="250">
        <f>VLOOKUP($B104,Reporting!$AJ:$BH,MATCH(LEFT($A$101,FIND("(",$A$101)-2),Reporting!$AK$4:$BH$4,0)+1,FALSE)</f>
        <v>0</v>
      </c>
      <c r="B104" s="266" t="s">
        <v>390</v>
      </c>
      <c r="C104" s="97">
        <v>7.0000000000000007E-2</v>
      </c>
      <c r="D104" s="6">
        <v>0.61</v>
      </c>
      <c r="E104" s="7">
        <f>C104*D104</f>
        <v>4.2700000000000002E-2</v>
      </c>
      <c r="F104" s="7">
        <f t="shared" ref="F104:F118" si="76">A104*E104</f>
        <v>0</v>
      </c>
      <c r="G104" s="8">
        <f>F104/8</f>
        <v>0</v>
      </c>
      <c r="H104" s="9">
        <f t="shared" ref="H104:H118" si="77">C104</f>
        <v>7.0000000000000007E-2</v>
      </c>
      <c r="I104" s="10">
        <v>0.61</v>
      </c>
      <c r="J104" s="10">
        <f>H104*I104</f>
        <v>4.2700000000000002E-2</v>
      </c>
      <c r="K104" s="10">
        <f t="shared" ref="K104:K118" si="78">A104*J104</f>
        <v>0</v>
      </c>
      <c r="L104" s="11">
        <f>K104/8</f>
        <v>0</v>
      </c>
      <c r="M104" s="12">
        <f>H104</f>
        <v>7.0000000000000007E-2</v>
      </c>
      <c r="N104" s="13">
        <v>0.55000000000000004</v>
      </c>
      <c r="O104" s="13">
        <f>M104*N104</f>
        <v>3.8500000000000006E-2</v>
      </c>
      <c r="P104" s="13">
        <f t="shared" ref="P104:P118" si="79">A104*O104</f>
        <v>0</v>
      </c>
      <c r="Q104" s="14">
        <f>P104/8</f>
        <v>0</v>
      </c>
    </row>
    <row r="105" spans="1:17" x14ac:dyDescent="0.3">
      <c r="A105" s="250">
        <f>VLOOKUP($B105,Reporting!$AJ:$BH,MATCH(LEFT($A$101,FIND("(",$A$101)-2),Reporting!$AK$4:$BH$4,0)+1,FALSE)</f>
        <v>0</v>
      </c>
      <c r="B105" s="266" t="s">
        <v>376</v>
      </c>
      <c r="C105" s="97">
        <v>0.08</v>
      </c>
      <c r="D105" s="6">
        <v>0.61</v>
      </c>
      <c r="E105" s="7">
        <f t="shared" ref="E105:E118" si="80">C105*D105</f>
        <v>4.8800000000000003E-2</v>
      </c>
      <c r="F105" s="7">
        <f t="shared" si="76"/>
        <v>0</v>
      </c>
      <c r="G105" s="8">
        <f t="shared" ref="G105:G118" si="81">F105/8</f>
        <v>0</v>
      </c>
      <c r="H105" s="9">
        <f t="shared" si="77"/>
        <v>0.08</v>
      </c>
      <c r="I105" s="10">
        <v>0.61</v>
      </c>
      <c r="J105" s="10">
        <f t="shared" ref="J105:J118" si="82">H105*I105</f>
        <v>4.8800000000000003E-2</v>
      </c>
      <c r="K105" s="10">
        <f t="shared" si="78"/>
        <v>0</v>
      </c>
      <c r="L105" s="11">
        <f t="shared" ref="L105:L118" si="83">K105/8</f>
        <v>0</v>
      </c>
      <c r="M105" s="12">
        <f t="shared" ref="M105:M118" si="84">H105</f>
        <v>0.08</v>
      </c>
      <c r="N105" s="13">
        <v>0.55000000000000004</v>
      </c>
      <c r="O105" s="13">
        <f t="shared" ref="O105:O118" si="85">M105*N105</f>
        <v>4.4000000000000004E-2</v>
      </c>
      <c r="P105" s="13">
        <f t="shared" si="79"/>
        <v>0</v>
      </c>
      <c r="Q105" s="14">
        <f t="shared" ref="Q105:Q118" si="86">P105/8</f>
        <v>0</v>
      </c>
    </row>
    <row r="106" spans="1:17" x14ac:dyDescent="0.3">
      <c r="A106" s="250">
        <f>VLOOKUP($B106,Reporting!$AJ:$BH,MATCH(LEFT($A$101,FIND("(",$A$101)-2),Reporting!$AK$4:$BH$4,0)+1,FALSE)</f>
        <v>0</v>
      </c>
      <c r="B106" s="266" t="s">
        <v>391</v>
      </c>
      <c r="C106" s="97">
        <v>0.09</v>
      </c>
      <c r="D106" s="6">
        <v>0.61</v>
      </c>
      <c r="E106" s="7">
        <f t="shared" si="80"/>
        <v>5.4899999999999997E-2</v>
      </c>
      <c r="F106" s="7">
        <f t="shared" si="76"/>
        <v>0</v>
      </c>
      <c r="G106" s="8">
        <f t="shared" si="81"/>
        <v>0</v>
      </c>
      <c r="H106" s="9">
        <f t="shared" si="77"/>
        <v>0.09</v>
      </c>
      <c r="I106" s="10">
        <v>0.61</v>
      </c>
      <c r="J106" s="10">
        <f t="shared" si="82"/>
        <v>5.4899999999999997E-2</v>
      </c>
      <c r="K106" s="10">
        <f t="shared" si="78"/>
        <v>0</v>
      </c>
      <c r="L106" s="11">
        <f t="shared" si="83"/>
        <v>0</v>
      </c>
      <c r="M106" s="12">
        <f t="shared" si="84"/>
        <v>0.09</v>
      </c>
      <c r="N106" s="13">
        <v>0.55000000000000004</v>
      </c>
      <c r="O106" s="13">
        <f t="shared" si="85"/>
        <v>4.9500000000000002E-2</v>
      </c>
      <c r="P106" s="13">
        <f t="shared" si="79"/>
        <v>0</v>
      </c>
      <c r="Q106" s="14">
        <f t="shared" si="86"/>
        <v>0</v>
      </c>
    </row>
    <row r="107" spans="1:17" x14ac:dyDescent="0.3">
      <c r="A107" s="250">
        <f>VLOOKUP($B107,Reporting!$AJ:$BH,MATCH(LEFT($A$101,FIND("(",$A$101)-2),Reporting!$AK$4:$BH$4,0)+1,FALSE)</f>
        <v>0</v>
      </c>
      <c r="B107" s="266" t="s">
        <v>392</v>
      </c>
      <c r="C107" s="97">
        <v>0.12</v>
      </c>
      <c r="D107" s="6">
        <v>0.61</v>
      </c>
      <c r="E107" s="7">
        <f t="shared" si="80"/>
        <v>7.3200000000000001E-2</v>
      </c>
      <c r="F107" s="7">
        <f t="shared" si="76"/>
        <v>0</v>
      </c>
      <c r="G107" s="8">
        <f t="shared" si="81"/>
        <v>0</v>
      </c>
      <c r="H107" s="9">
        <f t="shared" si="77"/>
        <v>0.12</v>
      </c>
      <c r="I107" s="10">
        <v>0.61</v>
      </c>
      <c r="J107" s="10">
        <f t="shared" si="82"/>
        <v>7.3200000000000001E-2</v>
      </c>
      <c r="K107" s="10">
        <f t="shared" si="78"/>
        <v>0</v>
      </c>
      <c r="L107" s="11">
        <f t="shared" si="83"/>
        <v>0</v>
      </c>
      <c r="M107" s="12">
        <f t="shared" si="84"/>
        <v>0.12</v>
      </c>
      <c r="N107" s="13">
        <v>0.55000000000000004</v>
      </c>
      <c r="O107" s="13">
        <f t="shared" si="85"/>
        <v>6.6000000000000003E-2</v>
      </c>
      <c r="P107" s="13">
        <f t="shared" si="79"/>
        <v>0</v>
      </c>
      <c r="Q107" s="14">
        <f t="shared" si="86"/>
        <v>0</v>
      </c>
    </row>
    <row r="108" spans="1:17" x14ac:dyDescent="0.3">
      <c r="A108" s="250">
        <f>VLOOKUP($B108,Reporting!$AJ:$BH,MATCH(LEFT($A$101,FIND("(",$A$101)-2),Reporting!$AK$4:$BH$4,0)+1,FALSE)</f>
        <v>0</v>
      </c>
      <c r="B108" s="266" t="s">
        <v>393</v>
      </c>
      <c r="C108" s="97">
        <v>0.16</v>
      </c>
      <c r="D108" s="6">
        <v>0.61</v>
      </c>
      <c r="E108" s="7">
        <f t="shared" si="80"/>
        <v>9.7600000000000006E-2</v>
      </c>
      <c r="F108" s="7">
        <f t="shared" si="76"/>
        <v>0</v>
      </c>
      <c r="G108" s="8">
        <f t="shared" si="81"/>
        <v>0</v>
      </c>
      <c r="H108" s="9">
        <f t="shared" si="77"/>
        <v>0.16</v>
      </c>
      <c r="I108" s="10">
        <v>0.61</v>
      </c>
      <c r="J108" s="10">
        <f t="shared" si="82"/>
        <v>9.7600000000000006E-2</v>
      </c>
      <c r="K108" s="10">
        <f t="shared" si="78"/>
        <v>0</v>
      </c>
      <c r="L108" s="11">
        <f t="shared" si="83"/>
        <v>0</v>
      </c>
      <c r="M108" s="12">
        <f t="shared" si="84"/>
        <v>0.16</v>
      </c>
      <c r="N108" s="13">
        <v>0.55000000000000004</v>
      </c>
      <c r="O108" s="13">
        <f t="shared" si="85"/>
        <v>8.8000000000000009E-2</v>
      </c>
      <c r="P108" s="13">
        <f t="shared" si="79"/>
        <v>0</v>
      </c>
      <c r="Q108" s="14">
        <f t="shared" si="86"/>
        <v>0</v>
      </c>
    </row>
    <row r="109" spans="1:17" x14ac:dyDescent="0.3">
      <c r="A109" s="250">
        <f>VLOOKUP($B109,Reporting!$AJ:$BH,MATCH(LEFT($A$101,FIND("(",$A$101)-2),Reporting!$AK$4:$BH$4,0)+1,FALSE)</f>
        <v>0</v>
      </c>
      <c r="B109" s="266" t="s">
        <v>394</v>
      </c>
      <c r="C109" s="97">
        <v>0.18</v>
      </c>
      <c r="D109" s="6">
        <v>0.61</v>
      </c>
      <c r="E109" s="7">
        <f t="shared" si="80"/>
        <v>0.10979999999999999</v>
      </c>
      <c r="F109" s="7">
        <f t="shared" si="76"/>
        <v>0</v>
      </c>
      <c r="G109" s="8">
        <f t="shared" si="81"/>
        <v>0</v>
      </c>
      <c r="H109" s="9">
        <f t="shared" si="77"/>
        <v>0.18</v>
      </c>
      <c r="I109" s="10">
        <v>0.61</v>
      </c>
      <c r="J109" s="10">
        <f t="shared" si="82"/>
        <v>0.10979999999999999</v>
      </c>
      <c r="K109" s="10">
        <f t="shared" si="78"/>
        <v>0</v>
      </c>
      <c r="L109" s="11">
        <f t="shared" si="83"/>
        <v>0</v>
      </c>
      <c r="M109" s="12">
        <f t="shared" si="84"/>
        <v>0.18</v>
      </c>
      <c r="N109" s="13">
        <v>0.55000000000000004</v>
      </c>
      <c r="O109" s="13">
        <f t="shared" si="85"/>
        <v>9.9000000000000005E-2</v>
      </c>
      <c r="P109" s="13">
        <f t="shared" si="79"/>
        <v>0</v>
      </c>
      <c r="Q109" s="14">
        <f t="shared" si="86"/>
        <v>0</v>
      </c>
    </row>
    <row r="110" spans="1:17" x14ac:dyDescent="0.3">
      <c r="A110" s="250">
        <f>VLOOKUP($B110,Reporting!$AJ:$BH,MATCH(LEFT($A$101,FIND("(",$A$101)-2),Reporting!$AK$4:$BH$4,0)+1,FALSE)</f>
        <v>0</v>
      </c>
      <c r="B110" s="266" t="s">
        <v>395</v>
      </c>
      <c r="C110" s="97">
        <v>0.28000000000000003</v>
      </c>
      <c r="D110" s="6">
        <v>0.61</v>
      </c>
      <c r="E110" s="7">
        <f t="shared" si="80"/>
        <v>0.17080000000000001</v>
      </c>
      <c r="F110" s="7">
        <f t="shared" si="76"/>
        <v>0</v>
      </c>
      <c r="G110" s="8">
        <f t="shared" si="81"/>
        <v>0</v>
      </c>
      <c r="H110" s="9">
        <f t="shared" si="77"/>
        <v>0.28000000000000003</v>
      </c>
      <c r="I110" s="10">
        <v>0.61</v>
      </c>
      <c r="J110" s="10">
        <f t="shared" si="82"/>
        <v>0.17080000000000001</v>
      </c>
      <c r="K110" s="10">
        <f t="shared" si="78"/>
        <v>0</v>
      </c>
      <c r="L110" s="11">
        <f t="shared" si="83"/>
        <v>0</v>
      </c>
      <c r="M110" s="12">
        <f t="shared" si="84"/>
        <v>0.28000000000000003</v>
      </c>
      <c r="N110" s="13">
        <v>0.55000000000000004</v>
      </c>
      <c r="O110" s="13">
        <f t="shared" si="85"/>
        <v>0.15400000000000003</v>
      </c>
      <c r="P110" s="13">
        <f t="shared" si="79"/>
        <v>0</v>
      </c>
      <c r="Q110" s="14">
        <f t="shared" si="86"/>
        <v>0</v>
      </c>
    </row>
    <row r="111" spans="1:17" x14ac:dyDescent="0.3">
      <c r="A111" s="250">
        <f>VLOOKUP($B111,Reporting!$AJ:$BH,MATCH(LEFT($A$101,FIND("(",$A$101)-2),Reporting!$AK$4:$BH$4,0)+1,FALSE)</f>
        <v>0</v>
      </c>
      <c r="B111" s="266" t="s">
        <v>396</v>
      </c>
      <c r="C111" s="97">
        <v>0.43</v>
      </c>
      <c r="D111" s="6">
        <v>0.61</v>
      </c>
      <c r="E111" s="7">
        <f t="shared" si="80"/>
        <v>0.26229999999999998</v>
      </c>
      <c r="F111" s="7">
        <f t="shared" si="76"/>
        <v>0</v>
      </c>
      <c r="G111" s="8">
        <f t="shared" si="81"/>
        <v>0</v>
      </c>
      <c r="H111" s="9">
        <f t="shared" si="77"/>
        <v>0.43</v>
      </c>
      <c r="I111" s="10">
        <v>0.61</v>
      </c>
      <c r="J111" s="10">
        <f t="shared" si="82"/>
        <v>0.26229999999999998</v>
      </c>
      <c r="K111" s="10">
        <f t="shared" si="78"/>
        <v>0</v>
      </c>
      <c r="L111" s="11">
        <f t="shared" si="83"/>
        <v>0</v>
      </c>
      <c r="M111" s="12">
        <f t="shared" si="84"/>
        <v>0.43</v>
      </c>
      <c r="N111" s="13">
        <v>0.55000000000000004</v>
      </c>
      <c r="O111" s="13">
        <f t="shared" si="85"/>
        <v>0.23650000000000002</v>
      </c>
      <c r="P111" s="13">
        <f t="shared" si="79"/>
        <v>0</v>
      </c>
      <c r="Q111" s="14">
        <f t="shared" si="86"/>
        <v>0</v>
      </c>
    </row>
    <row r="112" spans="1:17" x14ac:dyDescent="0.3">
      <c r="A112" s="250">
        <f>VLOOKUP($B112,Reporting!$AJ:$BH,MATCH(LEFT($A$101,FIND("(",$A$101)-2),Reporting!$AK$4:$BH$4,0)+1,FALSE)</f>
        <v>0</v>
      </c>
      <c r="B112" s="266" t="s">
        <v>397</v>
      </c>
      <c r="C112" s="97">
        <v>0.48</v>
      </c>
      <c r="D112" s="6">
        <v>0.61</v>
      </c>
      <c r="E112" s="7">
        <f t="shared" si="80"/>
        <v>0.2928</v>
      </c>
      <c r="F112" s="7">
        <f t="shared" si="76"/>
        <v>0</v>
      </c>
      <c r="G112" s="8">
        <f t="shared" si="81"/>
        <v>0</v>
      </c>
      <c r="H112" s="9">
        <f t="shared" si="77"/>
        <v>0.48</v>
      </c>
      <c r="I112" s="10">
        <v>0.61</v>
      </c>
      <c r="J112" s="10">
        <f t="shared" si="82"/>
        <v>0.2928</v>
      </c>
      <c r="K112" s="10">
        <f t="shared" si="78"/>
        <v>0</v>
      </c>
      <c r="L112" s="11">
        <f t="shared" si="83"/>
        <v>0</v>
      </c>
      <c r="M112" s="12">
        <f t="shared" si="84"/>
        <v>0.48</v>
      </c>
      <c r="N112" s="13">
        <v>0.55000000000000004</v>
      </c>
      <c r="O112" s="13">
        <f t="shared" si="85"/>
        <v>0.26400000000000001</v>
      </c>
      <c r="P112" s="13">
        <f t="shared" si="79"/>
        <v>0</v>
      </c>
      <c r="Q112" s="14">
        <f t="shared" si="86"/>
        <v>0</v>
      </c>
    </row>
    <row r="113" spans="1:17" x14ac:dyDescent="0.3">
      <c r="A113" s="250">
        <f>VLOOKUP($B113,Reporting!$AJ:$BH,MATCH(LEFT($A$101,FIND("(",$A$101)-2),Reporting!$AK$4:$BH$4,0)+1,FALSE)</f>
        <v>0</v>
      </c>
      <c r="B113" s="266" t="s">
        <v>398</v>
      </c>
      <c r="C113" s="97">
        <v>0.55000000000000004</v>
      </c>
      <c r="D113" s="6">
        <v>0.61</v>
      </c>
      <c r="E113" s="7">
        <f t="shared" si="80"/>
        <v>0.33550000000000002</v>
      </c>
      <c r="F113" s="7">
        <f t="shared" si="76"/>
        <v>0</v>
      </c>
      <c r="G113" s="8">
        <f t="shared" si="81"/>
        <v>0</v>
      </c>
      <c r="H113" s="9">
        <f t="shared" si="77"/>
        <v>0.55000000000000004</v>
      </c>
      <c r="I113" s="10">
        <v>0.61</v>
      </c>
      <c r="J113" s="10">
        <f t="shared" si="82"/>
        <v>0.33550000000000002</v>
      </c>
      <c r="K113" s="10">
        <f t="shared" si="78"/>
        <v>0</v>
      </c>
      <c r="L113" s="11">
        <f t="shared" si="83"/>
        <v>0</v>
      </c>
      <c r="M113" s="12">
        <f t="shared" si="84"/>
        <v>0.55000000000000004</v>
      </c>
      <c r="N113" s="13">
        <v>0.55000000000000004</v>
      </c>
      <c r="O113" s="13">
        <f t="shared" si="85"/>
        <v>0.30250000000000005</v>
      </c>
      <c r="P113" s="13">
        <f t="shared" si="79"/>
        <v>0</v>
      </c>
      <c r="Q113" s="14">
        <f t="shared" si="86"/>
        <v>0</v>
      </c>
    </row>
    <row r="114" spans="1:17" x14ac:dyDescent="0.3">
      <c r="A114" s="250">
        <f>VLOOKUP($B114,Reporting!$AJ:$BH,MATCH(LEFT($A$101,FIND("(",$A$101)-2),Reporting!$AK$4:$BH$4,0)+1,FALSE)</f>
        <v>0</v>
      </c>
      <c r="B114" s="266" t="s">
        <v>399</v>
      </c>
      <c r="C114" s="97">
        <v>0.67</v>
      </c>
      <c r="D114" s="6">
        <v>0.61</v>
      </c>
      <c r="E114" s="7">
        <f t="shared" si="80"/>
        <v>0.40870000000000001</v>
      </c>
      <c r="F114" s="7">
        <f t="shared" si="76"/>
        <v>0</v>
      </c>
      <c r="G114" s="8">
        <f t="shared" si="81"/>
        <v>0</v>
      </c>
      <c r="H114" s="9">
        <f t="shared" si="77"/>
        <v>0.67</v>
      </c>
      <c r="I114" s="10">
        <v>0.61</v>
      </c>
      <c r="J114" s="10">
        <f t="shared" si="82"/>
        <v>0.40870000000000001</v>
      </c>
      <c r="K114" s="10">
        <f t="shared" si="78"/>
        <v>0</v>
      </c>
      <c r="L114" s="11">
        <f t="shared" si="83"/>
        <v>0</v>
      </c>
      <c r="M114" s="12">
        <f t="shared" si="84"/>
        <v>0.67</v>
      </c>
      <c r="N114" s="13">
        <v>0.55000000000000004</v>
      </c>
      <c r="O114" s="13">
        <f t="shared" si="85"/>
        <v>0.36850000000000005</v>
      </c>
      <c r="P114" s="13">
        <f t="shared" si="79"/>
        <v>0</v>
      </c>
      <c r="Q114" s="14">
        <f t="shared" si="86"/>
        <v>0</v>
      </c>
    </row>
    <row r="115" spans="1:17" x14ac:dyDescent="0.3">
      <c r="A115" s="250">
        <f>VLOOKUP($B115,Reporting!$AJ:$BH,MATCH(LEFT($A$101,FIND("(",$A$101)-2),Reporting!$AK$4:$BH$4,0)+1,FALSE)</f>
        <v>0</v>
      </c>
      <c r="B115" s="266" t="s">
        <v>400</v>
      </c>
      <c r="C115" s="97">
        <v>0.87</v>
      </c>
      <c r="D115" s="6">
        <v>0.61</v>
      </c>
      <c r="E115" s="7">
        <f t="shared" si="80"/>
        <v>0.53069999999999995</v>
      </c>
      <c r="F115" s="7">
        <f t="shared" si="76"/>
        <v>0</v>
      </c>
      <c r="G115" s="8">
        <f t="shared" si="81"/>
        <v>0</v>
      </c>
      <c r="H115" s="9">
        <f t="shared" si="77"/>
        <v>0.87</v>
      </c>
      <c r="I115" s="10">
        <v>0.61</v>
      </c>
      <c r="J115" s="10">
        <f t="shared" si="82"/>
        <v>0.53069999999999995</v>
      </c>
      <c r="K115" s="10">
        <f t="shared" si="78"/>
        <v>0</v>
      </c>
      <c r="L115" s="11">
        <f t="shared" si="83"/>
        <v>0</v>
      </c>
      <c r="M115" s="12">
        <f t="shared" si="84"/>
        <v>0.87</v>
      </c>
      <c r="N115" s="13">
        <v>0.55000000000000004</v>
      </c>
      <c r="O115" s="13">
        <f t="shared" si="85"/>
        <v>0.47850000000000004</v>
      </c>
      <c r="P115" s="13">
        <f t="shared" si="79"/>
        <v>0</v>
      </c>
      <c r="Q115" s="14">
        <f t="shared" si="86"/>
        <v>0</v>
      </c>
    </row>
    <row r="116" spans="1:17" x14ac:dyDescent="0.3">
      <c r="A116" s="250">
        <f>VLOOKUP($B116,Reporting!$AJ:$BH,MATCH(LEFT($A$101,FIND("(",$A$101)-2),Reporting!$AK$4:$BH$4,0)+1,FALSE)</f>
        <v>0</v>
      </c>
      <c r="B116" s="266" t="s">
        <v>401</v>
      </c>
      <c r="C116" s="97">
        <v>1.07</v>
      </c>
      <c r="D116" s="6">
        <v>0.61</v>
      </c>
      <c r="E116" s="7">
        <f t="shared" si="80"/>
        <v>0.65270000000000006</v>
      </c>
      <c r="F116" s="7">
        <f t="shared" si="76"/>
        <v>0</v>
      </c>
      <c r="G116" s="8">
        <f t="shared" si="81"/>
        <v>0</v>
      </c>
      <c r="H116" s="9">
        <f t="shared" si="77"/>
        <v>1.07</v>
      </c>
      <c r="I116" s="10">
        <v>0.61</v>
      </c>
      <c r="J116" s="10">
        <f t="shared" si="82"/>
        <v>0.65270000000000006</v>
      </c>
      <c r="K116" s="10">
        <f t="shared" si="78"/>
        <v>0</v>
      </c>
      <c r="L116" s="11">
        <f t="shared" si="83"/>
        <v>0</v>
      </c>
      <c r="M116" s="12">
        <f t="shared" si="84"/>
        <v>1.07</v>
      </c>
      <c r="N116" s="13">
        <v>0.55000000000000004</v>
      </c>
      <c r="O116" s="13">
        <f t="shared" si="85"/>
        <v>0.58850000000000013</v>
      </c>
      <c r="P116" s="13">
        <f t="shared" si="79"/>
        <v>0</v>
      </c>
      <c r="Q116" s="14">
        <f t="shared" si="86"/>
        <v>0</v>
      </c>
    </row>
    <row r="117" spans="1:17" x14ac:dyDescent="0.3">
      <c r="A117" s="250">
        <f>VLOOKUP($B117,Reporting!$AJ:$BH,MATCH(LEFT($A$101,FIND("(",$A$101)-2),Reporting!$AK$4:$BH$4,0)+1,FALSE)</f>
        <v>0</v>
      </c>
      <c r="B117" s="266" t="s">
        <v>402</v>
      </c>
      <c r="C117" s="97">
        <v>1.21</v>
      </c>
      <c r="D117" s="6">
        <v>0.61</v>
      </c>
      <c r="E117" s="7">
        <f t="shared" si="80"/>
        <v>0.73809999999999998</v>
      </c>
      <c r="F117" s="7">
        <f t="shared" si="76"/>
        <v>0</v>
      </c>
      <c r="G117" s="8">
        <f t="shared" si="81"/>
        <v>0</v>
      </c>
      <c r="H117" s="9">
        <f t="shared" si="77"/>
        <v>1.21</v>
      </c>
      <c r="I117" s="10">
        <v>0.61</v>
      </c>
      <c r="J117" s="10">
        <f t="shared" si="82"/>
        <v>0.73809999999999998</v>
      </c>
      <c r="K117" s="10">
        <f t="shared" si="78"/>
        <v>0</v>
      </c>
      <c r="L117" s="11">
        <f t="shared" si="83"/>
        <v>0</v>
      </c>
      <c r="M117" s="12">
        <f t="shared" si="84"/>
        <v>1.21</v>
      </c>
      <c r="N117" s="13">
        <v>0.55000000000000004</v>
      </c>
      <c r="O117" s="13">
        <f t="shared" si="85"/>
        <v>0.66549999999999998</v>
      </c>
      <c r="P117" s="13">
        <f t="shared" si="79"/>
        <v>0</v>
      </c>
      <c r="Q117" s="14">
        <f t="shared" si="86"/>
        <v>0</v>
      </c>
    </row>
    <row r="118" spans="1:17" x14ac:dyDescent="0.3">
      <c r="A118" s="250">
        <f>VLOOKUP($B118,Reporting!$AJ:$BH,MATCH(LEFT($A$101,FIND("(",$A$101)-2),Reporting!$AK$4:$BH$4,0)+1,FALSE)</f>
        <v>0</v>
      </c>
      <c r="B118" s="266" t="s">
        <v>403</v>
      </c>
      <c r="C118" s="97">
        <v>2.1</v>
      </c>
      <c r="D118" s="6">
        <v>0.61</v>
      </c>
      <c r="E118" s="7">
        <f t="shared" si="80"/>
        <v>1.2809999999999999</v>
      </c>
      <c r="F118" s="7">
        <f t="shared" si="76"/>
        <v>0</v>
      </c>
      <c r="G118" s="8">
        <f t="shared" si="81"/>
        <v>0</v>
      </c>
      <c r="H118" s="9">
        <f t="shared" si="77"/>
        <v>2.1</v>
      </c>
      <c r="I118" s="10">
        <v>0.61</v>
      </c>
      <c r="J118" s="10">
        <f t="shared" si="82"/>
        <v>1.2809999999999999</v>
      </c>
      <c r="K118" s="10">
        <f t="shared" si="78"/>
        <v>0</v>
      </c>
      <c r="L118" s="11">
        <f t="shared" si="83"/>
        <v>0</v>
      </c>
      <c r="M118" s="12">
        <f t="shared" si="84"/>
        <v>2.1</v>
      </c>
      <c r="N118" s="13">
        <v>0.55000000000000004</v>
      </c>
      <c r="O118" s="13">
        <f t="shared" si="85"/>
        <v>1.1550000000000002</v>
      </c>
      <c r="P118" s="13">
        <f t="shared" si="79"/>
        <v>0</v>
      </c>
      <c r="Q118" s="14">
        <f t="shared" si="86"/>
        <v>0</v>
      </c>
    </row>
    <row r="119" spans="1:17" ht="15" thickBot="1" x14ac:dyDescent="0.35">
      <c r="A119" s="3">
        <f>SUM(A103:A118)</f>
        <v>0</v>
      </c>
      <c r="B119" s="267"/>
      <c r="C119" s="4"/>
      <c r="D119" s="642" t="s">
        <v>9</v>
      </c>
      <c r="E119" s="643"/>
      <c r="F119" s="643"/>
      <c r="G119" s="16">
        <f>SUM(G103:G118)</f>
        <v>0</v>
      </c>
      <c r="H119" s="1"/>
      <c r="I119" s="644" t="s">
        <v>10</v>
      </c>
      <c r="J119" s="644"/>
      <c r="K119" s="644"/>
      <c r="L119" s="17">
        <f>SUM(L103:L118)</f>
        <v>0</v>
      </c>
      <c r="M119" s="15"/>
      <c r="N119" s="645" t="s">
        <v>11</v>
      </c>
      <c r="O119" s="645"/>
      <c r="P119" s="645"/>
      <c r="Q119" s="18">
        <f>SUM(Q103:Q118)</f>
        <v>0</v>
      </c>
    </row>
    <row r="120" spans="1:17" ht="15" thickBot="1" x14ac:dyDescent="0.35"/>
    <row r="121" spans="1:17" ht="15" customHeight="1" x14ac:dyDescent="0.3">
      <c r="A121" s="638" t="s">
        <v>189</v>
      </c>
      <c r="B121" s="638"/>
      <c r="C121" s="638"/>
      <c r="D121" s="638"/>
      <c r="E121" s="638"/>
      <c r="F121" s="704" t="s">
        <v>121</v>
      </c>
      <c r="G121" s="704"/>
      <c r="H121" s="704"/>
      <c r="I121" s="2"/>
      <c r="J121" s="2"/>
      <c r="K121" s="2"/>
      <c r="L121" s="2"/>
      <c r="M121" s="2"/>
      <c r="N121" s="2"/>
      <c r="O121" s="2"/>
      <c r="P121" s="2"/>
      <c r="Q121" s="5"/>
    </row>
    <row r="122" spans="1:17" ht="15" customHeight="1" x14ac:dyDescent="0.3">
      <c r="A122" s="639"/>
      <c r="B122" s="639"/>
      <c r="C122" s="639"/>
      <c r="D122" s="639"/>
      <c r="E122" s="639"/>
      <c r="F122" s="705"/>
      <c r="G122" s="705"/>
      <c r="H122" s="705"/>
      <c r="I122" s="29"/>
      <c r="J122" s="29"/>
      <c r="K122" s="29"/>
      <c r="L122" s="29"/>
      <c r="M122" s="29"/>
      <c r="N122" s="29"/>
      <c r="O122" s="29"/>
      <c r="P122" s="29"/>
      <c r="Q122" s="30"/>
    </row>
    <row r="123" spans="1:17" ht="15" customHeight="1" x14ac:dyDescent="0.3">
      <c r="A123" s="250">
        <f>VLOOKUP($B123,Reporting!$AJ:$BH,MATCH($A$121,Reporting!$AK$4:$BH$4,0)+1,FALSE)</f>
        <v>0</v>
      </c>
      <c r="B123" s="262" t="s">
        <v>371</v>
      </c>
      <c r="C123" s="114">
        <v>0.48</v>
      </c>
      <c r="D123" s="6">
        <v>0.61</v>
      </c>
      <c r="E123" s="7">
        <f t="shared" ref="E123:E128" si="87">C123*D123</f>
        <v>0.2928</v>
      </c>
      <c r="F123" s="7">
        <f>A123*E123</f>
        <v>0</v>
      </c>
      <c r="G123" s="8">
        <f t="shared" ref="G123:G128" si="88">F123/8</f>
        <v>0</v>
      </c>
      <c r="H123" s="9">
        <f>C123</f>
        <v>0.48</v>
      </c>
      <c r="I123" s="10">
        <v>0.61</v>
      </c>
      <c r="J123" s="10">
        <f t="shared" ref="J123:J128" si="89">H123*I123</f>
        <v>0.2928</v>
      </c>
      <c r="K123" s="10">
        <f>A123*J123</f>
        <v>0</v>
      </c>
      <c r="L123" s="11">
        <f t="shared" ref="L123:L128" si="90">K123/8</f>
        <v>0</v>
      </c>
      <c r="M123" s="12">
        <f t="shared" ref="M123:M128" si="91">H123</f>
        <v>0.48</v>
      </c>
      <c r="N123" s="13">
        <v>0.45</v>
      </c>
      <c r="O123" s="13">
        <f t="shared" ref="O123:O128" si="92">M123*N123</f>
        <v>0.216</v>
      </c>
      <c r="P123" s="13">
        <f>A123*O123</f>
        <v>0</v>
      </c>
      <c r="Q123" s="14">
        <f t="shared" ref="Q123:Q128" si="93">P123/8</f>
        <v>0</v>
      </c>
    </row>
    <row r="124" spans="1:17" ht="15" customHeight="1" x14ac:dyDescent="0.3">
      <c r="A124" s="250">
        <f>VLOOKUP($B124,Reporting!$AJ:$BH,MATCH($A$121,Reporting!$AK$4:$BH$4,0)+1,FALSE)</f>
        <v>0</v>
      </c>
      <c r="B124" s="262" t="s">
        <v>372</v>
      </c>
      <c r="C124" s="114">
        <v>0.72</v>
      </c>
      <c r="D124" s="6">
        <v>0.61</v>
      </c>
      <c r="E124" s="7">
        <f t="shared" si="87"/>
        <v>0.43919999999999998</v>
      </c>
      <c r="F124" s="7">
        <f t="shared" ref="F124:F135" si="94">A124*E124</f>
        <v>0</v>
      </c>
      <c r="G124" s="8">
        <f t="shared" si="88"/>
        <v>0</v>
      </c>
      <c r="H124" s="9">
        <f t="shared" ref="H124:H135" si="95">C124</f>
        <v>0.72</v>
      </c>
      <c r="I124" s="10">
        <v>0.61</v>
      </c>
      <c r="J124" s="10">
        <f t="shared" si="89"/>
        <v>0.43919999999999998</v>
      </c>
      <c r="K124" s="10">
        <f t="shared" ref="K124:K135" si="96">A124*J124</f>
        <v>0</v>
      </c>
      <c r="L124" s="11">
        <f t="shared" si="90"/>
        <v>0</v>
      </c>
      <c r="M124" s="12">
        <f t="shared" si="91"/>
        <v>0.72</v>
      </c>
      <c r="N124" s="13">
        <v>0.45</v>
      </c>
      <c r="O124" s="13">
        <f t="shared" si="92"/>
        <v>0.32400000000000001</v>
      </c>
      <c r="P124" s="13">
        <f t="shared" ref="P124:P135" si="97">A124*O124</f>
        <v>0</v>
      </c>
      <c r="Q124" s="14">
        <f t="shared" si="93"/>
        <v>0</v>
      </c>
    </row>
    <row r="125" spans="1:17" ht="15" customHeight="1" x14ac:dyDescent="0.3">
      <c r="A125" s="250">
        <f>VLOOKUP($B125,Reporting!$AJ:$BH,MATCH($A$121,Reporting!$AK$4:$BH$4,0)+1,FALSE)</f>
        <v>0</v>
      </c>
      <c r="B125" s="262" t="s">
        <v>389</v>
      </c>
      <c r="C125" s="114">
        <v>0.96</v>
      </c>
      <c r="D125" s="6">
        <v>0.61</v>
      </c>
      <c r="E125" s="7">
        <f t="shared" si="87"/>
        <v>0.58560000000000001</v>
      </c>
      <c r="F125" s="7">
        <f t="shared" si="94"/>
        <v>0</v>
      </c>
      <c r="G125" s="8">
        <f t="shared" si="88"/>
        <v>0</v>
      </c>
      <c r="H125" s="9">
        <f t="shared" si="95"/>
        <v>0.96</v>
      </c>
      <c r="I125" s="10">
        <v>0.61</v>
      </c>
      <c r="J125" s="10">
        <f t="shared" si="89"/>
        <v>0.58560000000000001</v>
      </c>
      <c r="K125" s="10">
        <f t="shared" si="96"/>
        <v>0</v>
      </c>
      <c r="L125" s="11">
        <f t="shared" si="90"/>
        <v>0</v>
      </c>
      <c r="M125" s="12">
        <f t="shared" si="91"/>
        <v>0.96</v>
      </c>
      <c r="N125" s="13">
        <v>0.45</v>
      </c>
      <c r="O125" s="13">
        <f t="shared" si="92"/>
        <v>0.432</v>
      </c>
      <c r="P125" s="13">
        <f t="shared" si="97"/>
        <v>0</v>
      </c>
      <c r="Q125" s="14">
        <f t="shared" si="93"/>
        <v>0</v>
      </c>
    </row>
    <row r="126" spans="1:17" ht="15" customHeight="1" x14ac:dyDescent="0.3">
      <c r="A126" s="250">
        <f>VLOOKUP($B126,Reporting!$AJ:$BH,MATCH($A$121,Reporting!$AK$4:$BH$4,0)+1,FALSE)</f>
        <v>0</v>
      </c>
      <c r="B126" s="262" t="s">
        <v>373</v>
      </c>
      <c r="C126" s="114">
        <v>1.2</v>
      </c>
      <c r="D126" s="6">
        <v>0.61</v>
      </c>
      <c r="E126" s="7">
        <f t="shared" si="87"/>
        <v>0.73199999999999998</v>
      </c>
      <c r="F126" s="7">
        <f t="shared" si="94"/>
        <v>0</v>
      </c>
      <c r="G126" s="8">
        <f t="shared" si="88"/>
        <v>0</v>
      </c>
      <c r="H126" s="9">
        <f t="shared" si="95"/>
        <v>1.2</v>
      </c>
      <c r="I126" s="10">
        <v>0.61</v>
      </c>
      <c r="J126" s="10">
        <f t="shared" si="89"/>
        <v>0.73199999999999998</v>
      </c>
      <c r="K126" s="10">
        <f t="shared" si="96"/>
        <v>0</v>
      </c>
      <c r="L126" s="11">
        <f t="shared" si="90"/>
        <v>0</v>
      </c>
      <c r="M126" s="12">
        <f t="shared" si="91"/>
        <v>1.2</v>
      </c>
      <c r="N126" s="13">
        <v>0.45</v>
      </c>
      <c r="O126" s="13">
        <f t="shared" si="92"/>
        <v>0.54</v>
      </c>
      <c r="P126" s="13">
        <f t="shared" si="97"/>
        <v>0</v>
      </c>
      <c r="Q126" s="14">
        <f t="shared" si="93"/>
        <v>0</v>
      </c>
    </row>
    <row r="127" spans="1:17" ht="15" customHeight="1" x14ac:dyDescent="0.3">
      <c r="A127" s="250">
        <f>VLOOKUP($B127,Reporting!$AJ:$BH,MATCH($A$121,Reporting!$AK$4:$BH$4,0)+1,FALSE)</f>
        <v>0</v>
      </c>
      <c r="B127" s="262" t="s">
        <v>374</v>
      </c>
      <c r="C127" s="114">
        <v>1.44</v>
      </c>
      <c r="D127" s="6">
        <v>0.61</v>
      </c>
      <c r="E127" s="7">
        <f t="shared" si="87"/>
        <v>0.87839999999999996</v>
      </c>
      <c r="F127" s="7">
        <f t="shared" si="94"/>
        <v>0</v>
      </c>
      <c r="G127" s="8">
        <f t="shared" si="88"/>
        <v>0</v>
      </c>
      <c r="H127" s="9">
        <f t="shared" si="95"/>
        <v>1.44</v>
      </c>
      <c r="I127" s="10">
        <v>0.61</v>
      </c>
      <c r="J127" s="10">
        <f t="shared" si="89"/>
        <v>0.87839999999999996</v>
      </c>
      <c r="K127" s="10">
        <f t="shared" si="96"/>
        <v>0</v>
      </c>
      <c r="L127" s="11">
        <f t="shared" si="90"/>
        <v>0</v>
      </c>
      <c r="M127" s="12">
        <f t="shared" si="91"/>
        <v>1.44</v>
      </c>
      <c r="N127" s="13">
        <v>0.45</v>
      </c>
      <c r="O127" s="13">
        <f t="shared" si="92"/>
        <v>0.64800000000000002</v>
      </c>
      <c r="P127" s="13">
        <f t="shared" si="97"/>
        <v>0</v>
      </c>
      <c r="Q127" s="14">
        <f t="shared" si="93"/>
        <v>0</v>
      </c>
    </row>
    <row r="128" spans="1:17" ht="15.75" customHeight="1" x14ac:dyDescent="0.3">
      <c r="A128" s="250">
        <f>VLOOKUP($B128,Reporting!$AJ:$BH,MATCH($A$121,Reporting!$AK$4:$BH$4,0)+1,FALSE)</f>
        <v>0</v>
      </c>
      <c r="B128" s="266" t="s">
        <v>390</v>
      </c>
      <c r="C128" s="97">
        <v>1.92</v>
      </c>
      <c r="D128" s="6">
        <v>0.61</v>
      </c>
      <c r="E128" s="7">
        <f t="shared" si="87"/>
        <v>1.1712</v>
      </c>
      <c r="F128" s="7">
        <f t="shared" si="94"/>
        <v>0</v>
      </c>
      <c r="G128" s="8">
        <f t="shared" si="88"/>
        <v>0</v>
      </c>
      <c r="H128" s="9">
        <f t="shared" si="95"/>
        <v>1.92</v>
      </c>
      <c r="I128" s="10">
        <v>0.61</v>
      </c>
      <c r="J128" s="10">
        <f t="shared" si="89"/>
        <v>1.1712</v>
      </c>
      <c r="K128" s="10">
        <f t="shared" si="96"/>
        <v>0</v>
      </c>
      <c r="L128" s="11">
        <f t="shared" si="90"/>
        <v>0</v>
      </c>
      <c r="M128" s="12">
        <f t="shared" si="91"/>
        <v>1.92</v>
      </c>
      <c r="N128" s="13">
        <v>0.45</v>
      </c>
      <c r="O128" s="13">
        <f t="shared" si="92"/>
        <v>0.86399999999999999</v>
      </c>
      <c r="P128" s="13">
        <f t="shared" si="97"/>
        <v>0</v>
      </c>
      <c r="Q128" s="14">
        <f t="shared" si="93"/>
        <v>0</v>
      </c>
    </row>
    <row r="129" spans="1:17" x14ac:dyDescent="0.3">
      <c r="A129" s="250">
        <f>VLOOKUP($B129,Reporting!$AJ:$BH,MATCH($A$121,Reporting!$AK$4:$BH$4,0)+1,FALSE)</f>
        <v>0</v>
      </c>
      <c r="B129" s="266" t="s">
        <v>376</v>
      </c>
      <c r="C129" s="97">
        <v>2.2999999999999998</v>
      </c>
      <c r="D129" s="6">
        <v>0.61</v>
      </c>
      <c r="E129" s="7">
        <f t="shared" ref="E129:E135" si="98">C129*D129</f>
        <v>1.4029999999999998</v>
      </c>
      <c r="F129" s="7">
        <f t="shared" si="94"/>
        <v>0</v>
      </c>
      <c r="G129" s="8">
        <f t="shared" ref="G129:G135" si="99">F129/8</f>
        <v>0</v>
      </c>
      <c r="H129" s="9">
        <f t="shared" si="95"/>
        <v>2.2999999999999998</v>
      </c>
      <c r="I129" s="10">
        <v>0.61</v>
      </c>
      <c r="J129" s="10">
        <f t="shared" ref="J129:J135" si="100">H129*I129</f>
        <v>1.4029999999999998</v>
      </c>
      <c r="K129" s="10">
        <f t="shared" si="96"/>
        <v>0</v>
      </c>
      <c r="L129" s="11">
        <f t="shared" ref="L129:L135" si="101">K129/8</f>
        <v>0</v>
      </c>
      <c r="M129" s="12">
        <f t="shared" ref="M129:M135" si="102">H129</f>
        <v>2.2999999999999998</v>
      </c>
      <c r="N129" s="13">
        <v>0.45</v>
      </c>
      <c r="O129" s="13">
        <f t="shared" ref="O129:O135" si="103">M129*N129</f>
        <v>1.0349999999999999</v>
      </c>
      <c r="P129" s="13">
        <f t="shared" si="97"/>
        <v>0</v>
      </c>
      <c r="Q129" s="14">
        <f t="shared" ref="Q129:Q135" si="104">P129/8</f>
        <v>0</v>
      </c>
    </row>
    <row r="130" spans="1:17" x14ac:dyDescent="0.3">
      <c r="A130" s="250">
        <f>VLOOKUP($B130,Reporting!$AJ:$BH,MATCH($A$121,Reporting!$AK$4:$BH$4,0)+1,FALSE)</f>
        <v>0</v>
      </c>
      <c r="B130" s="266" t="s">
        <v>391</v>
      </c>
      <c r="C130" s="97">
        <v>2.6</v>
      </c>
      <c r="D130" s="6">
        <v>0.61</v>
      </c>
      <c r="E130" s="7">
        <f t="shared" si="98"/>
        <v>1.5860000000000001</v>
      </c>
      <c r="F130" s="7">
        <f t="shared" si="94"/>
        <v>0</v>
      </c>
      <c r="G130" s="8">
        <f t="shared" si="99"/>
        <v>0</v>
      </c>
      <c r="H130" s="9">
        <f t="shared" si="95"/>
        <v>2.6</v>
      </c>
      <c r="I130" s="10">
        <v>0.61</v>
      </c>
      <c r="J130" s="10">
        <f t="shared" si="100"/>
        <v>1.5860000000000001</v>
      </c>
      <c r="K130" s="10">
        <f t="shared" si="96"/>
        <v>0</v>
      </c>
      <c r="L130" s="11">
        <f t="shared" si="101"/>
        <v>0</v>
      </c>
      <c r="M130" s="12">
        <f t="shared" si="102"/>
        <v>2.6</v>
      </c>
      <c r="N130" s="13">
        <v>0.45</v>
      </c>
      <c r="O130" s="13">
        <f t="shared" si="103"/>
        <v>1.1700000000000002</v>
      </c>
      <c r="P130" s="13">
        <f t="shared" si="97"/>
        <v>0</v>
      </c>
      <c r="Q130" s="14">
        <f t="shared" si="104"/>
        <v>0</v>
      </c>
    </row>
    <row r="131" spans="1:17" x14ac:dyDescent="0.3">
      <c r="A131" s="250">
        <f>VLOOKUP($B131,Reporting!$AJ:$BH,MATCH($A$121,Reporting!$AK$4:$BH$4,0)+1,FALSE)</f>
        <v>0</v>
      </c>
      <c r="B131" s="266" t="s">
        <v>392</v>
      </c>
      <c r="C131" s="97">
        <v>3.06</v>
      </c>
      <c r="D131" s="6">
        <v>0.61</v>
      </c>
      <c r="E131" s="7">
        <f t="shared" si="98"/>
        <v>1.8666</v>
      </c>
      <c r="F131" s="7">
        <f t="shared" si="94"/>
        <v>0</v>
      </c>
      <c r="G131" s="8">
        <f t="shared" si="99"/>
        <v>0</v>
      </c>
      <c r="H131" s="9">
        <f t="shared" si="95"/>
        <v>3.06</v>
      </c>
      <c r="I131" s="10">
        <v>0.61</v>
      </c>
      <c r="J131" s="10">
        <f t="shared" si="100"/>
        <v>1.8666</v>
      </c>
      <c r="K131" s="10">
        <f t="shared" si="96"/>
        <v>0</v>
      </c>
      <c r="L131" s="11">
        <f t="shared" si="101"/>
        <v>0</v>
      </c>
      <c r="M131" s="12">
        <f t="shared" si="102"/>
        <v>3.06</v>
      </c>
      <c r="N131" s="13">
        <v>0.45</v>
      </c>
      <c r="O131" s="13">
        <f t="shared" si="103"/>
        <v>1.377</v>
      </c>
      <c r="P131" s="13">
        <f t="shared" si="97"/>
        <v>0</v>
      </c>
      <c r="Q131" s="14">
        <f t="shared" si="104"/>
        <v>0</v>
      </c>
    </row>
    <row r="132" spans="1:17" x14ac:dyDescent="0.3">
      <c r="A132" s="250">
        <f>VLOOKUP($B132,Reporting!$AJ:$BH,MATCH($A$121,Reporting!$AK$4:$BH$4,0)+1,FALSE)</f>
        <v>0</v>
      </c>
      <c r="B132" s="266" t="s">
        <v>393</v>
      </c>
      <c r="C132" s="97">
        <v>3.44</v>
      </c>
      <c r="D132" s="6">
        <v>0.61</v>
      </c>
      <c r="E132" s="7">
        <f t="shared" si="98"/>
        <v>2.0983999999999998</v>
      </c>
      <c r="F132" s="7">
        <f t="shared" si="94"/>
        <v>0</v>
      </c>
      <c r="G132" s="8">
        <f t="shared" si="99"/>
        <v>0</v>
      </c>
      <c r="H132" s="9">
        <f t="shared" si="95"/>
        <v>3.44</v>
      </c>
      <c r="I132" s="10">
        <v>0.61</v>
      </c>
      <c r="J132" s="10">
        <f t="shared" si="100"/>
        <v>2.0983999999999998</v>
      </c>
      <c r="K132" s="10">
        <f t="shared" si="96"/>
        <v>0</v>
      </c>
      <c r="L132" s="11">
        <f t="shared" si="101"/>
        <v>0</v>
      </c>
      <c r="M132" s="12">
        <f t="shared" si="102"/>
        <v>3.44</v>
      </c>
      <c r="N132" s="13">
        <v>0.45</v>
      </c>
      <c r="O132" s="13">
        <f t="shared" si="103"/>
        <v>1.548</v>
      </c>
      <c r="P132" s="13">
        <f t="shared" si="97"/>
        <v>0</v>
      </c>
      <c r="Q132" s="14">
        <f t="shared" si="104"/>
        <v>0</v>
      </c>
    </row>
    <row r="133" spans="1:17" x14ac:dyDescent="0.3">
      <c r="A133" s="250">
        <f>VLOOKUP($B133,Reporting!$AJ:$BH,MATCH($A$121,Reporting!$AK$4:$BH$4,0)+1,FALSE)</f>
        <v>0</v>
      </c>
      <c r="B133" s="266" t="s">
        <v>394</v>
      </c>
      <c r="C133" s="97">
        <v>3.87</v>
      </c>
      <c r="D133" s="6">
        <v>0.61</v>
      </c>
      <c r="E133" s="7">
        <f t="shared" si="98"/>
        <v>2.3607</v>
      </c>
      <c r="F133" s="7">
        <f t="shared" si="94"/>
        <v>0</v>
      </c>
      <c r="G133" s="8">
        <f t="shared" si="99"/>
        <v>0</v>
      </c>
      <c r="H133" s="9">
        <f t="shared" si="95"/>
        <v>3.87</v>
      </c>
      <c r="I133" s="10">
        <v>0.61</v>
      </c>
      <c r="J133" s="10">
        <f t="shared" si="100"/>
        <v>2.3607</v>
      </c>
      <c r="K133" s="10">
        <f t="shared" si="96"/>
        <v>0</v>
      </c>
      <c r="L133" s="11">
        <f t="shared" si="101"/>
        <v>0</v>
      </c>
      <c r="M133" s="12">
        <f t="shared" si="102"/>
        <v>3.87</v>
      </c>
      <c r="N133" s="13">
        <v>0.45</v>
      </c>
      <c r="O133" s="13">
        <f t="shared" si="103"/>
        <v>1.7415</v>
      </c>
      <c r="P133" s="13">
        <f t="shared" si="97"/>
        <v>0</v>
      </c>
      <c r="Q133" s="14">
        <f t="shared" si="104"/>
        <v>0</v>
      </c>
    </row>
    <row r="134" spans="1:17" x14ac:dyDescent="0.3">
      <c r="A134" s="250">
        <f>VLOOKUP($B134,Reporting!$AJ:$BH,MATCH($A$121,Reporting!$AK$4:$BH$4,0)+1,FALSE)</f>
        <v>0</v>
      </c>
      <c r="B134" s="266" t="s">
        <v>395</v>
      </c>
      <c r="C134" s="97">
        <v>4.8</v>
      </c>
      <c r="D134" s="6">
        <v>0.61</v>
      </c>
      <c r="E134" s="7">
        <f t="shared" si="98"/>
        <v>2.9279999999999999</v>
      </c>
      <c r="F134" s="7">
        <f t="shared" si="94"/>
        <v>0</v>
      </c>
      <c r="G134" s="8">
        <f t="shared" si="99"/>
        <v>0</v>
      </c>
      <c r="H134" s="9">
        <f t="shared" si="95"/>
        <v>4.8</v>
      </c>
      <c r="I134" s="10">
        <v>0.61</v>
      </c>
      <c r="J134" s="10">
        <f t="shared" si="100"/>
        <v>2.9279999999999999</v>
      </c>
      <c r="K134" s="10">
        <f t="shared" si="96"/>
        <v>0</v>
      </c>
      <c r="L134" s="11">
        <f t="shared" si="101"/>
        <v>0</v>
      </c>
      <c r="M134" s="12">
        <f t="shared" si="102"/>
        <v>4.8</v>
      </c>
      <c r="N134" s="13">
        <v>0.45</v>
      </c>
      <c r="O134" s="13">
        <f t="shared" si="103"/>
        <v>2.16</v>
      </c>
      <c r="P134" s="13">
        <f t="shared" si="97"/>
        <v>0</v>
      </c>
      <c r="Q134" s="14">
        <f t="shared" si="104"/>
        <v>0</v>
      </c>
    </row>
    <row r="135" spans="1:17" x14ac:dyDescent="0.3">
      <c r="A135" s="250">
        <f>VLOOKUP($B135,Reporting!$AJ:$BH,MATCH($A$121,Reporting!$AK$4:$BH$4,0)+1,FALSE)</f>
        <v>0</v>
      </c>
      <c r="B135" s="266" t="s">
        <v>396</v>
      </c>
      <c r="C135" s="97">
        <v>6.07</v>
      </c>
      <c r="D135" s="6">
        <v>0.61</v>
      </c>
      <c r="E135" s="7">
        <f t="shared" si="98"/>
        <v>3.7027000000000001</v>
      </c>
      <c r="F135" s="7">
        <f t="shared" si="94"/>
        <v>0</v>
      </c>
      <c r="G135" s="8">
        <f t="shared" si="99"/>
        <v>0</v>
      </c>
      <c r="H135" s="9">
        <f t="shared" si="95"/>
        <v>6.07</v>
      </c>
      <c r="I135" s="10">
        <v>0.61</v>
      </c>
      <c r="J135" s="10">
        <f t="shared" si="100"/>
        <v>3.7027000000000001</v>
      </c>
      <c r="K135" s="10">
        <f t="shared" si="96"/>
        <v>0</v>
      </c>
      <c r="L135" s="11">
        <f t="shared" si="101"/>
        <v>0</v>
      </c>
      <c r="M135" s="12">
        <f t="shared" si="102"/>
        <v>6.07</v>
      </c>
      <c r="N135" s="13">
        <v>0.45</v>
      </c>
      <c r="O135" s="13">
        <f t="shared" si="103"/>
        <v>2.7315</v>
      </c>
      <c r="P135" s="13">
        <f t="shared" si="97"/>
        <v>0</v>
      </c>
      <c r="Q135" s="14">
        <f t="shared" si="104"/>
        <v>0</v>
      </c>
    </row>
    <row r="136" spans="1:17" ht="15" thickBot="1" x14ac:dyDescent="0.35">
      <c r="A136" s="3">
        <f>SUM(A123:A135)</f>
        <v>0</v>
      </c>
      <c r="B136" s="267"/>
      <c r="C136" s="4"/>
      <c r="D136" s="642" t="s">
        <v>9</v>
      </c>
      <c r="E136" s="643"/>
      <c r="F136" s="643"/>
      <c r="G136" s="16">
        <f>SUM(G123:G135)</f>
        <v>0</v>
      </c>
      <c r="H136" s="1"/>
      <c r="I136" s="644" t="s">
        <v>10</v>
      </c>
      <c r="J136" s="644"/>
      <c r="K136" s="644"/>
      <c r="L136" s="17">
        <f>SUM(L123:L135)</f>
        <v>0</v>
      </c>
      <c r="M136" s="15"/>
      <c r="N136" s="645" t="s">
        <v>11</v>
      </c>
      <c r="O136" s="645"/>
      <c r="P136" s="645"/>
      <c r="Q136" s="18">
        <f>SUM(Q123:Q135)</f>
        <v>0</v>
      </c>
    </row>
    <row r="137" spans="1:17" ht="15" thickBot="1" x14ac:dyDescent="0.35"/>
    <row r="138" spans="1:17" ht="15" customHeight="1" x14ac:dyDescent="0.3">
      <c r="A138" s="638" t="s">
        <v>174</v>
      </c>
      <c r="B138" s="638"/>
      <c r="C138" s="638"/>
      <c r="D138" s="638"/>
      <c r="E138" s="638"/>
      <c r="F138" s="638"/>
      <c r="G138" s="638"/>
      <c r="H138" s="638"/>
      <c r="I138" s="638"/>
      <c r="J138" s="638"/>
      <c r="K138" s="638"/>
      <c r="L138" s="638"/>
      <c r="M138" s="638"/>
      <c r="N138" s="726" t="s">
        <v>98</v>
      </c>
      <c r="O138" s="726"/>
      <c r="P138" s="726"/>
      <c r="Q138" s="736"/>
    </row>
    <row r="139" spans="1:17" ht="15" customHeight="1" x14ac:dyDescent="0.3">
      <c r="A139" s="639"/>
      <c r="B139" s="639"/>
      <c r="C139" s="639"/>
      <c r="D139" s="639"/>
      <c r="E139" s="639"/>
      <c r="F139" s="639"/>
      <c r="G139" s="639"/>
      <c r="H139" s="639"/>
      <c r="I139" s="639"/>
      <c r="J139" s="639"/>
      <c r="K139" s="639"/>
      <c r="L139" s="639"/>
      <c r="M139" s="639"/>
      <c r="N139" s="727"/>
      <c r="O139" s="727"/>
      <c r="P139" s="727"/>
      <c r="Q139" s="737"/>
    </row>
    <row r="140" spans="1:17" ht="15" customHeight="1" x14ac:dyDescent="0.3">
      <c r="A140" s="250">
        <f>VLOOKUP($B140,Reporting!$AJ:$BH,MATCH(LEFT($A$138,FIND("(",$A$138)-2),Reporting!$AK$4:$BH$4,0)+1,FALSE)</f>
        <v>0</v>
      </c>
      <c r="B140" s="262" t="s">
        <v>371</v>
      </c>
      <c r="C140" s="96">
        <v>0.24</v>
      </c>
      <c r="D140" s="6">
        <v>0.61</v>
      </c>
      <c r="E140" s="7">
        <f t="shared" ref="E140:E145" si="105">C140*D140</f>
        <v>0.1464</v>
      </c>
      <c r="F140" s="7">
        <f>A140*E140</f>
        <v>0</v>
      </c>
      <c r="G140" s="8">
        <f t="shared" ref="G140:G145" si="106">F140/8</f>
        <v>0</v>
      </c>
      <c r="H140" s="9">
        <f>C140</f>
        <v>0.24</v>
      </c>
      <c r="I140" s="10">
        <v>0.61</v>
      </c>
      <c r="J140" s="10">
        <f t="shared" ref="J140:J145" si="107">H140*I140</f>
        <v>0.1464</v>
      </c>
      <c r="K140" s="10">
        <f>A140*J140</f>
        <v>0</v>
      </c>
      <c r="L140" s="11">
        <f t="shared" ref="L140:L145" si="108">K140/8</f>
        <v>0</v>
      </c>
      <c r="M140" s="12">
        <f t="shared" ref="M140:M145" si="109">H140</f>
        <v>0.24</v>
      </c>
      <c r="N140" s="13">
        <v>0.55000000000000004</v>
      </c>
      <c r="O140" s="13">
        <f t="shared" ref="O140:O145" si="110">M140*N140</f>
        <v>0.13200000000000001</v>
      </c>
      <c r="P140" s="13">
        <f>A140*O140</f>
        <v>0</v>
      </c>
      <c r="Q140" s="14">
        <f t="shared" ref="Q140:Q145" si="111">P140/8</f>
        <v>0</v>
      </c>
    </row>
    <row r="141" spans="1:17" ht="15" customHeight="1" x14ac:dyDescent="0.3">
      <c r="A141" s="250">
        <f>VLOOKUP($B141,Reporting!$AJ:$BH,MATCH(LEFT($A$138,FIND("(",$A$138)-2),Reporting!$AK$4:$BH$4,0)+1,FALSE)</f>
        <v>0</v>
      </c>
      <c r="B141" s="262" t="s">
        <v>372</v>
      </c>
      <c r="C141" s="96">
        <v>0.36</v>
      </c>
      <c r="D141" s="6">
        <v>0.61</v>
      </c>
      <c r="E141" s="7">
        <f t="shared" si="105"/>
        <v>0.21959999999999999</v>
      </c>
      <c r="F141" s="7">
        <f t="shared" ref="F141:F152" si="112">A141*E141</f>
        <v>0</v>
      </c>
      <c r="G141" s="8">
        <f t="shared" si="106"/>
        <v>0</v>
      </c>
      <c r="H141" s="9">
        <f t="shared" ref="H141:H152" si="113">C141</f>
        <v>0.36</v>
      </c>
      <c r="I141" s="10">
        <v>0.61</v>
      </c>
      <c r="J141" s="10">
        <f t="shared" si="107"/>
        <v>0.21959999999999999</v>
      </c>
      <c r="K141" s="10">
        <f t="shared" ref="K141:K152" si="114">A141*J141</f>
        <v>0</v>
      </c>
      <c r="L141" s="11">
        <f t="shared" si="108"/>
        <v>0</v>
      </c>
      <c r="M141" s="12">
        <f t="shared" si="109"/>
        <v>0.36</v>
      </c>
      <c r="N141" s="13">
        <v>0.55000000000000004</v>
      </c>
      <c r="O141" s="13">
        <f t="shared" si="110"/>
        <v>0.19800000000000001</v>
      </c>
      <c r="P141" s="13">
        <f t="shared" ref="P141:P152" si="115">A141*O141</f>
        <v>0</v>
      </c>
      <c r="Q141" s="14">
        <f t="shared" si="111"/>
        <v>0</v>
      </c>
    </row>
    <row r="142" spans="1:17" ht="15" customHeight="1" x14ac:dyDescent="0.3">
      <c r="A142" s="250">
        <f>VLOOKUP($B142,Reporting!$AJ:$BH,MATCH(LEFT($A$138,FIND("(",$A$138)-2),Reporting!$AK$4:$BH$4,0)+1,FALSE)</f>
        <v>0</v>
      </c>
      <c r="B142" s="262" t="s">
        <v>389</v>
      </c>
      <c r="C142" s="96">
        <v>0.36</v>
      </c>
      <c r="D142" s="6">
        <v>0.61</v>
      </c>
      <c r="E142" s="7">
        <f t="shared" si="105"/>
        <v>0.21959999999999999</v>
      </c>
      <c r="F142" s="7">
        <f t="shared" si="112"/>
        <v>0</v>
      </c>
      <c r="G142" s="8">
        <f t="shared" si="106"/>
        <v>0</v>
      </c>
      <c r="H142" s="9">
        <f t="shared" si="113"/>
        <v>0.36</v>
      </c>
      <c r="I142" s="10">
        <v>0.61</v>
      </c>
      <c r="J142" s="10">
        <f t="shared" si="107"/>
        <v>0.21959999999999999</v>
      </c>
      <c r="K142" s="10">
        <f t="shared" si="114"/>
        <v>0</v>
      </c>
      <c r="L142" s="11">
        <f t="shared" si="108"/>
        <v>0</v>
      </c>
      <c r="M142" s="12">
        <f t="shared" si="109"/>
        <v>0.36</v>
      </c>
      <c r="N142" s="13">
        <v>0.55000000000000004</v>
      </c>
      <c r="O142" s="13">
        <f t="shared" si="110"/>
        <v>0.19800000000000001</v>
      </c>
      <c r="P142" s="13">
        <f t="shared" si="115"/>
        <v>0</v>
      </c>
      <c r="Q142" s="14">
        <f t="shared" si="111"/>
        <v>0</v>
      </c>
    </row>
    <row r="143" spans="1:17" ht="15" customHeight="1" x14ac:dyDescent="0.3">
      <c r="A143" s="250">
        <f>VLOOKUP($B143,Reporting!$AJ:$BH,MATCH(LEFT($A$138,FIND("(",$A$138)-2),Reporting!$AK$4:$BH$4,0)+1,FALSE)</f>
        <v>0</v>
      </c>
      <c r="B143" s="262" t="s">
        <v>373</v>
      </c>
      <c r="C143" s="96">
        <v>0.36</v>
      </c>
      <c r="D143" s="6">
        <v>0.61</v>
      </c>
      <c r="E143" s="7">
        <f t="shared" si="105"/>
        <v>0.21959999999999999</v>
      </c>
      <c r="F143" s="7">
        <f t="shared" si="112"/>
        <v>0</v>
      </c>
      <c r="G143" s="8">
        <f t="shared" si="106"/>
        <v>0</v>
      </c>
      <c r="H143" s="9">
        <f t="shared" si="113"/>
        <v>0.36</v>
      </c>
      <c r="I143" s="10">
        <v>0.61</v>
      </c>
      <c r="J143" s="10">
        <f t="shared" si="107"/>
        <v>0.21959999999999999</v>
      </c>
      <c r="K143" s="10">
        <f t="shared" si="114"/>
        <v>0</v>
      </c>
      <c r="L143" s="11">
        <f t="shared" si="108"/>
        <v>0</v>
      </c>
      <c r="M143" s="12">
        <f t="shared" si="109"/>
        <v>0.36</v>
      </c>
      <c r="N143" s="13">
        <v>0.55000000000000004</v>
      </c>
      <c r="O143" s="13">
        <f t="shared" si="110"/>
        <v>0.19800000000000001</v>
      </c>
      <c r="P143" s="13">
        <f t="shared" si="115"/>
        <v>0</v>
      </c>
      <c r="Q143" s="14">
        <f t="shared" si="111"/>
        <v>0</v>
      </c>
    </row>
    <row r="144" spans="1:17" ht="15" customHeight="1" x14ac:dyDescent="0.3">
      <c r="A144" s="250">
        <f>VLOOKUP($B144,Reporting!$AJ:$BH,MATCH(LEFT($A$138,FIND("(",$A$138)-2),Reporting!$AK$4:$BH$4,0)+1,FALSE)</f>
        <v>0</v>
      </c>
      <c r="B144" s="262" t="s">
        <v>374</v>
      </c>
      <c r="C144" s="96">
        <v>0.36</v>
      </c>
      <c r="D144" s="6">
        <v>0.61</v>
      </c>
      <c r="E144" s="7">
        <f t="shared" si="105"/>
        <v>0.21959999999999999</v>
      </c>
      <c r="F144" s="7">
        <f t="shared" si="112"/>
        <v>0</v>
      </c>
      <c r="G144" s="8">
        <f t="shared" si="106"/>
        <v>0</v>
      </c>
      <c r="H144" s="9">
        <f t="shared" si="113"/>
        <v>0.36</v>
      </c>
      <c r="I144" s="10">
        <v>0.61</v>
      </c>
      <c r="J144" s="10">
        <f t="shared" si="107"/>
        <v>0.21959999999999999</v>
      </c>
      <c r="K144" s="10">
        <f t="shared" si="114"/>
        <v>0</v>
      </c>
      <c r="L144" s="11">
        <f t="shared" si="108"/>
        <v>0</v>
      </c>
      <c r="M144" s="12">
        <f t="shared" si="109"/>
        <v>0.36</v>
      </c>
      <c r="N144" s="13">
        <v>0.55000000000000004</v>
      </c>
      <c r="O144" s="13">
        <f t="shared" si="110"/>
        <v>0.19800000000000001</v>
      </c>
      <c r="P144" s="13">
        <f t="shared" si="115"/>
        <v>0</v>
      </c>
      <c r="Q144" s="14">
        <f t="shared" si="111"/>
        <v>0</v>
      </c>
    </row>
    <row r="145" spans="1:25" ht="15.75" customHeight="1" x14ac:dyDescent="0.3">
      <c r="A145" s="250">
        <f>VLOOKUP($B145,Reporting!$AJ:$BH,MATCH(LEFT($A$138,FIND("(",$A$138)-2),Reporting!$AK$4:$BH$4,0)+1,FALSE)</f>
        <v>0</v>
      </c>
      <c r="B145" s="266" t="s">
        <v>390</v>
      </c>
      <c r="C145" s="97">
        <v>0.39</v>
      </c>
      <c r="D145" s="6">
        <v>0.61</v>
      </c>
      <c r="E145" s="7">
        <f t="shared" si="105"/>
        <v>0.2379</v>
      </c>
      <c r="F145" s="7">
        <f t="shared" si="112"/>
        <v>0</v>
      </c>
      <c r="G145" s="8">
        <f t="shared" si="106"/>
        <v>0</v>
      </c>
      <c r="H145" s="9">
        <f t="shared" si="113"/>
        <v>0.39</v>
      </c>
      <c r="I145" s="10">
        <v>0.61</v>
      </c>
      <c r="J145" s="10">
        <f t="shared" si="107"/>
        <v>0.2379</v>
      </c>
      <c r="K145" s="10">
        <f t="shared" si="114"/>
        <v>0</v>
      </c>
      <c r="L145" s="11">
        <f t="shared" si="108"/>
        <v>0</v>
      </c>
      <c r="M145" s="12">
        <f t="shared" si="109"/>
        <v>0.39</v>
      </c>
      <c r="N145" s="13">
        <v>0.55000000000000004</v>
      </c>
      <c r="O145" s="13">
        <f t="shared" si="110"/>
        <v>0.21450000000000002</v>
      </c>
      <c r="P145" s="13">
        <f t="shared" si="115"/>
        <v>0</v>
      </c>
      <c r="Q145" s="14">
        <f t="shared" si="111"/>
        <v>0</v>
      </c>
    </row>
    <row r="146" spans="1:25" x14ac:dyDescent="0.3">
      <c r="A146" s="250">
        <f>VLOOKUP($B146,Reporting!$AJ:$BH,MATCH(LEFT($A$138,FIND("(",$A$138)-2),Reporting!$AK$4:$BH$4,0)+1,FALSE)</f>
        <v>0</v>
      </c>
      <c r="B146" s="266" t="s">
        <v>376</v>
      </c>
      <c r="C146" s="97">
        <v>0.39</v>
      </c>
      <c r="D146" s="6">
        <v>0.61</v>
      </c>
      <c r="E146" s="7">
        <f t="shared" ref="E146:E152" si="116">C146*D146</f>
        <v>0.2379</v>
      </c>
      <c r="F146" s="7">
        <f t="shared" si="112"/>
        <v>0</v>
      </c>
      <c r="G146" s="8">
        <f t="shared" ref="G146:G152" si="117">F146/8</f>
        <v>0</v>
      </c>
      <c r="H146" s="9">
        <f t="shared" si="113"/>
        <v>0.39</v>
      </c>
      <c r="I146" s="10">
        <v>0.61</v>
      </c>
      <c r="J146" s="10">
        <f t="shared" ref="J146:J152" si="118">H146*I146</f>
        <v>0.2379</v>
      </c>
      <c r="K146" s="10">
        <f t="shared" si="114"/>
        <v>0</v>
      </c>
      <c r="L146" s="11">
        <f t="shared" ref="L146:L152" si="119">K146/8</f>
        <v>0</v>
      </c>
      <c r="M146" s="12">
        <f t="shared" ref="M146:M152" si="120">H146</f>
        <v>0.39</v>
      </c>
      <c r="N146" s="13">
        <v>0.55000000000000004</v>
      </c>
      <c r="O146" s="13">
        <f t="shared" ref="O146:O152" si="121">M146*N146</f>
        <v>0.21450000000000002</v>
      </c>
      <c r="P146" s="13">
        <f t="shared" si="115"/>
        <v>0</v>
      </c>
      <c r="Q146" s="14">
        <f t="shared" ref="Q146:Q152" si="122">P146/8</f>
        <v>0</v>
      </c>
    </row>
    <row r="147" spans="1:25" x14ac:dyDescent="0.3">
      <c r="A147" s="250">
        <f>VLOOKUP($B147,Reporting!$AJ:$BH,MATCH(LEFT($A$138,FIND("(",$A$138)-2),Reporting!$AK$4:$BH$4,0)+1,FALSE)</f>
        <v>0</v>
      </c>
      <c r="B147" s="266" t="s">
        <v>391</v>
      </c>
      <c r="C147" s="97">
        <v>0.38</v>
      </c>
      <c r="D147" s="6">
        <v>0.61</v>
      </c>
      <c r="E147" s="7">
        <f t="shared" si="116"/>
        <v>0.23180000000000001</v>
      </c>
      <c r="F147" s="7">
        <f t="shared" si="112"/>
        <v>0</v>
      </c>
      <c r="G147" s="8">
        <f t="shared" si="117"/>
        <v>0</v>
      </c>
      <c r="H147" s="9">
        <f t="shared" si="113"/>
        <v>0.38</v>
      </c>
      <c r="I147" s="10">
        <v>0.61</v>
      </c>
      <c r="J147" s="10">
        <f t="shared" si="118"/>
        <v>0.23180000000000001</v>
      </c>
      <c r="K147" s="10">
        <f t="shared" si="114"/>
        <v>0</v>
      </c>
      <c r="L147" s="11">
        <f t="shared" si="119"/>
        <v>0</v>
      </c>
      <c r="M147" s="12">
        <f t="shared" si="120"/>
        <v>0.38</v>
      </c>
      <c r="N147" s="13">
        <v>0.55000000000000004</v>
      </c>
      <c r="O147" s="13">
        <f t="shared" si="121"/>
        <v>0.20900000000000002</v>
      </c>
      <c r="P147" s="13">
        <f t="shared" si="115"/>
        <v>0</v>
      </c>
      <c r="Q147" s="14">
        <f t="shared" si="122"/>
        <v>0</v>
      </c>
    </row>
    <row r="148" spans="1:25" x14ac:dyDescent="0.3">
      <c r="A148" s="250">
        <f>VLOOKUP($B148,Reporting!$AJ:$BH,MATCH(LEFT($A$138,FIND("(",$A$138)-2),Reporting!$AK$4:$BH$4,0)+1,FALSE)</f>
        <v>0</v>
      </c>
      <c r="B148" s="266" t="s">
        <v>392</v>
      </c>
      <c r="C148" s="97">
        <v>0.78</v>
      </c>
      <c r="D148" s="6">
        <v>0.61</v>
      </c>
      <c r="E148" s="7">
        <f t="shared" si="116"/>
        <v>0.4758</v>
      </c>
      <c r="F148" s="7">
        <f t="shared" si="112"/>
        <v>0</v>
      </c>
      <c r="G148" s="8">
        <f t="shared" si="117"/>
        <v>0</v>
      </c>
      <c r="H148" s="9">
        <f t="shared" si="113"/>
        <v>0.78</v>
      </c>
      <c r="I148" s="10">
        <v>0.61</v>
      </c>
      <c r="J148" s="10">
        <f t="shared" si="118"/>
        <v>0.4758</v>
      </c>
      <c r="K148" s="10">
        <f t="shared" si="114"/>
        <v>0</v>
      </c>
      <c r="L148" s="11">
        <f t="shared" si="119"/>
        <v>0</v>
      </c>
      <c r="M148" s="12">
        <f t="shared" si="120"/>
        <v>0.78</v>
      </c>
      <c r="N148" s="13">
        <v>0.55000000000000004</v>
      </c>
      <c r="O148" s="13">
        <f t="shared" si="121"/>
        <v>0.42900000000000005</v>
      </c>
      <c r="P148" s="13">
        <f t="shared" si="115"/>
        <v>0</v>
      </c>
      <c r="Q148" s="14">
        <f t="shared" si="122"/>
        <v>0</v>
      </c>
    </row>
    <row r="149" spans="1:25" ht="15" customHeight="1" x14ac:dyDescent="0.3">
      <c r="A149" s="250">
        <f>VLOOKUP($B149,Reporting!$AJ:$BH,MATCH(LEFT($A$138,FIND("(",$A$138)-2),Reporting!$AK$4:$BH$4,0)+1,FALSE)</f>
        <v>0</v>
      </c>
      <c r="B149" s="266" t="s">
        <v>393</v>
      </c>
      <c r="C149" s="97">
        <v>0.9</v>
      </c>
      <c r="D149" s="6">
        <v>0.61</v>
      </c>
      <c r="E149" s="7">
        <f t="shared" si="116"/>
        <v>0.54900000000000004</v>
      </c>
      <c r="F149" s="7">
        <f t="shared" si="112"/>
        <v>0</v>
      </c>
      <c r="G149" s="8">
        <f t="shared" si="117"/>
        <v>0</v>
      </c>
      <c r="H149" s="9">
        <f t="shared" si="113"/>
        <v>0.9</v>
      </c>
      <c r="I149" s="10">
        <v>0.61</v>
      </c>
      <c r="J149" s="10">
        <f t="shared" si="118"/>
        <v>0.54900000000000004</v>
      </c>
      <c r="K149" s="10">
        <f t="shared" si="114"/>
        <v>0</v>
      </c>
      <c r="L149" s="11">
        <f t="shared" si="119"/>
        <v>0</v>
      </c>
      <c r="M149" s="12">
        <f t="shared" si="120"/>
        <v>0.9</v>
      </c>
      <c r="N149" s="13">
        <v>0.55000000000000004</v>
      </c>
      <c r="O149" s="13">
        <f t="shared" si="121"/>
        <v>0.49500000000000005</v>
      </c>
      <c r="P149" s="13">
        <f t="shared" si="115"/>
        <v>0</v>
      </c>
      <c r="Q149" s="14">
        <f t="shared" si="122"/>
        <v>0</v>
      </c>
    </row>
    <row r="150" spans="1:25" ht="15" customHeight="1" x14ac:dyDescent="0.3">
      <c r="A150" s="250">
        <f>VLOOKUP($B150,Reporting!$AJ:$BH,MATCH(LEFT($A$138,FIND("(",$A$138)-2),Reporting!$AK$4:$BH$4,0)+1,FALSE)</f>
        <v>0</v>
      </c>
      <c r="B150" s="266" t="s">
        <v>394</v>
      </c>
      <c r="C150" s="97">
        <v>0.86</v>
      </c>
      <c r="D150" s="6">
        <v>0.61</v>
      </c>
      <c r="E150" s="7">
        <f t="shared" si="116"/>
        <v>0.52459999999999996</v>
      </c>
      <c r="F150" s="7">
        <f t="shared" si="112"/>
        <v>0</v>
      </c>
      <c r="G150" s="8">
        <f t="shared" si="117"/>
        <v>0</v>
      </c>
      <c r="H150" s="9">
        <f t="shared" si="113"/>
        <v>0.86</v>
      </c>
      <c r="I150" s="10">
        <v>0.61</v>
      </c>
      <c r="J150" s="10">
        <f t="shared" si="118"/>
        <v>0.52459999999999996</v>
      </c>
      <c r="K150" s="10">
        <f t="shared" si="114"/>
        <v>0</v>
      </c>
      <c r="L150" s="11">
        <f t="shared" si="119"/>
        <v>0</v>
      </c>
      <c r="M150" s="12">
        <f t="shared" si="120"/>
        <v>0.86</v>
      </c>
      <c r="N150" s="13">
        <v>0.55000000000000004</v>
      </c>
      <c r="O150" s="13">
        <f t="shared" si="121"/>
        <v>0.47300000000000003</v>
      </c>
      <c r="P150" s="13">
        <f t="shared" si="115"/>
        <v>0</v>
      </c>
      <c r="Q150" s="14">
        <f t="shared" si="122"/>
        <v>0</v>
      </c>
      <c r="S150" s="546" t="s">
        <v>168</v>
      </c>
      <c r="T150" s="546"/>
      <c r="U150" s="546"/>
      <c r="W150" s="670" t="s">
        <v>168</v>
      </c>
      <c r="X150" s="670"/>
      <c r="Y150" s="670"/>
    </row>
    <row r="151" spans="1:25" ht="15" customHeight="1" x14ac:dyDescent="0.3">
      <c r="A151" s="250">
        <f>VLOOKUP($B151,Reporting!$AJ:$BH,MATCH(LEFT($A$138,FIND("(",$A$138)-2),Reporting!$AK$4:$BH$4,0)+1,FALSE)</f>
        <v>0</v>
      </c>
      <c r="B151" s="266" t="s">
        <v>395</v>
      </c>
      <c r="C151" s="97">
        <v>0.84</v>
      </c>
      <c r="D151" s="6">
        <v>0.61</v>
      </c>
      <c r="E151" s="7">
        <f t="shared" si="116"/>
        <v>0.51239999999999997</v>
      </c>
      <c r="F151" s="7">
        <f t="shared" si="112"/>
        <v>0</v>
      </c>
      <c r="G151" s="8">
        <f t="shared" si="117"/>
        <v>0</v>
      </c>
      <c r="H151" s="9">
        <f t="shared" si="113"/>
        <v>0.84</v>
      </c>
      <c r="I151" s="10">
        <v>0.61</v>
      </c>
      <c r="J151" s="10">
        <f t="shared" si="118"/>
        <v>0.51239999999999997</v>
      </c>
      <c r="K151" s="10">
        <f t="shared" si="114"/>
        <v>0</v>
      </c>
      <c r="L151" s="11">
        <f t="shared" si="119"/>
        <v>0</v>
      </c>
      <c r="M151" s="12">
        <f t="shared" si="120"/>
        <v>0.84</v>
      </c>
      <c r="N151" s="13">
        <v>0.55000000000000004</v>
      </c>
      <c r="O151" s="13">
        <f t="shared" si="121"/>
        <v>0.46200000000000002</v>
      </c>
      <c r="P151" s="13">
        <f t="shared" si="115"/>
        <v>0</v>
      </c>
      <c r="Q151" s="14">
        <f t="shared" si="122"/>
        <v>0</v>
      </c>
      <c r="S151" s="653">
        <f>Q136+Q153+Q166+Q179+Q192</f>
        <v>0</v>
      </c>
      <c r="T151" s="654"/>
      <c r="U151" s="654"/>
      <c r="W151" s="671">
        <f>L136+L153+L166+L179+L192</f>
        <v>0</v>
      </c>
      <c r="X151" s="672"/>
      <c r="Y151" s="672"/>
    </row>
    <row r="152" spans="1:25" x14ac:dyDescent="0.3">
      <c r="A152" s="250">
        <f>VLOOKUP($B152,Reporting!$AJ:$BH,MATCH(LEFT($A$138,FIND("(",$A$138)-2),Reporting!$AK$4:$BH$4,0)+1,FALSE)</f>
        <v>0</v>
      </c>
      <c r="B152" s="266" t="s">
        <v>396</v>
      </c>
      <c r="C152" s="97">
        <v>1.35</v>
      </c>
      <c r="D152" s="6">
        <v>0.61</v>
      </c>
      <c r="E152" s="7">
        <f t="shared" si="116"/>
        <v>0.82350000000000001</v>
      </c>
      <c r="F152" s="7">
        <f t="shared" si="112"/>
        <v>0</v>
      </c>
      <c r="G152" s="8">
        <f t="shared" si="117"/>
        <v>0</v>
      </c>
      <c r="H152" s="9">
        <f t="shared" si="113"/>
        <v>1.35</v>
      </c>
      <c r="I152" s="10">
        <v>0.61</v>
      </c>
      <c r="J152" s="10">
        <f t="shared" si="118"/>
        <v>0.82350000000000001</v>
      </c>
      <c r="K152" s="10">
        <f t="shared" si="114"/>
        <v>0</v>
      </c>
      <c r="L152" s="11">
        <f t="shared" si="119"/>
        <v>0</v>
      </c>
      <c r="M152" s="12">
        <f t="shared" si="120"/>
        <v>1.35</v>
      </c>
      <c r="N152" s="13">
        <v>0.55000000000000004</v>
      </c>
      <c r="O152" s="13">
        <f t="shared" si="121"/>
        <v>0.74250000000000016</v>
      </c>
      <c r="P152" s="13">
        <f t="shared" si="115"/>
        <v>0</v>
      </c>
      <c r="Q152" s="14">
        <f t="shared" si="122"/>
        <v>0</v>
      </c>
      <c r="S152" s="654"/>
      <c r="T152" s="654"/>
      <c r="U152" s="654"/>
      <c r="W152" s="672"/>
      <c r="X152" s="672"/>
      <c r="Y152" s="672"/>
    </row>
    <row r="153" spans="1:25" ht="15" thickBot="1" x14ac:dyDescent="0.35">
      <c r="A153" s="3">
        <f>SUM(A140:A152)</f>
        <v>0</v>
      </c>
      <c r="B153" s="267"/>
      <c r="C153" s="4"/>
      <c r="D153" s="642" t="s">
        <v>9</v>
      </c>
      <c r="E153" s="643"/>
      <c r="F153" s="643"/>
      <c r="G153" s="16">
        <f>SUM(G140:G152)</f>
        <v>0</v>
      </c>
      <c r="H153" s="1"/>
      <c r="I153" s="644" t="s">
        <v>10</v>
      </c>
      <c r="J153" s="644"/>
      <c r="K153" s="644"/>
      <c r="L153" s="17">
        <f>SUM(L140:L152)</f>
        <v>0</v>
      </c>
      <c r="M153" s="15"/>
      <c r="N153" s="645" t="s">
        <v>11</v>
      </c>
      <c r="O153" s="645"/>
      <c r="P153" s="645"/>
      <c r="Q153" s="18">
        <f>SUM(Q140:Q152)</f>
        <v>0</v>
      </c>
    </row>
    <row r="154" spans="1:25" ht="15" thickBot="1" x14ac:dyDescent="0.35"/>
    <row r="155" spans="1:25" ht="15" customHeight="1" x14ac:dyDescent="0.3">
      <c r="A155" s="638" t="s">
        <v>175</v>
      </c>
      <c r="B155" s="638"/>
      <c r="C155" s="638"/>
      <c r="D155" s="638"/>
      <c r="E155" s="638"/>
      <c r="F155" s="638"/>
      <c r="G155" s="133"/>
      <c r="H155" s="133"/>
      <c r="I155" s="133"/>
      <c r="J155" s="734" t="s">
        <v>178</v>
      </c>
      <c r="K155" s="734"/>
      <c r="L155" s="734"/>
      <c r="M155" s="734"/>
      <c r="N155" s="2"/>
      <c r="O155" s="2"/>
      <c r="P155" s="2"/>
      <c r="Q155" s="5"/>
    </row>
    <row r="156" spans="1:25" ht="15" customHeight="1" x14ac:dyDescent="0.3">
      <c r="A156" s="639"/>
      <c r="B156" s="639"/>
      <c r="C156" s="639"/>
      <c r="D156" s="639"/>
      <c r="E156" s="639"/>
      <c r="F156" s="639"/>
      <c r="G156" s="134"/>
      <c r="H156" s="134"/>
      <c r="I156" s="134"/>
      <c r="J156" s="735"/>
      <c r="K156" s="735"/>
      <c r="L156" s="735"/>
      <c r="M156" s="735"/>
      <c r="N156" s="29"/>
      <c r="O156" s="29"/>
      <c r="P156" s="29"/>
      <c r="Q156" s="30"/>
    </row>
    <row r="157" spans="1:25" ht="15" customHeight="1" x14ac:dyDescent="0.3">
      <c r="A157" s="250">
        <f>VLOOKUP($B157,Reporting!$AJ:$BH,MATCH($A$155,Reporting!$AK$4:$BH$4,0)+1,FALSE)</f>
        <v>0</v>
      </c>
      <c r="B157" s="262" t="s">
        <v>371</v>
      </c>
      <c r="C157" s="114">
        <v>0.24</v>
      </c>
      <c r="D157" s="6">
        <v>0.61</v>
      </c>
      <c r="E157" s="7">
        <f t="shared" ref="E157:E165" si="123">C157*D157</f>
        <v>0.1464</v>
      </c>
      <c r="F157" s="7">
        <f>A157*E157</f>
        <v>0</v>
      </c>
      <c r="G157" s="8">
        <f t="shared" ref="G157:G165" si="124">F157/8</f>
        <v>0</v>
      </c>
      <c r="H157" s="9">
        <f>C157</f>
        <v>0.24</v>
      </c>
      <c r="I157" s="10">
        <v>0.61</v>
      </c>
      <c r="J157" s="10">
        <f t="shared" ref="J157:J165" si="125">H157*I157</f>
        <v>0.1464</v>
      </c>
      <c r="K157" s="10">
        <f>A157*J157</f>
        <v>0</v>
      </c>
      <c r="L157" s="11">
        <f t="shared" ref="L157:L165" si="126">K157/8</f>
        <v>0</v>
      </c>
      <c r="M157" s="12">
        <f t="shared" ref="M157:M165" si="127">H157</f>
        <v>0.24</v>
      </c>
      <c r="N157" s="13">
        <v>0.55000000000000004</v>
      </c>
      <c r="O157" s="13">
        <f t="shared" ref="O157:O165" si="128">M157*N157</f>
        <v>0.13200000000000001</v>
      </c>
      <c r="P157" s="13">
        <f>A157*O157</f>
        <v>0</v>
      </c>
      <c r="Q157" s="14">
        <f t="shared" ref="Q157:Q165" si="129">P157/8</f>
        <v>0</v>
      </c>
    </row>
    <row r="158" spans="1:25" ht="15" customHeight="1" x14ac:dyDescent="0.3">
      <c r="A158" s="250">
        <f>VLOOKUP($B158,Reporting!$AJ:$BH,MATCH($A$155,Reporting!$AK$4:$BH$4,0)+1,FALSE)</f>
        <v>0</v>
      </c>
      <c r="B158" s="262" t="s">
        <v>372</v>
      </c>
      <c r="C158" s="114">
        <v>0.34</v>
      </c>
      <c r="D158" s="6">
        <v>0.61</v>
      </c>
      <c r="E158" s="7">
        <f t="shared" si="123"/>
        <v>0.2074</v>
      </c>
      <c r="F158" s="7">
        <f t="shared" ref="F158:F165" si="130">A158*E158</f>
        <v>0</v>
      </c>
      <c r="G158" s="8">
        <f t="shared" si="124"/>
        <v>0</v>
      </c>
      <c r="H158" s="9">
        <f t="shared" ref="H158:H165" si="131">C158</f>
        <v>0.34</v>
      </c>
      <c r="I158" s="10">
        <v>0.61</v>
      </c>
      <c r="J158" s="10">
        <f t="shared" si="125"/>
        <v>0.2074</v>
      </c>
      <c r="K158" s="10">
        <f t="shared" ref="K158:K165" si="132">A158*J158</f>
        <v>0</v>
      </c>
      <c r="L158" s="11">
        <f t="shared" si="126"/>
        <v>0</v>
      </c>
      <c r="M158" s="12">
        <f t="shared" si="127"/>
        <v>0.34</v>
      </c>
      <c r="N158" s="13">
        <v>0.55000000000000004</v>
      </c>
      <c r="O158" s="13">
        <f t="shared" si="128"/>
        <v>0.18700000000000003</v>
      </c>
      <c r="P158" s="13">
        <f t="shared" ref="P158:P165" si="133">A158*O158</f>
        <v>0</v>
      </c>
      <c r="Q158" s="14">
        <f t="shared" si="129"/>
        <v>0</v>
      </c>
    </row>
    <row r="159" spans="1:25" ht="15" customHeight="1" x14ac:dyDescent="0.3">
      <c r="A159" s="250">
        <f>VLOOKUP($B159,Reporting!$AJ:$BH,MATCH($A$155,Reporting!$AK$4:$BH$4,0)+1,FALSE)</f>
        <v>0</v>
      </c>
      <c r="B159" s="262" t="s">
        <v>389</v>
      </c>
      <c r="C159" s="114">
        <v>0.41</v>
      </c>
      <c r="D159" s="6">
        <v>0.61</v>
      </c>
      <c r="E159" s="7">
        <f t="shared" si="123"/>
        <v>0.25009999999999999</v>
      </c>
      <c r="F159" s="7">
        <f t="shared" si="130"/>
        <v>0</v>
      </c>
      <c r="G159" s="8">
        <f t="shared" si="124"/>
        <v>0</v>
      </c>
      <c r="H159" s="9">
        <f t="shared" si="131"/>
        <v>0.41</v>
      </c>
      <c r="I159" s="10">
        <v>0.61</v>
      </c>
      <c r="J159" s="10">
        <f t="shared" si="125"/>
        <v>0.25009999999999999</v>
      </c>
      <c r="K159" s="10">
        <f t="shared" si="132"/>
        <v>0</v>
      </c>
      <c r="L159" s="11">
        <f t="shared" si="126"/>
        <v>0</v>
      </c>
      <c r="M159" s="12">
        <f t="shared" si="127"/>
        <v>0.41</v>
      </c>
      <c r="N159" s="13">
        <v>0.55000000000000004</v>
      </c>
      <c r="O159" s="13">
        <f t="shared" si="128"/>
        <v>0.22550000000000001</v>
      </c>
      <c r="P159" s="13">
        <f t="shared" si="133"/>
        <v>0</v>
      </c>
      <c r="Q159" s="14">
        <f t="shared" si="129"/>
        <v>0</v>
      </c>
    </row>
    <row r="160" spans="1:25" ht="15" customHeight="1" x14ac:dyDescent="0.3">
      <c r="A160" s="250">
        <f>VLOOKUP($B160,Reporting!$AJ:$BH,MATCH($A$155,Reporting!$AK$4:$BH$4,0)+1,FALSE)</f>
        <v>0</v>
      </c>
      <c r="B160" s="262" t="s">
        <v>373</v>
      </c>
      <c r="C160" s="114">
        <v>0.48</v>
      </c>
      <c r="D160" s="6">
        <v>0.61</v>
      </c>
      <c r="E160" s="7">
        <f t="shared" si="123"/>
        <v>0.2928</v>
      </c>
      <c r="F160" s="7">
        <f t="shared" si="130"/>
        <v>0</v>
      </c>
      <c r="G160" s="8">
        <f t="shared" si="124"/>
        <v>0</v>
      </c>
      <c r="H160" s="9">
        <f t="shared" si="131"/>
        <v>0.48</v>
      </c>
      <c r="I160" s="10">
        <v>0.61</v>
      </c>
      <c r="J160" s="10">
        <f t="shared" si="125"/>
        <v>0.2928</v>
      </c>
      <c r="K160" s="10">
        <f t="shared" si="132"/>
        <v>0</v>
      </c>
      <c r="L160" s="11">
        <f t="shared" si="126"/>
        <v>0</v>
      </c>
      <c r="M160" s="12">
        <f t="shared" si="127"/>
        <v>0.48</v>
      </c>
      <c r="N160" s="13">
        <v>0.55000000000000004</v>
      </c>
      <c r="O160" s="13">
        <f t="shared" si="128"/>
        <v>0.26400000000000001</v>
      </c>
      <c r="P160" s="13">
        <f t="shared" si="133"/>
        <v>0</v>
      </c>
      <c r="Q160" s="14">
        <f t="shared" si="129"/>
        <v>0</v>
      </c>
    </row>
    <row r="161" spans="1:17" ht="15" customHeight="1" x14ac:dyDescent="0.3">
      <c r="A161" s="250">
        <f>VLOOKUP($B161,Reporting!$AJ:$BH,MATCH($A$155,Reporting!$AK$4:$BH$4,0)+1,FALSE)</f>
        <v>0</v>
      </c>
      <c r="B161" s="262" t="s">
        <v>374</v>
      </c>
      <c r="C161" s="114">
        <v>0.51</v>
      </c>
      <c r="D161" s="6">
        <v>0.61</v>
      </c>
      <c r="E161" s="7">
        <f t="shared" si="123"/>
        <v>0.31109999999999999</v>
      </c>
      <c r="F161" s="7">
        <f t="shared" si="130"/>
        <v>0</v>
      </c>
      <c r="G161" s="8">
        <f t="shared" si="124"/>
        <v>0</v>
      </c>
      <c r="H161" s="9">
        <f t="shared" si="131"/>
        <v>0.51</v>
      </c>
      <c r="I161" s="10">
        <v>0.61</v>
      </c>
      <c r="J161" s="10">
        <f t="shared" si="125"/>
        <v>0.31109999999999999</v>
      </c>
      <c r="K161" s="10">
        <f t="shared" si="132"/>
        <v>0</v>
      </c>
      <c r="L161" s="11">
        <f t="shared" si="126"/>
        <v>0</v>
      </c>
      <c r="M161" s="12">
        <f t="shared" si="127"/>
        <v>0.51</v>
      </c>
      <c r="N161" s="13">
        <v>0.55000000000000004</v>
      </c>
      <c r="O161" s="13">
        <f t="shared" si="128"/>
        <v>0.28050000000000003</v>
      </c>
      <c r="P161" s="13">
        <f t="shared" si="133"/>
        <v>0</v>
      </c>
      <c r="Q161" s="14">
        <f t="shared" si="129"/>
        <v>0</v>
      </c>
    </row>
    <row r="162" spans="1:17" ht="15.75" customHeight="1" x14ac:dyDescent="0.3">
      <c r="A162" s="250">
        <f>VLOOKUP($B162,Reporting!$AJ:$BH,MATCH($A$155,Reporting!$AK$4:$BH$4,0)+1,FALSE)</f>
        <v>0</v>
      </c>
      <c r="B162" s="266" t="s">
        <v>390</v>
      </c>
      <c r="C162" s="97">
        <v>0.63</v>
      </c>
      <c r="D162" s="6">
        <v>0.61</v>
      </c>
      <c r="E162" s="7">
        <f t="shared" si="123"/>
        <v>0.38429999999999997</v>
      </c>
      <c r="F162" s="7">
        <f t="shared" si="130"/>
        <v>0</v>
      </c>
      <c r="G162" s="8">
        <f t="shared" si="124"/>
        <v>0</v>
      </c>
      <c r="H162" s="9">
        <f t="shared" si="131"/>
        <v>0.63</v>
      </c>
      <c r="I162" s="10">
        <v>0.61</v>
      </c>
      <c r="J162" s="10">
        <f t="shared" si="125"/>
        <v>0.38429999999999997</v>
      </c>
      <c r="K162" s="10">
        <f t="shared" si="132"/>
        <v>0</v>
      </c>
      <c r="L162" s="11">
        <f t="shared" si="126"/>
        <v>0</v>
      </c>
      <c r="M162" s="12">
        <f t="shared" si="127"/>
        <v>0.63</v>
      </c>
      <c r="N162" s="13">
        <v>0.55000000000000004</v>
      </c>
      <c r="O162" s="13">
        <f t="shared" si="128"/>
        <v>0.34650000000000003</v>
      </c>
      <c r="P162" s="13">
        <f t="shared" si="133"/>
        <v>0</v>
      </c>
      <c r="Q162" s="14">
        <f t="shared" si="129"/>
        <v>0</v>
      </c>
    </row>
    <row r="163" spans="1:17" x14ac:dyDescent="0.3">
      <c r="A163" s="250">
        <f>VLOOKUP($B163,Reporting!$AJ:$BH,MATCH($A$155,Reporting!$AK$4:$BH$4,0)+1,FALSE)</f>
        <v>0</v>
      </c>
      <c r="B163" s="266" t="s">
        <v>376</v>
      </c>
      <c r="C163" s="97">
        <v>1.06</v>
      </c>
      <c r="D163" s="6">
        <v>0.61</v>
      </c>
      <c r="E163" s="7">
        <f t="shared" si="123"/>
        <v>0.64660000000000006</v>
      </c>
      <c r="F163" s="7">
        <f t="shared" si="130"/>
        <v>0</v>
      </c>
      <c r="G163" s="8">
        <f t="shared" si="124"/>
        <v>0</v>
      </c>
      <c r="H163" s="9">
        <f t="shared" si="131"/>
        <v>1.06</v>
      </c>
      <c r="I163" s="10">
        <v>0.61</v>
      </c>
      <c r="J163" s="10">
        <f t="shared" si="125"/>
        <v>0.64660000000000006</v>
      </c>
      <c r="K163" s="10">
        <f t="shared" si="132"/>
        <v>0</v>
      </c>
      <c r="L163" s="11">
        <f t="shared" si="126"/>
        <v>0</v>
      </c>
      <c r="M163" s="12">
        <f t="shared" si="127"/>
        <v>1.06</v>
      </c>
      <c r="N163" s="13">
        <v>0.55000000000000004</v>
      </c>
      <c r="O163" s="13">
        <f t="shared" si="128"/>
        <v>0.58300000000000007</v>
      </c>
      <c r="P163" s="13">
        <f t="shared" si="133"/>
        <v>0</v>
      </c>
      <c r="Q163" s="14">
        <f t="shared" si="129"/>
        <v>0</v>
      </c>
    </row>
    <row r="164" spans="1:17" x14ac:dyDescent="0.3">
      <c r="A164" s="250">
        <f>VLOOKUP($B164,Reporting!$AJ:$BH,MATCH($A$155,Reporting!$AK$4:$BH$4,0)+1,FALSE)</f>
        <v>0</v>
      </c>
      <c r="B164" s="266" t="s">
        <v>391</v>
      </c>
      <c r="C164" s="97">
        <v>1.27</v>
      </c>
      <c r="D164" s="6">
        <v>0.61</v>
      </c>
      <c r="E164" s="7">
        <f t="shared" si="123"/>
        <v>0.77469999999999994</v>
      </c>
      <c r="F164" s="7">
        <f t="shared" si="130"/>
        <v>0</v>
      </c>
      <c r="G164" s="8">
        <f t="shared" si="124"/>
        <v>0</v>
      </c>
      <c r="H164" s="9">
        <f t="shared" si="131"/>
        <v>1.27</v>
      </c>
      <c r="I164" s="10">
        <v>0.61</v>
      </c>
      <c r="J164" s="10">
        <f t="shared" si="125"/>
        <v>0.77469999999999994</v>
      </c>
      <c r="K164" s="10">
        <f t="shared" si="132"/>
        <v>0</v>
      </c>
      <c r="L164" s="11">
        <f t="shared" si="126"/>
        <v>0</v>
      </c>
      <c r="M164" s="12">
        <f t="shared" si="127"/>
        <v>1.27</v>
      </c>
      <c r="N164" s="13">
        <v>0.55000000000000004</v>
      </c>
      <c r="O164" s="13">
        <f t="shared" si="128"/>
        <v>0.69850000000000012</v>
      </c>
      <c r="P164" s="13">
        <f t="shared" si="133"/>
        <v>0</v>
      </c>
      <c r="Q164" s="14">
        <f t="shared" si="129"/>
        <v>0</v>
      </c>
    </row>
    <row r="165" spans="1:17" x14ac:dyDescent="0.3">
      <c r="A165" s="250">
        <f>VLOOKUP($B165,Reporting!$AJ:$BH,MATCH($A$155,Reporting!$AK$4:$BH$4,0)+1,FALSE)</f>
        <v>0</v>
      </c>
      <c r="B165" s="266" t="s">
        <v>392</v>
      </c>
      <c r="C165" s="97">
        <v>1.69</v>
      </c>
      <c r="D165" s="6">
        <v>0.61</v>
      </c>
      <c r="E165" s="7">
        <f t="shared" si="123"/>
        <v>1.0308999999999999</v>
      </c>
      <c r="F165" s="7">
        <f t="shared" si="130"/>
        <v>0</v>
      </c>
      <c r="G165" s="8">
        <f t="shared" si="124"/>
        <v>0</v>
      </c>
      <c r="H165" s="9">
        <f t="shared" si="131"/>
        <v>1.69</v>
      </c>
      <c r="I165" s="10">
        <v>0.61</v>
      </c>
      <c r="J165" s="10">
        <f t="shared" si="125"/>
        <v>1.0308999999999999</v>
      </c>
      <c r="K165" s="10">
        <f t="shared" si="132"/>
        <v>0</v>
      </c>
      <c r="L165" s="11">
        <f t="shared" si="126"/>
        <v>0</v>
      </c>
      <c r="M165" s="12">
        <f t="shared" si="127"/>
        <v>1.69</v>
      </c>
      <c r="N165" s="13">
        <v>0.55000000000000004</v>
      </c>
      <c r="O165" s="13">
        <f t="shared" si="128"/>
        <v>0.92949999999999999</v>
      </c>
      <c r="P165" s="13">
        <f t="shared" si="133"/>
        <v>0</v>
      </c>
      <c r="Q165" s="14">
        <f t="shared" si="129"/>
        <v>0</v>
      </c>
    </row>
    <row r="166" spans="1:17" ht="15" thickBot="1" x14ac:dyDescent="0.35">
      <c r="A166" s="3">
        <f>SUM(A157:A165)</f>
        <v>0</v>
      </c>
      <c r="B166" s="267"/>
      <c r="C166" s="4"/>
      <c r="D166" s="642" t="s">
        <v>9</v>
      </c>
      <c r="E166" s="643"/>
      <c r="F166" s="643"/>
      <c r="G166" s="16">
        <f>SUM(G157:G165)</f>
        <v>0</v>
      </c>
      <c r="H166" s="1"/>
      <c r="I166" s="644" t="s">
        <v>10</v>
      </c>
      <c r="J166" s="644"/>
      <c r="K166" s="644"/>
      <c r="L166" s="17">
        <f>SUM(L157:L165)</f>
        <v>0</v>
      </c>
      <c r="M166" s="15"/>
      <c r="N166" s="645" t="s">
        <v>11</v>
      </c>
      <c r="O166" s="645"/>
      <c r="P166" s="645"/>
      <c r="Q166" s="18">
        <f>SUM(Q157:Q165)</f>
        <v>0</v>
      </c>
    </row>
    <row r="167" spans="1:17" ht="15" thickBot="1" x14ac:dyDescent="0.35"/>
    <row r="168" spans="1:17" ht="15" customHeight="1" x14ac:dyDescent="0.3">
      <c r="A168" s="638" t="s">
        <v>176</v>
      </c>
      <c r="B168" s="638"/>
      <c r="C168" s="638"/>
      <c r="D168" s="638"/>
      <c r="E168" s="638"/>
      <c r="F168" s="638"/>
      <c r="G168" s="122"/>
      <c r="H168" s="726" t="s">
        <v>134</v>
      </c>
      <c r="I168" s="726"/>
      <c r="J168" s="726"/>
      <c r="K168" s="2"/>
      <c r="L168" s="2"/>
      <c r="M168" s="2"/>
      <c r="N168" s="2"/>
      <c r="O168" s="2"/>
      <c r="P168" s="2"/>
      <c r="Q168" s="5"/>
    </row>
    <row r="169" spans="1:17" ht="15" customHeight="1" x14ac:dyDescent="0.3">
      <c r="A169" s="639"/>
      <c r="B169" s="639"/>
      <c r="C169" s="639"/>
      <c r="D169" s="639"/>
      <c r="E169" s="639"/>
      <c r="F169" s="639"/>
      <c r="G169" s="123"/>
      <c r="H169" s="727"/>
      <c r="I169" s="727"/>
      <c r="J169" s="727"/>
      <c r="K169" s="29"/>
      <c r="L169" s="29"/>
      <c r="M169" s="29"/>
      <c r="N169" s="29"/>
      <c r="O169" s="29"/>
      <c r="P169" s="29"/>
      <c r="Q169" s="30"/>
    </row>
    <row r="170" spans="1:17" x14ac:dyDescent="0.3">
      <c r="A170" s="250">
        <f>VLOOKUP($B170,Reporting!$AJ:$BH,MATCH($A$168,Reporting!$AK$4:$BH$4,0)+1,FALSE)</f>
        <v>0</v>
      </c>
      <c r="B170" s="262" t="s">
        <v>371</v>
      </c>
      <c r="C170" s="114">
        <v>0.14000000000000001</v>
      </c>
      <c r="D170" s="6">
        <v>0.61</v>
      </c>
      <c r="E170" s="7">
        <f t="shared" ref="E170:E178" si="134">C170*D170</f>
        <v>8.5400000000000004E-2</v>
      </c>
      <c r="F170" s="7">
        <f>A170*E170</f>
        <v>0</v>
      </c>
      <c r="G170" s="8">
        <f t="shared" ref="G170:G178" si="135">F170/8</f>
        <v>0</v>
      </c>
      <c r="H170" s="9">
        <f>C170</f>
        <v>0.14000000000000001</v>
      </c>
      <c r="I170" s="10">
        <v>0.61</v>
      </c>
      <c r="J170" s="10">
        <f t="shared" ref="J170:J178" si="136">H170*I170</f>
        <v>8.5400000000000004E-2</v>
      </c>
      <c r="K170" s="10">
        <f>A170*J170</f>
        <v>0</v>
      </c>
      <c r="L170" s="11">
        <f t="shared" ref="L170:L178" si="137">K170/8</f>
        <v>0</v>
      </c>
      <c r="M170" s="12">
        <f t="shared" ref="M170:M178" si="138">H170</f>
        <v>0.14000000000000001</v>
      </c>
      <c r="N170" s="13">
        <v>0.55000000000000004</v>
      </c>
      <c r="O170" s="13">
        <f t="shared" ref="O170:O178" si="139">M170*N170</f>
        <v>7.7000000000000013E-2</v>
      </c>
      <c r="P170" s="13">
        <f>A170*O170</f>
        <v>0</v>
      </c>
      <c r="Q170" s="14">
        <f t="shared" ref="Q170:Q178" si="140">P170/8</f>
        <v>0</v>
      </c>
    </row>
    <row r="171" spans="1:17" x14ac:dyDescent="0.3">
      <c r="A171" s="250">
        <f>VLOOKUP($B171,Reporting!$AJ:$BH,MATCH($A$168,Reporting!$AK$4:$BH$4,0)+1,FALSE)</f>
        <v>0</v>
      </c>
      <c r="B171" s="262" t="s">
        <v>372</v>
      </c>
      <c r="C171" s="114">
        <v>0.19600000000000001</v>
      </c>
      <c r="D171" s="6">
        <v>0.61</v>
      </c>
      <c r="E171" s="7">
        <f t="shared" si="134"/>
        <v>0.11956</v>
      </c>
      <c r="F171" s="7">
        <f t="shared" ref="F171:F178" si="141">A171*E171</f>
        <v>0</v>
      </c>
      <c r="G171" s="8">
        <f t="shared" si="135"/>
        <v>0</v>
      </c>
      <c r="H171" s="9">
        <f t="shared" ref="H171:H178" si="142">C171</f>
        <v>0.19600000000000001</v>
      </c>
      <c r="I171" s="10">
        <v>0.61</v>
      </c>
      <c r="J171" s="10">
        <f t="shared" si="136"/>
        <v>0.11956</v>
      </c>
      <c r="K171" s="10">
        <f t="shared" ref="K171:K178" si="143">A171*J171</f>
        <v>0</v>
      </c>
      <c r="L171" s="11">
        <f t="shared" si="137"/>
        <v>0</v>
      </c>
      <c r="M171" s="12">
        <f t="shared" si="138"/>
        <v>0.19600000000000001</v>
      </c>
      <c r="N171" s="13">
        <v>0.55000000000000004</v>
      </c>
      <c r="O171" s="13">
        <f t="shared" si="139"/>
        <v>0.10780000000000001</v>
      </c>
      <c r="P171" s="13">
        <f t="shared" ref="P171:P178" si="144">A171*O171</f>
        <v>0</v>
      </c>
      <c r="Q171" s="14">
        <f t="shared" si="140"/>
        <v>0</v>
      </c>
    </row>
    <row r="172" spans="1:17" x14ac:dyDescent="0.3">
      <c r="A172" s="250">
        <f>VLOOKUP($B172,Reporting!$AJ:$BH,MATCH($A$168,Reporting!$AK$4:$BH$4,0)+1,FALSE)</f>
        <v>0</v>
      </c>
      <c r="B172" s="262" t="s">
        <v>389</v>
      </c>
      <c r="C172" s="114">
        <v>0.23799999999999999</v>
      </c>
      <c r="D172" s="6">
        <v>0.61</v>
      </c>
      <c r="E172" s="7">
        <f t="shared" si="134"/>
        <v>0.14518</v>
      </c>
      <c r="F172" s="7">
        <f t="shared" si="141"/>
        <v>0</v>
      </c>
      <c r="G172" s="8">
        <f t="shared" si="135"/>
        <v>0</v>
      </c>
      <c r="H172" s="9">
        <f t="shared" si="142"/>
        <v>0.23799999999999999</v>
      </c>
      <c r="I172" s="10">
        <v>0.61</v>
      </c>
      <c r="J172" s="10">
        <f t="shared" si="136"/>
        <v>0.14518</v>
      </c>
      <c r="K172" s="10">
        <f t="shared" si="143"/>
        <v>0</v>
      </c>
      <c r="L172" s="11">
        <f t="shared" si="137"/>
        <v>0</v>
      </c>
      <c r="M172" s="12">
        <f t="shared" si="138"/>
        <v>0.23799999999999999</v>
      </c>
      <c r="N172" s="13">
        <v>0.55000000000000004</v>
      </c>
      <c r="O172" s="13">
        <f t="shared" si="139"/>
        <v>0.13090000000000002</v>
      </c>
      <c r="P172" s="13">
        <f t="shared" si="144"/>
        <v>0</v>
      </c>
      <c r="Q172" s="14">
        <f t="shared" si="140"/>
        <v>0</v>
      </c>
    </row>
    <row r="173" spans="1:17" x14ac:dyDescent="0.3">
      <c r="A173" s="250">
        <f>VLOOKUP($B173,Reporting!$AJ:$BH,MATCH($A$168,Reporting!$AK$4:$BH$4,0)+1,FALSE)</f>
        <v>0</v>
      </c>
      <c r="B173" s="262" t="s">
        <v>373</v>
      </c>
      <c r="C173" s="114">
        <v>0.28000000000000003</v>
      </c>
      <c r="D173" s="6">
        <v>0.61</v>
      </c>
      <c r="E173" s="7">
        <f t="shared" si="134"/>
        <v>0.17080000000000001</v>
      </c>
      <c r="F173" s="7">
        <f t="shared" si="141"/>
        <v>0</v>
      </c>
      <c r="G173" s="8">
        <f t="shared" si="135"/>
        <v>0</v>
      </c>
      <c r="H173" s="9">
        <f t="shared" si="142"/>
        <v>0.28000000000000003</v>
      </c>
      <c r="I173" s="10">
        <v>0.61</v>
      </c>
      <c r="J173" s="10">
        <f t="shared" si="136"/>
        <v>0.17080000000000001</v>
      </c>
      <c r="K173" s="10">
        <f t="shared" si="143"/>
        <v>0</v>
      </c>
      <c r="L173" s="11">
        <f t="shared" si="137"/>
        <v>0</v>
      </c>
      <c r="M173" s="12">
        <f t="shared" si="138"/>
        <v>0.28000000000000003</v>
      </c>
      <c r="N173" s="13">
        <v>0.55000000000000004</v>
      </c>
      <c r="O173" s="13">
        <f t="shared" si="139"/>
        <v>0.15400000000000003</v>
      </c>
      <c r="P173" s="13">
        <f t="shared" si="144"/>
        <v>0</v>
      </c>
      <c r="Q173" s="14">
        <f t="shared" si="140"/>
        <v>0</v>
      </c>
    </row>
    <row r="174" spans="1:17" x14ac:dyDescent="0.3">
      <c r="A174" s="250">
        <f>VLOOKUP($B174,Reporting!$AJ:$BH,MATCH($A$168,Reporting!$AK$4:$BH$4,0)+1,FALSE)</f>
        <v>0</v>
      </c>
      <c r="B174" s="262" t="s">
        <v>374</v>
      </c>
      <c r="C174" s="114">
        <v>0.308</v>
      </c>
      <c r="D174" s="6">
        <v>0.61</v>
      </c>
      <c r="E174" s="7">
        <f t="shared" si="134"/>
        <v>0.18787999999999999</v>
      </c>
      <c r="F174" s="7">
        <f t="shared" si="141"/>
        <v>0</v>
      </c>
      <c r="G174" s="8">
        <f t="shared" si="135"/>
        <v>0</v>
      </c>
      <c r="H174" s="9">
        <f t="shared" si="142"/>
        <v>0.308</v>
      </c>
      <c r="I174" s="10">
        <v>0.61</v>
      </c>
      <c r="J174" s="10">
        <f t="shared" si="136"/>
        <v>0.18787999999999999</v>
      </c>
      <c r="K174" s="10">
        <f t="shared" si="143"/>
        <v>0</v>
      </c>
      <c r="L174" s="11">
        <f t="shared" si="137"/>
        <v>0</v>
      </c>
      <c r="M174" s="12">
        <f t="shared" si="138"/>
        <v>0.308</v>
      </c>
      <c r="N174" s="13">
        <v>0.55000000000000004</v>
      </c>
      <c r="O174" s="13">
        <f t="shared" si="139"/>
        <v>0.16940000000000002</v>
      </c>
      <c r="P174" s="13">
        <f t="shared" si="144"/>
        <v>0</v>
      </c>
      <c r="Q174" s="14">
        <f t="shared" si="140"/>
        <v>0</v>
      </c>
    </row>
    <row r="175" spans="1:17" x14ac:dyDescent="0.3">
      <c r="A175" s="250">
        <f>VLOOKUP($B175,Reporting!$AJ:$BH,MATCH($A$168,Reporting!$AK$4:$BH$4,0)+1,FALSE)</f>
        <v>0</v>
      </c>
      <c r="B175" s="266" t="s">
        <v>390</v>
      </c>
      <c r="C175" s="97">
        <v>0.371</v>
      </c>
      <c r="D175" s="6">
        <v>0.61</v>
      </c>
      <c r="E175" s="7">
        <f t="shared" si="134"/>
        <v>0.22630999999999998</v>
      </c>
      <c r="F175" s="7">
        <f t="shared" si="141"/>
        <v>0</v>
      </c>
      <c r="G175" s="8">
        <f t="shared" si="135"/>
        <v>0</v>
      </c>
      <c r="H175" s="9">
        <f t="shared" si="142"/>
        <v>0.371</v>
      </c>
      <c r="I175" s="10">
        <v>0.61</v>
      </c>
      <c r="J175" s="10">
        <f t="shared" si="136"/>
        <v>0.22630999999999998</v>
      </c>
      <c r="K175" s="10">
        <f t="shared" si="143"/>
        <v>0</v>
      </c>
      <c r="L175" s="11">
        <f t="shared" si="137"/>
        <v>0</v>
      </c>
      <c r="M175" s="12">
        <f t="shared" si="138"/>
        <v>0.371</v>
      </c>
      <c r="N175" s="13">
        <v>0.55000000000000004</v>
      </c>
      <c r="O175" s="13">
        <f t="shared" si="139"/>
        <v>0.20405000000000001</v>
      </c>
      <c r="P175" s="13">
        <f t="shared" si="144"/>
        <v>0</v>
      </c>
      <c r="Q175" s="14">
        <f t="shared" si="140"/>
        <v>0</v>
      </c>
    </row>
    <row r="176" spans="1:17" x14ac:dyDescent="0.3">
      <c r="A176" s="250">
        <f>VLOOKUP($B176,Reporting!$AJ:$BH,MATCH($A$168,Reporting!$AK$4:$BH$4,0)+1,FALSE)</f>
        <v>0</v>
      </c>
      <c r="B176" s="266" t="s">
        <v>376</v>
      </c>
      <c r="C176" s="97">
        <v>0.623</v>
      </c>
      <c r="D176" s="6">
        <v>0.61</v>
      </c>
      <c r="E176" s="7">
        <f t="shared" si="134"/>
        <v>0.38002999999999998</v>
      </c>
      <c r="F176" s="7">
        <f t="shared" si="141"/>
        <v>0</v>
      </c>
      <c r="G176" s="8">
        <f t="shared" si="135"/>
        <v>0</v>
      </c>
      <c r="H176" s="9">
        <f t="shared" si="142"/>
        <v>0.623</v>
      </c>
      <c r="I176" s="10">
        <v>0.61</v>
      </c>
      <c r="J176" s="10">
        <f t="shared" si="136"/>
        <v>0.38002999999999998</v>
      </c>
      <c r="K176" s="10">
        <f t="shared" si="143"/>
        <v>0</v>
      </c>
      <c r="L176" s="11">
        <f t="shared" si="137"/>
        <v>0</v>
      </c>
      <c r="M176" s="12">
        <f t="shared" si="138"/>
        <v>0.623</v>
      </c>
      <c r="N176" s="13">
        <v>0.55000000000000004</v>
      </c>
      <c r="O176" s="13">
        <f t="shared" si="139"/>
        <v>0.34265000000000001</v>
      </c>
      <c r="P176" s="13">
        <f t="shared" si="144"/>
        <v>0</v>
      </c>
      <c r="Q176" s="14">
        <f t="shared" si="140"/>
        <v>0</v>
      </c>
    </row>
    <row r="177" spans="1:17" x14ac:dyDescent="0.3">
      <c r="A177" s="250">
        <f>VLOOKUP($B177,Reporting!$AJ:$BH,MATCH($A$168,Reporting!$AK$4:$BH$4,0)+1,FALSE)</f>
        <v>0</v>
      </c>
      <c r="B177" s="266" t="s">
        <v>391</v>
      </c>
      <c r="C177" s="97">
        <v>0.74199999999999999</v>
      </c>
      <c r="D177" s="6">
        <v>0.61</v>
      </c>
      <c r="E177" s="7">
        <f t="shared" si="134"/>
        <v>0.45261999999999997</v>
      </c>
      <c r="F177" s="7">
        <f t="shared" si="141"/>
        <v>0</v>
      </c>
      <c r="G177" s="8">
        <f t="shared" si="135"/>
        <v>0</v>
      </c>
      <c r="H177" s="9">
        <f t="shared" si="142"/>
        <v>0.74199999999999999</v>
      </c>
      <c r="I177" s="10">
        <v>0.61</v>
      </c>
      <c r="J177" s="10">
        <f t="shared" si="136"/>
        <v>0.45261999999999997</v>
      </c>
      <c r="K177" s="10">
        <f t="shared" si="143"/>
        <v>0</v>
      </c>
      <c r="L177" s="11">
        <f t="shared" si="137"/>
        <v>0</v>
      </c>
      <c r="M177" s="12">
        <f t="shared" si="138"/>
        <v>0.74199999999999999</v>
      </c>
      <c r="N177" s="13">
        <v>0.55000000000000004</v>
      </c>
      <c r="O177" s="13">
        <f t="shared" si="139"/>
        <v>0.40810000000000002</v>
      </c>
      <c r="P177" s="13">
        <f t="shared" si="144"/>
        <v>0</v>
      </c>
      <c r="Q177" s="14">
        <f t="shared" si="140"/>
        <v>0</v>
      </c>
    </row>
    <row r="178" spans="1:17" x14ac:dyDescent="0.3">
      <c r="A178" s="250">
        <f>VLOOKUP($B178,Reporting!$AJ:$BH,MATCH($A$168,Reporting!$AK$4:$BH$4,0)+1,FALSE)</f>
        <v>0</v>
      </c>
      <c r="B178" s="266" t="s">
        <v>392</v>
      </c>
      <c r="C178" s="97">
        <v>0.99399999999999999</v>
      </c>
      <c r="D178" s="6">
        <v>0.61</v>
      </c>
      <c r="E178" s="7">
        <f t="shared" si="134"/>
        <v>0.60633999999999999</v>
      </c>
      <c r="F178" s="7">
        <f t="shared" si="141"/>
        <v>0</v>
      </c>
      <c r="G178" s="8">
        <f t="shared" si="135"/>
        <v>0</v>
      </c>
      <c r="H178" s="9">
        <f t="shared" si="142"/>
        <v>0.99399999999999999</v>
      </c>
      <c r="I178" s="10">
        <v>0.61</v>
      </c>
      <c r="J178" s="10">
        <f t="shared" si="136"/>
        <v>0.60633999999999999</v>
      </c>
      <c r="K178" s="10">
        <f t="shared" si="143"/>
        <v>0</v>
      </c>
      <c r="L178" s="11">
        <f t="shared" si="137"/>
        <v>0</v>
      </c>
      <c r="M178" s="12">
        <f t="shared" si="138"/>
        <v>0.99399999999999999</v>
      </c>
      <c r="N178" s="13">
        <v>0.55000000000000004</v>
      </c>
      <c r="O178" s="13">
        <f t="shared" si="139"/>
        <v>0.54670000000000007</v>
      </c>
      <c r="P178" s="13">
        <f t="shared" si="144"/>
        <v>0</v>
      </c>
      <c r="Q178" s="14">
        <f t="shared" si="140"/>
        <v>0</v>
      </c>
    </row>
    <row r="179" spans="1:17" ht="15" thickBot="1" x14ac:dyDescent="0.35">
      <c r="A179" s="3">
        <f>SUM(A170:A178)</f>
        <v>0</v>
      </c>
      <c r="B179" s="267"/>
      <c r="C179" s="4"/>
      <c r="D179" s="642" t="s">
        <v>9</v>
      </c>
      <c r="E179" s="643"/>
      <c r="F179" s="643"/>
      <c r="G179" s="16">
        <f>SUM(G170:G178)</f>
        <v>0</v>
      </c>
      <c r="H179" s="1"/>
      <c r="I179" s="644" t="s">
        <v>10</v>
      </c>
      <c r="J179" s="644"/>
      <c r="K179" s="644"/>
      <c r="L179" s="17">
        <f>SUM(L170:L178)</f>
        <v>0</v>
      </c>
      <c r="M179" s="15"/>
      <c r="N179" s="645" t="s">
        <v>11</v>
      </c>
      <c r="O179" s="645"/>
      <c r="P179" s="645"/>
      <c r="Q179" s="18">
        <f>SUM(Q170:Q178)</f>
        <v>0</v>
      </c>
    </row>
    <row r="180" spans="1:17" ht="15" thickBot="1" x14ac:dyDescent="0.35"/>
    <row r="181" spans="1:17" ht="15" customHeight="1" x14ac:dyDescent="0.3">
      <c r="A181" s="638" t="s">
        <v>177</v>
      </c>
      <c r="B181" s="638"/>
      <c r="C181" s="638"/>
      <c r="D181" s="638"/>
      <c r="E181" s="638"/>
      <c r="F181" s="638"/>
      <c r="G181" s="638"/>
      <c r="H181" s="638"/>
      <c r="I181" s="638"/>
      <c r="J181" s="638"/>
      <c r="K181" s="638"/>
      <c r="L181" s="638"/>
      <c r="M181" s="638"/>
      <c r="N181" s="726" t="s">
        <v>99</v>
      </c>
      <c r="O181" s="726"/>
      <c r="P181" s="726"/>
      <c r="Q181" s="5"/>
    </row>
    <row r="182" spans="1:17" ht="15" customHeight="1" x14ac:dyDescent="0.3">
      <c r="A182" s="639"/>
      <c r="B182" s="639"/>
      <c r="C182" s="639"/>
      <c r="D182" s="639"/>
      <c r="E182" s="639"/>
      <c r="F182" s="639"/>
      <c r="G182" s="639"/>
      <c r="H182" s="639"/>
      <c r="I182" s="639"/>
      <c r="J182" s="639"/>
      <c r="K182" s="639"/>
      <c r="L182" s="639"/>
      <c r="M182" s="639"/>
      <c r="N182" s="727"/>
      <c r="O182" s="727"/>
      <c r="P182" s="727"/>
      <c r="Q182" s="30"/>
    </row>
    <row r="183" spans="1:17" ht="15" customHeight="1" x14ac:dyDescent="0.3">
      <c r="A183" s="250">
        <f>VLOOKUP($B183,Reporting!$AJ:$BH,MATCH(LEFT($A$181,FIND("(",$A$181)-2),Reporting!$AK$4:$BH$4,0)+1,FALSE)</f>
        <v>0</v>
      </c>
      <c r="B183" s="262" t="s">
        <v>374</v>
      </c>
      <c r="C183" s="96">
        <v>7.0000000000000007E-2</v>
      </c>
      <c r="D183" s="6">
        <v>0.61</v>
      </c>
      <c r="E183" s="7">
        <f>C183*D183</f>
        <v>4.2700000000000002E-2</v>
      </c>
      <c r="F183" s="7">
        <f>A183*E183</f>
        <v>0</v>
      </c>
      <c r="G183" s="8">
        <f>F183/8</f>
        <v>0</v>
      </c>
      <c r="H183" s="9">
        <f>C183</f>
        <v>7.0000000000000007E-2</v>
      </c>
      <c r="I183" s="10">
        <v>0.61</v>
      </c>
      <c r="J183" s="10">
        <f>H183*I183</f>
        <v>4.2700000000000002E-2</v>
      </c>
      <c r="K183" s="10">
        <f>A183*J183</f>
        <v>0</v>
      </c>
      <c r="L183" s="11">
        <f>K183/8</f>
        <v>0</v>
      </c>
      <c r="M183" s="12">
        <f>H183</f>
        <v>7.0000000000000007E-2</v>
      </c>
      <c r="N183" s="13">
        <v>0.55000000000000004</v>
      </c>
      <c r="O183" s="13">
        <f>M183*N183</f>
        <v>3.8500000000000006E-2</v>
      </c>
      <c r="P183" s="13">
        <f>A183*O183</f>
        <v>0</v>
      </c>
      <c r="Q183" s="14">
        <f>P183/8</f>
        <v>0</v>
      </c>
    </row>
    <row r="184" spans="1:17" ht="15.75" customHeight="1" x14ac:dyDescent="0.3">
      <c r="A184" s="250">
        <f>VLOOKUP($B184,Reporting!$AJ:$BH,MATCH(LEFT($A$181,FIND("(",$A$181)-2),Reporting!$AK$4:$BH$4,0)+1,FALSE)</f>
        <v>0</v>
      </c>
      <c r="B184" s="266" t="s">
        <v>390</v>
      </c>
      <c r="C184" s="97">
        <v>7.0000000000000007E-2</v>
      </c>
      <c r="D184" s="6">
        <v>0.61</v>
      </c>
      <c r="E184" s="7">
        <f>C184*D184</f>
        <v>4.2700000000000002E-2</v>
      </c>
      <c r="F184" s="7">
        <f t="shared" ref="F184:F191" si="145">A184*E184</f>
        <v>0</v>
      </c>
      <c r="G184" s="8">
        <f>F184/8</f>
        <v>0</v>
      </c>
      <c r="H184" s="9">
        <f t="shared" ref="H184:H191" si="146">C184</f>
        <v>7.0000000000000007E-2</v>
      </c>
      <c r="I184" s="10">
        <v>0.61</v>
      </c>
      <c r="J184" s="10">
        <f>H184*I184</f>
        <v>4.2700000000000002E-2</v>
      </c>
      <c r="K184" s="10">
        <f t="shared" ref="K184:K191" si="147">A184*J184</f>
        <v>0</v>
      </c>
      <c r="L184" s="11">
        <f>K184/8</f>
        <v>0</v>
      </c>
      <c r="M184" s="12">
        <f>H184</f>
        <v>7.0000000000000007E-2</v>
      </c>
      <c r="N184" s="13">
        <v>0.55000000000000004</v>
      </c>
      <c r="O184" s="13">
        <f>M184*N184</f>
        <v>3.8500000000000006E-2</v>
      </c>
      <c r="P184" s="13">
        <f t="shared" ref="P184:P191" si="148">A184*O184</f>
        <v>0</v>
      </c>
      <c r="Q184" s="14">
        <f>P184/8</f>
        <v>0</v>
      </c>
    </row>
    <row r="185" spans="1:17" x14ac:dyDescent="0.3">
      <c r="A185" s="250">
        <f>VLOOKUP($B185,Reporting!$AJ:$BH,MATCH(LEFT($A$181,FIND("(",$A$181)-2),Reporting!$AK$4:$BH$4,0)+1,FALSE)</f>
        <v>0</v>
      </c>
      <c r="B185" s="266" t="s">
        <v>376</v>
      </c>
      <c r="C185" s="97">
        <v>0.08</v>
      </c>
      <c r="D185" s="6">
        <v>0.61</v>
      </c>
      <c r="E185" s="7">
        <f t="shared" ref="E185:E191" si="149">C185*D185</f>
        <v>4.8800000000000003E-2</v>
      </c>
      <c r="F185" s="7">
        <f t="shared" si="145"/>
        <v>0</v>
      </c>
      <c r="G185" s="8">
        <f t="shared" ref="G185:G191" si="150">F185/8</f>
        <v>0</v>
      </c>
      <c r="H185" s="9">
        <f t="shared" si="146"/>
        <v>0.08</v>
      </c>
      <c r="I185" s="10">
        <v>0.61</v>
      </c>
      <c r="J185" s="10">
        <f t="shared" ref="J185:J191" si="151">H185*I185</f>
        <v>4.8800000000000003E-2</v>
      </c>
      <c r="K185" s="10">
        <f t="shared" si="147"/>
        <v>0</v>
      </c>
      <c r="L185" s="11">
        <f t="shared" ref="L185:L191" si="152">K185/8</f>
        <v>0</v>
      </c>
      <c r="M185" s="12">
        <f t="shared" ref="M185:M191" si="153">H185</f>
        <v>0.08</v>
      </c>
      <c r="N185" s="13">
        <v>0.55000000000000004</v>
      </c>
      <c r="O185" s="13">
        <f t="shared" ref="O185:O191" si="154">M185*N185</f>
        <v>4.4000000000000004E-2</v>
      </c>
      <c r="P185" s="13">
        <f t="shared" si="148"/>
        <v>0</v>
      </c>
      <c r="Q185" s="14">
        <f t="shared" ref="Q185:Q191" si="155">P185/8</f>
        <v>0</v>
      </c>
    </row>
    <row r="186" spans="1:17" x14ac:dyDescent="0.3">
      <c r="A186" s="250">
        <f>VLOOKUP($B186,Reporting!$AJ:$BH,MATCH(LEFT($A$181,FIND("(",$A$181)-2),Reporting!$AK$4:$BH$4,0)+1,FALSE)</f>
        <v>0</v>
      </c>
      <c r="B186" s="266" t="s">
        <v>391</v>
      </c>
      <c r="C186" s="97">
        <v>0.09</v>
      </c>
      <c r="D186" s="6">
        <v>0.61</v>
      </c>
      <c r="E186" s="7">
        <f t="shared" si="149"/>
        <v>5.4899999999999997E-2</v>
      </c>
      <c r="F186" s="7">
        <f t="shared" si="145"/>
        <v>0</v>
      </c>
      <c r="G186" s="8">
        <f t="shared" si="150"/>
        <v>0</v>
      </c>
      <c r="H186" s="9">
        <f t="shared" si="146"/>
        <v>0.09</v>
      </c>
      <c r="I186" s="10">
        <v>0.61</v>
      </c>
      <c r="J186" s="10">
        <f t="shared" si="151"/>
        <v>5.4899999999999997E-2</v>
      </c>
      <c r="K186" s="10">
        <f t="shared" si="147"/>
        <v>0</v>
      </c>
      <c r="L186" s="11">
        <f t="shared" si="152"/>
        <v>0</v>
      </c>
      <c r="M186" s="12">
        <f t="shared" si="153"/>
        <v>0.09</v>
      </c>
      <c r="N186" s="13">
        <v>0.55000000000000004</v>
      </c>
      <c r="O186" s="13">
        <f t="shared" si="154"/>
        <v>4.9500000000000002E-2</v>
      </c>
      <c r="P186" s="13">
        <f t="shared" si="148"/>
        <v>0</v>
      </c>
      <c r="Q186" s="14">
        <f t="shared" si="155"/>
        <v>0</v>
      </c>
    </row>
    <row r="187" spans="1:17" x14ac:dyDescent="0.3">
      <c r="A187" s="250">
        <f>VLOOKUP($B187,Reporting!$AJ:$BH,MATCH(LEFT($A$181,FIND("(",$A$181)-2),Reporting!$AK$4:$BH$4,0)+1,FALSE)</f>
        <v>0</v>
      </c>
      <c r="B187" s="266" t="s">
        <v>392</v>
      </c>
      <c r="C187" s="97">
        <v>0.12</v>
      </c>
      <c r="D187" s="6">
        <v>0.61</v>
      </c>
      <c r="E187" s="7">
        <f t="shared" si="149"/>
        <v>7.3200000000000001E-2</v>
      </c>
      <c r="F187" s="7">
        <f t="shared" si="145"/>
        <v>0</v>
      </c>
      <c r="G187" s="8">
        <f t="shared" si="150"/>
        <v>0</v>
      </c>
      <c r="H187" s="9">
        <f t="shared" si="146"/>
        <v>0.12</v>
      </c>
      <c r="I187" s="10">
        <v>0.61</v>
      </c>
      <c r="J187" s="10">
        <f t="shared" si="151"/>
        <v>7.3200000000000001E-2</v>
      </c>
      <c r="K187" s="10">
        <f t="shared" si="147"/>
        <v>0</v>
      </c>
      <c r="L187" s="11">
        <f t="shared" si="152"/>
        <v>0</v>
      </c>
      <c r="M187" s="12">
        <f t="shared" si="153"/>
        <v>0.12</v>
      </c>
      <c r="N187" s="13">
        <v>0.55000000000000004</v>
      </c>
      <c r="O187" s="13">
        <f t="shared" si="154"/>
        <v>6.6000000000000003E-2</v>
      </c>
      <c r="P187" s="13">
        <f t="shared" si="148"/>
        <v>0</v>
      </c>
      <c r="Q187" s="14">
        <f t="shared" si="155"/>
        <v>0</v>
      </c>
    </row>
    <row r="188" spans="1:17" x14ac:dyDescent="0.3">
      <c r="A188" s="250">
        <f>VLOOKUP($B188,Reporting!$AJ:$BH,MATCH(LEFT($A$181,FIND("(",$A$181)-2),Reporting!$AK$4:$BH$4,0)+1,FALSE)</f>
        <v>0</v>
      </c>
      <c r="B188" s="266" t="s">
        <v>393</v>
      </c>
      <c r="C188" s="97">
        <v>0.16</v>
      </c>
      <c r="D188" s="6">
        <v>0.61</v>
      </c>
      <c r="E188" s="7">
        <f t="shared" si="149"/>
        <v>9.7600000000000006E-2</v>
      </c>
      <c r="F188" s="7">
        <f t="shared" si="145"/>
        <v>0</v>
      </c>
      <c r="G188" s="8">
        <f t="shared" si="150"/>
        <v>0</v>
      </c>
      <c r="H188" s="9">
        <f t="shared" si="146"/>
        <v>0.16</v>
      </c>
      <c r="I188" s="10">
        <v>0.61</v>
      </c>
      <c r="J188" s="10">
        <f t="shared" si="151"/>
        <v>9.7600000000000006E-2</v>
      </c>
      <c r="K188" s="10">
        <f t="shared" si="147"/>
        <v>0</v>
      </c>
      <c r="L188" s="11">
        <f t="shared" si="152"/>
        <v>0</v>
      </c>
      <c r="M188" s="12">
        <f t="shared" si="153"/>
        <v>0.16</v>
      </c>
      <c r="N188" s="13">
        <v>0.55000000000000004</v>
      </c>
      <c r="O188" s="13">
        <f t="shared" si="154"/>
        <v>8.8000000000000009E-2</v>
      </c>
      <c r="P188" s="13">
        <f t="shared" si="148"/>
        <v>0</v>
      </c>
      <c r="Q188" s="14">
        <f t="shared" si="155"/>
        <v>0</v>
      </c>
    </row>
    <row r="189" spans="1:17" x14ac:dyDescent="0.3">
      <c r="A189" s="250">
        <f>VLOOKUP($B189,Reporting!$AJ:$BH,MATCH(LEFT($A$181,FIND("(",$A$181)-2),Reporting!$AK$4:$BH$4,0)+1,FALSE)</f>
        <v>0</v>
      </c>
      <c r="B189" s="266" t="s">
        <v>394</v>
      </c>
      <c r="C189" s="97">
        <v>0.18</v>
      </c>
      <c r="D189" s="6">
        <v>0.61</v>
      </c>
      <c r="E189" s="7">
        <f t="shared" si="149"/>
        <v>0.10979999999999999</v>
      </c>
      <c r="F189" s="7">
        <f t="shared" si="145"/>
        <v>0</v>
      </c>
      <c r="G189" s="8">
        <f t="shared" si="150"/>
        <v>0</v>
      </c>
      <c r="H189" s="9">
        <f t="shared" si="146"/>
        <v>0.18</v>
      </c>
      <c r="I189" s="10">
        <v>0.61</v>
      </c>
      <c r="J189" s="10">
        <f t="shared" si="151"/>
        <v>0.10979999999999999</v>
      </c>
      <c r="K189" s="10">
        <f t="shared" si="147"/>
        <v>0</v>
      </c>
      <c r="L189" s="11">
        <f t="shared" si="152"/>
        <v>0</v>
      </c>
      <c r="M189" s="12">
        <f t="shared" si="153"/>
        <v>0.18</v>
      </c>
      <c r="N189" s="13">
        <v>0.55000000000000004</v>
      </c>
      <c r="O189" s="13">
        <f t="shared" si="154"/>
        <v>9.9000000000000005E-2</v>
      </c>
      <c r="P189" s="13">
        <f t="shared" si="148"/>
        <v>0</v>
      </c>
      <c r="Q189" s="14">
        <f t="shared" si="155"/>
        <v>0</v>
      </c>
    </row>
    <row r="190" spans="1:17" x14ac:dyDescent="0.3">
      <c r="A190" s="250">
        <f>VLOOKUP($B190,Reporting!$AJ:$BH,MATCH(LEFT($A$181,FIND("(",$A$181)-2),Reporting!$AK$4:$BH$4,0)+1,FALSE)</f>
        <v>0</v>
      </c>
      <c r="B190" s="266" t="s">
        <v>395</v>
      </c>
      <c r="C190" s="97">
        <v>0.28000000000000003</v>
      </c>
      <c r="D190" s="6">
        <v>0.61</v>
      </c>
      <c r="E190" s="7">
        <f t="shared" si="149"/>
        <v>0.17080000000000001</v>
      </c>
      <c r="F190" s="7">
        <f t="shared" si="145"/>
        <v>0</v>
      </c>
      <c r="G190" s="8">
        <f t="shared" si="150"/>
        <v>0</v>
      </c>
      <c r="H190" s="9">
        <f t="shared" si="146"/>
        <v>0.28000000000000003</v>
      </c>
      <c r="I190" s="10">
        <v>0.61</v>
      </c>
      <c r="J190" s="10">
        <f t="shared" si="151"/>
        <v>0.17080000000000001</v>
      </c>
      <c r="K190" s="10">
        <f t="shared" si="147"/>
        <v>0</v>
      </c>
      <c r="L190" s="11">
        <f t="shared" si="152"/>
        <v>0</v>
      </c>
      <c r="M190" s="12">
        <f t="shared" si="153"/>
        <v>0.28000000000000003</v>
      </c>
      <c r="N190" s="13">
        <v>0.55000000000000004</v>
      </c>
      <c r="O190" s="13">
        <f t="shared" si="154"/>
        <v>0.15400000000000003</v>
      </c>
      <c r="P190" s="13">
        <f t="shared" si="148"/>
        <v>0</v>
      </c>
      <c r="Q190" s="14">
        <f t="shared" si="155"/>
        <v>0</v>
      </c>
    </row>
    <row r="191" spans="1:17" x14ac:dyDescent="0.3">
      <c r="A191" s="250">
        <f>VLOOKUP($B191,Reporting!$AJ:$BH,MATCH(LEFT($A$181,FIND("(",$A$181)-2),Reporting!$AK$4:$BH$4,0)+1,FALSE)</f>
        <v>0</v>
      </c>
      <c r="B191" s="266" t="s">
        <v>396</v>
      </c>
      <c r="C191" s="97">
        <v>0.43</v>
      </c>
      <c r="D191" s="6">
        <v>0.61</v>
      </c>
      <c r="E191" s="7">
        <f t="shared" si="149"/>
        <v>0.26229999999999998</v>
      </c>
      <c r="F191" s="7">
        <f t="shared" si="145"/>
        <v>0</v>
      </c>
      <c r="G191" s="8">
        <f t="shared" si="150"/>
        <v>0</v>
      </c>
      <c r="H191" s="9">
        <f t="shared" si="146"/>
        <v>0.43</v>
      </c>
      <c r="I191" s="10">
        <v>0.61</v>
      </c>
      <c r="J191" s="10">
        <f t="shared" si="151"/>
        <v>0.26229999999999998</v>
      </c>
      <c r="K191" s="10">
        <f t="shared" si="147"/>
        <v>0</v>
      </c>
      <c r="L191" s="11">
        <f t="shared" si="152"/>
        <v>0</v>
      </c>
      <c r="M191" s="12">
        <f t="shared" si="153"/>
        <v>0.43</v>
      </c>
      <c r="N191" s="13">
        <v>0.55000000000000004</v>
      </c>
      <c r="O191" s="13">
        <f t="shared" si="154"/>
        <v>0.23650000000000002</v>
      </c>
      <c r="P191" s="13">
        <f t="shared" si="148"/>
        <v>0</v>
      </c>
      <c r="Q191" s="14">
        <f t="shared" si="155"/>
        <v>0</v>
      </c>
    </row>
    <row r="192" spans="1:17" ht="15" thickBot="1" x14ac:dyDescent="0.35">
      <c r="A192" s="3">
        <f>SUM(A183:A191)</f>
        <v>0</v>
      </c>
      <c r="B192" s="267"/>
      <c r="C192" s="4"/>
      <c r="D192" s="642" t="s">
        <v>9</v>
      </c>
      <c r="E192" s="643"/>
      <c r="F192" s="643"/>
      <c r="G192" s="16">
        <f>SUM(G183:G191)</f>
        <v>0</v>
      </c>
      <c r="H192" s="1"/>
      <c r="I192" s="644" t="s">
        <v>10</v>
      </c>
      <c r="J192" s="644"/>
      <c r="K192" s="644"/>
      <c r="L192" s="17">
        <f>SUM(L183:L191)</f>
        <v>0</v>
      </c>
      <c r="M192" s="15"/>
      <c r="N192" s="645" t="s">
        <v>11</v>
      </c>
      <c r="O192" s="645"/>
      <c r="P192" s="645"/>
      <c r="Q192" s="18">
        <f>SUM(Q183:Q191)</f>
        <v>0</v>
      </c>
    </row>
    <row r="193" spans="1:25" ht="15" thickBot="1" x14ac:dyDescent="0.35">
      <c r="A193" s="42">
        <f>A208+A221+A237+A252+A264+A278+A291+A304</f>
        <v>3</v>
      </c>
    </row>
    <row r="194" spans="1:25" ht="15" customHeight="1" x14ac:dyDescent="0.3">
      <c r="A194" s="634" t="s">
        <v>180</v>
      </c>
      <c r="B194" s="634"/>
      <c r="C194" s="634"/>
      <c r="D194" s="634"/>
      <c r="E194" s="634"/>
      <c r="F194" s="634"/>
      <c r="G194" s="634"/>
      <c r="H194" s="636" t="s">
        <v>100</v>
      </c>
      <c r="I194" s="636"/>
      <c r="J194" s="636"/>
      <c r="K194" s="636"/>
      <c r="L194" s="23"/>
      <c r="M194" s="23"/>
      <c r="N194" s="23"/>
      <c r="O194" s="23"/>
      <c r="P194" s="23"/>
      <c r="Q194" s="24"/>
    </row>
    <row r="195" spans="1:25" ht="15" customHeight="1" x14ac:dyDescent="0.3">
      <c r="A195" s="635"/>
      <c r="B195" s="635"/>
      <c r="C195" s="635"/>
      <c r="D195" s="635"/>
      <c r="E195" s="635"/>
      <c r="F195" s="635"/>
      <c r="G195" s="635"/>
      <c r="H195" s="637"/>
      <c r="I195" s="637"/>
      <c r="J195" s="637"/>
      <c r="K195" s="637"/>
      <c r="L195" s="42"/>
      <c r="M195" s="42"/>
      <c r="N195" s="42"/>
      <c r="O195" s="42"/>
      <c r="P195" s="42"/>
      <c r="Q195" s="43"/>
    </row>
    <row r="196" spans="1:25" ht="15" customHeight="1" x14ac:dyDescent="0.3">
      <c r="A196" s="250">
        <f>VLOOKUP($B196,Reporting!$AJ:$BH,MATCH($A$194,Reporting!$AK$4:$BH$4,0)+1,FALSE)</f>
        <v>0</v>
      </c>
      <c r="B196" s="263" t="s">
        <v>371</v>
      </c>
      <c r="C196" s="98">
        <v>0.23</v>
      </c>
      <c r="D196" s="6">
        <v>0.61</v>
      </c>
      <c r="E196" s="7">
        <f t="shared" ref="E196:E201" si="156">C196*D196</f>
        <v>0.14030000000000001</v>
      </c>
      <c r="F196" s="7">
        <f>A196*E196</f>
        <v>0</v>
      </c>
      <c r="G196" s="8">
        <f t="shared" ref="G196:G201" si="157">F196/8</f>
        <v>0</v>
      </c>
      <c r="H196" s="9">
        <f>C196</f>
        <v>0.23</v>
      </c>
      <c r="I196" s="10">
        <v>0.61</v>
      </c>
      <c r="J196" s="10">
        <f t="shared" ref="J196:J201" si="158">H196*I196</f>
        <v>0.14030000000000001</v>
      </c>
      <c r="K196" s="10">
        <f>A196*J196</f>
        <v>0</v>
      </c>
      <c r="L196" s="11">
        <f t="shared" ref="L196:L201" si="159">K196/8</f>
        <v>0</v>
      </c>
      <c r="M196" s="12">
        <f t="shared" ref="M196:M201" si="160">H196</f>
        <v>0.23</v>
      </c>
      <c r="N196" s="13">
        <v>0.55000000000000004</v>
      </c>
      <c r="O196" s="13">
        <f t="shared" ref="O196:O201" si="161">M196*N196</f>
        <v>0.12650000000000003</v>
      </c>
      <c r="P196" s="13">
        <f>A196*O196</f>
        <v>0</v>
      </c>
      <c r="Q196" s="14">
        <f t="shared" ref="Q196:Q201" si="162">P196/8</f>
        <v>0</v>
      </c>
    </row>
    <row r="197" spans="1:25" ht="15" customHeight="1" x14ac:dyDescent="0.3">
      <c r="A197" s="250">
        <f>VLOOKUP($B197,Reporting!$AJ:$BH,MATCH($A$194,Reporting!$AK$4:$BH$4,0)+1,FALSE)</f>
        <v>0</v>
      </c>
      <c r="B197" s="263" t="s">
        <v>372</v>
      </c>
      <c r="C197" s="98">
        <v>0.28999999999999998</v>
      </c>
      <c r="D197" s="6">
        <v>0.61</v>
      </c>
      <c r="E197" s="7">
        <f t="shared" si="156"/>
        <v>0.17689999999999997</v>
      </c>
      <c r="F197" s="7">
        <f t="shared" ref="F197:F207" si="163">A197*E197</f>
        <v>0</v>
      </c>
      <c r="G197" s="8">
        <f t="shared" si="157"/>
        <v>0</v>
      </c>
      <c r="H197" s="9">
        <f t="shared" ref="H197:H207" si="164">C197</f>
        <v>0.28999999999999998</v>
      </c>
      <c r="I197" s="10">
        <v>0.61</v>
      </c>
      <c r="J197" s="10">
        <f t="shared" si="158"/>
        <v>0.17689999999999997</v>
      </c>
      <c r="K197" s="10">
        <f t="shared" ref="K197:K207" si="165">A197*J197</f>
        <v>0</v>
      </c>
      <c r="L197" s="11">
        <f t="shared" si="159"/>
        <v>0</v>
      </c>
      <c r="M197" s="12">
        <f t="shared" si="160"/>
        <v>0.28999999999999998</v>
      </c>
      <c r="N197" s="13">
        <v>0.55000000000000004</v>
      </c>
      <c r="O197" s="13">
        <f t="shared" si="161"/>
        <v>0.1595</v>
      </c>
      <c r="P197" s="13">
        <f t="shared" ref="P197:P207" si="166">A197*O197</f>
        <v>0</v>
      </c>
      <c r="Q197" s="14">
        <f t="shared" si="162"/>
        <v>0</v>
      </c>
    </row>
    <row r="198" spans="1:25" ht="15" customHeight="1" x14ac:dyDescent="0.3">
      <c r="A198" s="250">
        <f>VLOOKUP($B198,Reporting!$AJ:$BH,MATCH($A$194,Reporting!$AK$4:$BH$4,0)+1,FALSE)</f>
        <v>0</v>
      </c>
      <c r="B198" s="20" t="s">
        <v>389</v>
      </c>
      <c r="C198" s="98">
        <v>0.33</v>
      </c>
      <c r="D198" s="6">
        <v>0.61</v>
      </c>
      <c r="E198" s="7">
        <f t="shared" si="156"/>
        <v>0.20130000000000001</v>
      </c>
      <c r="F198" s="7">
        <f t="shared" si="163"/>
        <v>0</v>
      </c>
      <c r="G198" s="8">
        <f t="shared" si="157"/>
        <v>0</v>
      </c>
      <c r="H198" s="9">
        <f t="shared" si="164"/>
        <v>0.33</v>
      </c>
      <c r="I198" s="10">
        <v>0.61</v>
      </c>
      <c r="J198" s="10">
        <f t="shared" si="158"/>
        <v>0.20130000000000001</v>
      </c>
      <c r="K198" s="10">
        <f t="shared" si="165"/>
        <v>0</v>
      </c>
      <c r="L198" s="11">
        <f t="shared" si="159"/>
        <v>0</v>
      </c>
      <c r="M198" s="12">
        <f t="shared" si="160"/>
        <v>0.33</v>
      </c>
      <c r="N198" s="13">
        <v>0.55000000000000004</v>
      </c>
      <c r="O198" s="13">
        <f t="shared" si="161"/>
        <v>0.18150000000000002</v>
      </c>
      <c r="P198" s="13">
        <f t="shared" si="166"/>
        <v>0</v>
      </c>
      <c r="Q198" s="14">
        <f t="shared" si="162"/>
        <v>0</v>
      </c>
    </row>
    <row r="199" spans="1:25" ht="15" customHeight="1" x14ac:dyDescent="0.3">
      <c r="A199" s="250">
        <f>VLOOKUP($B199,Reporting!$AJ:$BH,MATCH($A$194,Reporting!$AK$4:$BH$4,0)+1,FALSE)</f>
        <v>0</v>
      </c>
      <c r="B199" s="263" t="s">
        <v>373</v>
      </c>
      <c r="C199" s="98">
        <v>0.36</v>
      </c>
      <c r="D199" s="6">
        <v>0.61</v>
      </c>
      <c r="E199" s="7">
        <f t="shared" si="156"/>
        <v>0.21959999999999999</v>
      </c>
      <c r="F199" s="7">
        <f t="shared" si="163"/>
        <v>0</v>
      </c>
      <c r="G199" s="8">
        <f t="shared" si="157"/>
        <v>0</v>
      </c>
      <c r="H199" s="9">
        <f t="shared" si="164"/>
        <v>0.36</v>
      </c>
      <c r="I199" s="10">
        <v>0.61</v>
      </c>
      <c r="J199" s="10">
        <f t="shared" si="158"/>
        <v>0.21959999999999999</v>
      </c>
      <c r="K199" s="10">
        <f t="shared" si="165"/>
        <v>0</v>
      </c>
      <c r="L199" s="11">
        <f t="shared" si="159"/>
        <v>0</v>
      </c>
      <c r="M199" s="12">
        <f t="shared" si="160"/>
        <v>0.36</v>
      </c>
      <c r="N199" s="13">
        <v>0.55000000000000004</v>
      </c>
      <c r="O199" s="13">
        <f t="shared" si="161"/>
        <v>0.19800000000000001</v>
      </c>
      <c r="P199" s="13">
        <f t="shared" si="166"/>
        <v>0</v>
      </c>
      <c r="Q199" s="14">
        <f t="shared" si="162"/>
        <v>0</v>
      </c>
    </row>
    <row r="200" spans="1:25" ht="15" customHeight="1" x14ac:dyDescent="0.3">
      <c r="A200" s="250">
        <f>VLOOKUP($B200,Reporting!$AJ:$BH,MATCH($A$194,Reporting!$AK$4:$BH$4,0)+1,FALSE)</f>
        <v>0</v>
      </c>
      <c r="B200" s="263" t="s">
        <v>374</v>
      </c>
      <c r="C200" s="110">
        <v>0.41</v>
      </c>
      <c r="D200" s="6">
        <v>0.61</v>
      </c>
      <c r="E200" s="7">
        <f t="shared" si="156"/>
        <v>0.25009999999999999</v>
      </c>
      <c r="F200" s="7">
        <f t="shared" si="163"/>
        <v>0</v>
      </c>
      <c r="G200" s="8">
        <f t="shared" si="157"/>
        <v>0</v>
      </c>
      <c r="H200" s="9">
        <f t="shared" si="164"/>
        <v>0.41</v>
      </c>
      <c r="I200" s="10">
        <v>0.61</v>
      </c>
      <c r="J200" s="10">
        <f t="shared" si="158"/>
        <v>0.25009999999999999</v>
      </c>
      <c r="K200" s="10">
        <f t="shared" si="165"/>
        <v>0</v>
      </c>
      <c r="L200" s="11">
        <f t="shared" si="159"/>
        <v>0</v>
      </c>
      <c r="M200" s="12">
        <f t="shared" si="160"/>
        <v>0.41</v>
      </c>
      <c r="N200" s="13">
        <v>0.55000000000000004</v>
      </c>
      <c r="O200" s="13">
        <f t="shared" si="161"/>
        <v>0.22550000000000001</v>
      </c>
      <c r="P200" s="13">
        <f t="shared" si="166"/>
        <v>0</v>
      </c>
      <c r="Q200" s="14">
        <f t="shared" si="162"/>
        <v>0</v>
      </c>
    </row>
    <row r="201" spans="1:25" ht="15.75" customHeight="1" x14ac:dyDescent="0.3">
      <c r="A201" s="250">
        <f>VLOOKUP($B201,Reporting!$AJ:$BH,MATCH($A$194,Reporting!$AK$4:$BH$4,0)+1,FALSE)</f>
        <v>0</v>
      </c>
      <c r="B201" s="148" t="s">
        <v>390</v>
      </c>
      <c r="C201" s="99">
        <v>0.45</v>
      </c>
      <c r="D201" s="6">
        <v>0.61</v>
      </c>
      <c r="E201" s="7">
        <f t="shared" si="156"/>
        <v>0.27450000000000002</v>
      </c>
      <c r="F201" s="7">
        <f t="shared" si="163"/>
        <v>0</v>
      </c>
      <c r="G201" s="8">
        <f t="shared" si="157"/>
        <v>0</v>
      </c>
      <c r="H201" s="9">
        <f t="shared" si="164"/>
        <v>0.45</v>
      </c>
      <c r="I201" s="10">
        <v>0.61</v>
      </c>
      <c r="J201" s="10">
        <f t="shared" si="158"/>
        <v>0.27450000000000002</v>
      </c>
      <c r="K201" s="10">
        <f t="shared" si="165"/>
        <v>0</v>
      </c>
      <c r="L201" s="11">
        <f t="shared" si="159"/>
        <v>0</v>
      </c>
      <c r="M201" s="12">
        <f t="shared" si="160"/>
        <v>0.45</v>
      </c>
      <c r="N201" s="13">
        <v>0.55000000000000004</v>
      </c>
      <c r="O201" s="13">
        <f t="shared" si="161"/>
        <v>0.24750000000000003</v>
      </c>
      <c r="P201" s="13">
        <f t="shared" si="166"/>
        <v>0</v>
      </c>
      <c r="Q201" s="14">
        <f t="shared" si="162"/>
        <v>0</v>
      </c>
    </row>
    <row r="202" spans="1:25" x14ac:dyDescent="0.3">
      <c r="A202" s="250">
        <f>VLOOKUP($B202,Reporting!$AJ:$BH,MATCH($A$194,Reporting!$AK$4:$BH$4,0)+1,FALSE)</f>
        <v>0</v>
      </c>
      <c r="B202" s="268" t="s">
        <v>376</v>
      </c>
      <c r="C202" s="99">
        <v>0.71</v>
      </c>
      <c r="D202" s="6">
        <v>0.61</v>
      </c>
      <c r="E202" s="7">
        <f t="shared" ref="E202:E207" si="167">C202*D202</f>
        <v>0.43309999999999998</v>
      </c>
      <c r="F202" s="7">
        <f t="shared" si="163"/>
        <v>0</v>
      </c>
      <c r="G202" s="8">
        <f t="shared" ref="G202:G207" si="168">F202/8</f>
        <v>0</v>
      </c>
      <c r="H202" s="9">
        <f t="shared" si="164"/>
        <v>0.71</v>
      </c>
      <c r="I202" s="10">
        <v>0.61</v>
      </c>
      <c r="J202" s="10">
        <f t="shared" ref="J202:J207" si="169">H202*I202</f>
        <v>0.43309999999999998</v>
      </c>
      <c r="K202" s="10">
        <f t="shared" si="165"/>
        <v>0</v>
      </c>
      <c r="L202" s="11">
        <f t="shared" ref="L202:L207" si="170">K202/8</f>
        <v>0</v>
      </c>
      <c r="M202" s="12">
        <f t="shared" ref="M202:M207" si="171">H202</f>
        <v>0.71</v>
      </c>
      <c r="N202" s="13">
        <v>0.55000000000000004</v>
      </c>
      <c r="O202" s="13">
        <f t="shared" ref="O202:O207" si="172">M202*N202</f>
        <v>0.39050000000000001</v>
      </c>
      <c r="P202" s="13">
        <f t="shared" si="166"/>
        <v>0</v>
      </c>
      <c r="Q202" s="14">
        <f t="shared" ref="Q202:Q207" si="173">P202/8</f>
        <v>0</v>
      </c>
    </row>
    <row r="203" spans="1:25" x14ac:dyDescent="0.3">
      <c r="A203" s="250">
        <f>VLOOKUP($B203,Reporting!$AJ:$BH,MATCH($A$194,Reporting!$AK$4:$BH$4,0)+1,FALSE)</f>
        <v>0</v>
      </c>
      <c r="B203" s="148" t="s">
        <v>391</v>
      </c>
      <c r="C203" s="99">
        <v>0.84</v>
      </c>
      <c r="D203" s="6">
        <v>0.61</v>
      </c>
      <c r="E203" s="7">
        <f t="shared" si="167"/>
        <v>0.51239999999999997</v>
      </c>
      <c r="F203" s="7">
        <f t="shared" si="163"/>
        <v>0</v>
      </c>
      <c r="G203" s="8">
        <f t="shared" si="168"/>
        <v>0</v>
      </c>
      <c r="H203" s="9">
        <f t="shared" si="164"/>
        <v>0.84</v>
      </c>
      <c r="I203" s="10">
        <v>0.61</v>
      </c>
      <c r="J203" s="10">
        <f t="shared" si="169"/>
        <v>0.51239999999999997</v>
      </c>
      <c r="K203" s="10">
        <f t="shared" si="165"/>
        <v>0</v>
      </c>
      <c r="L203" s="11">
        <f t="shared" si="170"/>
        <v>0</v>
      </c>
      <c r="M203" s="12">
        <f t="shared" si="171"/>
        <v>0.84</v>
      </c>
      <c r="N203" s="13">
        <v>0.55000000000000004</v>
      </c>
      <c r="O203" s="13">
        <f t="shared" si="172"/>
        <v>0.46200000000000002</v>
      </c>
      <c r="P203" s="13">
        <f t="shared" si="166"/>
        <v>0</v>
      </c>
      <c r="Q203" s="14">
        <f t="shared" si="173"/>
        <v>0</v>
      </c>
    </row>
    <row r="204" spans="1:25" x14ac:dyDescent="0.3">
      <c r="A204" s="250">
        <f>VLOOKUP($B204,Reporting!$AJ:$BH,MATCH($A$194,Reporting!$AK$4:$BH$4,0)+1,FALSE)</f>
        <v>0</v>
      </c>
      <c r="B204" s="148" t="s">
        <v>392</v>
      </c>
      <c r="C204" s="99">
        <v>1.1000000000000001</v>
      </c>
      <c r="D204" s="6">
        <v>0.61</v>
      </c>
      <c r="E204" s="7">
        <f t="shared" si="167"/>
        <v>0.67100000000000004</v>
      </c>
      <c r="F204" s="7">
        <f t="shared" si="163"/>
        <v>0</v>
      </c>
      <c r="G204" s="8">
        <f t="shared" si="168"/>
        <v>0</v>
      </c>
      <c r="H204" s="9">
        <f t="shared" si="164"/>
        <v>1.1000000000000001</v>
      </c>
      <c r="I204" s="10">
        <v>0.61</v>
      </c>
      <c r="J204" s="10">
        <f t="shared" si="169"/>
        <v>0.67100000000000004</v>
      </c>
      <c r="K204" s="10">
        <f t="shared" si="165"/>
        <v>0</v>
      </c>
      <c r="L204" s="11">
        <f t="shared" si="170"/>
        <v>0</v>
      </c>
      <c r="M204" s="12">
        <f t="shared" si="171"/>
        <v>1.1000000000000001</v>
      </c>
      <c r="N204" s="13">
        <v>0.55000000000000004</v>
      </c>
      <c r="O204" s="13">
        <f t="shared" si="172"/>
        <v>0.60500000000000009</v>
      </c>
      <c r="P204" s="13">
        <f t="shared" si="166"/>
        <v>0</v>
      </c>
      <c r="Q204" s="14">
        <f t="shared" si="173"/>
        <v>0</v>
      </c>
    </row>
    <row r="205" spans="1:25" x14ac:dyDescent="0.3">
      <c r="A205" s="250">
        <f>VLOOKUP($B205,Reporting!$AJ:$BH,MATCH($A$194,Reporting!$AK$4:$BH$4,0)+1,FALSE)</f>
        <v>0</v>
      </c>
      <c r="B205" s="148" t="s">
        <v>393</v>
      </c>
      <c r="C205" s="99">
        <v>1.25</v>
      </c>
      <c r="D205" s="6">
        <v>0.61</v>
      </c>
      <c r="E205" s="7">
        <f t="shared" si="167"/>
        <v>0.76249999999999996</v>
      </c>
      <c r="F205" s="7">
        <f t="shared" si="163"/>
        <v>0</v>
      </c>
      <c r="G205" s="8">
        <f t="shared" si="168"/>
        <v>0</v>
      </c>
      <c r="H205" s="9">
        <f t="shared" si="164"/>
        <v>1.25</v>
      </c>
      <c r="I205" s="10">
        <v>0.61</v>
      </c>
      <c r="J205" s="10">
        <f t="shared" si="169"/>
        <v>0.76249999999999996</v>
      </c>
      <c r="K205" s="10">
        <f t="shared" si="165"/>
        <v>0</v>
      </c>
      <c r="L205" s="11">
        <f t="shared" si="170"/>
        <v>0</v>
      </c>
      <c r="M205" s="12">
        <f t="shared" si="171"/>
        <v>1.25</v>
      </c>
      <c r="N205" s="13">
        <v>0.55000000000000004</v>
      </c>
      <c r="O205" s="13">
        <f t="shared" si="172"/>
        <v>0.6875</v>
      </c>
      <c r="P205" s="13">
        <f t="shared" si="166"/>
        <v>0</v>
      </c>
      <c r="Q205" s="14">
        <f t="shared" si="173"/>
        <v>0</v>
      </c>
    </row>
    <row r="206" spans="1:25" x14ac:dyDescent="0.3">
      <c r="A206" s="250">
        <f>VLOOKUP($B206,Reporting!$AJ:$BH,MATCH($A$194,Reporting!$AK$4:$BH$4,0)+1,FALSE)</f>
        <v>0</v>
      </c>
      <c r="B206" s="148" t="s">
        <v>394</v>
      </c>
      <c r="C206" s="99">
        <v>1.5</v>
      </c>
      <c r="D206" s="6">
        <v>0.61</v>
      </c>
      <c r="E206" s="7">
        <f t="shared" si="167"/>
        <v>0.91500000000000004</v>
      </c>
      <c r="F206" s="7">
        <f t="shared" si="163"/>
        <v>0</v>
      </c>
      <c r="G206" s="8">
        <f t="shared" si="168"/>
        <v>0</v>
      </c>
      <c r="H206" s="9">
        <f t="shared" si="164"/>
        <v>1.5</v>
      </c>
      <c r="I206" s="10">
        <v>0.61</v>
      </c>
      <c r="J206" s="10">
        <f t="shared" si="169"/>
        <v>0.91500000000000004</v>
      </c>
      <c r="K206" s="10">
        <f t="shared" si="165"/>
        <v>0</v>
      </c>
      <c r="L206" s="11">
        <f t="shared" si="170"/>
        <v>0</v>
      </c>
      <c r="M206" s="12">
        <f t="shared" si="171"/>
        <v>1.5</v>
      </c>
      <c r="N206" s="13">
        <v>0.55000000000000004</v>
      </c>
      <c r="O206" s="13">
        <f t="shared" si="172"/>
        <v>0.82500000000000007</v>
      </c>
      <c r="P206" s="13">
        <f t="shared" si="166"/>
        <v>0</v>
      </c>
      <c r="Q206" s="14">
        <f t="shared" si="173"/>
        <v>0</v>
      </c>
    </row>
    <row r="207" spans="1:25" x14ac:dyDescent="0.3">
      <c r="A207" s="250">
        <f>VLOOKUP($B207,Reporting!$AJ:$BH,MATCH($A$194,Reporting!$AK$4:$BH$4,0)+1,FALSE)</f>
        <v>0</v>
      </c>
      <c r="B207" s="148" t="s">
        <v>395</v>
      </c>
      <c r="C207" s="99">
        <v>1.9</v>
      </c>
      <c r="D207" s="6">
        <v>0.61</v>
      </c>
      <c r="E207" s="7">
        <f t="shared" si="167"/>
        <v>1.159</v>
      </c>
      <c r="F207" s="7">
        <f t="shared" si="163"/>
        <v>0</v>
      </c>
      <c r="G207" s="8">
        <f t="shared" si="168"/>
        <v>0</v>
      </c>
      <c r="H207" s="9">
        <f t="shared" si="164"/>
        <v>1.9</v>
      </c>
      <c r="I207" s="10">
        <v>0.61</v>
      </c>
      <c r="J207" s="10">
        <f t="shared" si="169"/>
        <v>1.159</v>
      </c>
      <c r="K207" s="10">
        <f t="shared" si="165"/>
        <v>0</v>
      </c>
      <c r="L207" s="11">
        <f t="shared" si="170"/>
        <v>0</v>
      </c>
      <c r="M207" s="12">
        <f t="shared" si="171"/>
        <v>1.9</v>
      </c>
      <c r="N207" s="13">
        <v>0.55000000000000004</v>
      </c>
      <c r="O207" s="13">
        <f t="shared" si="172"/>
        <v>1.0449999999999999</v>
      </c>
      <c r="P207" s="13">
        <f t="shared" si="166"/>
        <v>0</v>
      </c>
      <c r="Q207" s="14">
        <f t="shared" si="173"/>
        <v>0</v>
      </c>
      <c r="S207" s="546" t="s">
        <v>179</v>
      </c>
      <c r="T207" s="546"/>
      <c r="U207" s="546"/>
      <c r="W207" s="670" t="s">
        <v>179</v>
      </c>
      <c r="X207" s="670"/>
      <c r="Y207" s="670"/>
    </row>
    <row r="208" spans="1:25" ht="15.75" customHeight="1" thickBot="1" x14ac:dyDescent="0.35">
      <c r="A208" s="21">
        <f>SUM(A196:A207)</f>
        <v>0</v>
      </c>
      <c r="B208" s="269"/>
      <c r="C208" s="22"/>
      <c r="D208" s="718" t="s">
        <v>9</v>
      </c>
      <c r="E208" s="719"/>
      <c r="F208" s="719"/>
      <c r="G208" s="16">
        <f>SUM(G196:G207)</f>
        <v>0</v>
      </c>
      <c r="H208" s="1"/>
      <c r="I208" s="720" t="s">
        <v>10</v>
      </c>
      <c r="J208" s="720"/>
      <c r="K208" s="720"/>
      <c r="L208" s="17">
        <f>SUM(L196:L207)</f>
        <v>0</v>
      </c>
      <c r="M208" s="15"/>
      <c r="N208" s="721" t="s">
        <v>11</v>
      </c>
      <c r="O208" s="721"/>
      <c r="P208" s="721"/>
      <c r="Q208" s="18">
        <f>SUM(Q196:Q207)</f>
        <v>0</v>
      </c>
      <c r="S208" s="653">
        <f>Q208+Q221+Q237+Q252+Q264</f>
        <v>3.0250000000000006E-2</v>
      </c>
      <c r="T208" s="654"/>
      <c r="U208" s="654"/>
      <c r="W208" s="671">
        <f>L208+L221+L237+L252+L264</f>
        <v>3.3550000000000003E-2</v>
      </c>
      <c r="X208" s="672"/>
      <c r="Y208" s="672"/>
    </row>
    <row r="209" spans="1:25" ht="15.75" customHeight="1" thickBot="1" x14ac:dyDescent="0.35">
      <c r="S209" s="654"/>
      <c r="T209" s="654"/>
      <c r="U209" s="654"/>
      <c r="W209" s="672"/>
      <c r="X209" s="672"/>
      <c r="Y209" s="672"/>
    </row>
    <row r="210" spans="1:25" ht="15" customHeight="1" x14ac:dyDescent="0.3">
      <c r="A210" s="634" t="s">
        <v>181</v>
      </c>
      <c r="B210" s="634"/>
      <c r="C210" s="634"/>
      <c r="D210" s="634"/>
      <c r="E210" s="634"/>
      <c r="F210" s="634"/>
      <c r="G210" s="135"/>
      <c r="H210" s="135"/>
      <c r="I210" s="722" t="s">
        <v>109</v>
      </c>
      <c r="J210" s="722"/>
      <c r="K210" s="722"/>
      <c r="L210" s="23"/>
      <c r="M210" s="23"/>
      <c r="N210" s="23"/>
      <c r="O210" s="23"/>
      <c r="P210" s="23"/>
      <c r="Q210" s="24"/>
      <c r="S210" s="654"/>
      <c r="T210" s="654"/>
      <c r="U210" s="654"/>
      <c r="W210" s="672"/>
      <c r="X210" s="672"/>
      <c r="Y210" s="672"/>
    </row>
    <row r="211" spans="1:25" ht="15" customHeight="1" x14ac:dyDescent="0.3">
      <c r="A211" s="635"/>
      <c r="B211" s="635"/>
      <c r="C211" s="635"/>
      <c r="D211" s="635"/>
      <c r="E211" s="635"/>
      <c r="F211" s="635"/>
      <c r="G211" s="136"/>
      <c r="H211" s="136"/>
      <c r="I211" s="723"/>
      <c r="J211" s="723"/>
      <c r="K211" s="723"/>
      <c r="L211" s="42"/>
      <c r="M211" s="42"/>
      <c r="N211" s="42"/>
      <c r="O211" s="42"/>
      <c r="P211" s="42"/>
      <c r="Q211" s="43"/>
    </row>
    <row r="212" spans="1:25" ht="15" customHeight="1" x14ac:dyDescent="0.3">
      <c r="A212" s="250">
        <f>VLOOKUP($B212,Reporting!$AJ:$BH,MATCH($A$210,Reporting!$AK$4:$BH$4,0)+1,FALSE)</f>
        <v>0</v>
      </c>
      <c r="B212" s="263" t="s">
        <v>371</v>
      </c>
      <c r="C212" s="98">
        <v>0.08</v>
      </c>
      <c r="D212" s="6">
        <v>0.61</v>
      </c>
      <c r="E212" s="7">
        <f t="shared" ref="E212:E220" si="174">C212*D212</f>
        <v>4.8800000000000003E-2</v>
      </c>
      <c r="F212" s="7">
        <f>A212*E212</f>
        <v>0</v>
      </c>
      <c r="G212" s="8">
        <f t="shared" ref="G212:G220" si="175">F212/8</f>
        <v>0</v>
      </c>
      <c r="H212" s="9">
        <f>C212</f>
        <v>0.08</v>
      </c>
      <c r="I212" s="10">
        <v>0.61</v>
      </c>
      <c r="J212" s="10">
        <f t="shared" ref="J212:J220" si="176">H212*I212</f>
        <v>4.8800000000000003E-2</v>
      </c>
      <c r="K212" s="10">
        <f>A212*J212</f>
        <v>0</v>
      </c>
      <c r="L212" s="11">
        <f t="shared" ref="L212:L220" si="177">K212/8</f>
        <v>0</v>
      </c>
      <c r="M212" s="12">
        <f t="shared" ref="M212:M220" si="178">H212</f>
        <v>0.08</v>
      </c>
      <c r="N212" s="13">
        <v>0.55000000000000004</v>
      </c>
      <c r="O212" s="13">
        <f t="shared" ref="O212:O220" si="179">M212*N212</f>
        <v>4.4000000000000004E-2</v>
      </c>
      <c r="P212" s="13">
        <f>A212*O212</f>
        <v>0</v>
      </c>
      <c r="Q212" s="14">
        <f t="shared" ref="Q212:Q220" si="180">P212/8</f>
        <v>0</v>
      </c>
    </row>
    <row r="213" spans="1:25" ht="15" customHeight="1" x14ac:dyDescent="0.3">
      <c r="A213" s="250">
        <f>VLOOKUP($B213,Reporting!$AJ:$BH,MATCH($A$210,Reporting!$AK$4:$BH$4,0)+1,FALSE)</f>
        <v>0</v>
      </c>
      <c r="B213" s="263" t="s">
        <v>372</v>
      </c>
      <c r="C213" s="98">
        <v>0.1</v>
      </c>
      <c r="D213" s="6">
        <v>0.61</v>
      </c>
      <c r="E213" s="7">
        <f t="shared" si="174"/>
        <v>6.0999999999999999E-2</v>
      </c>
      <c r="F213" s="7">
        <f t="shared" ref="F213:F220" si="181">A213*E213</f>
        <v>0</v>
      </c>
      <c r="G213" s="8">
        <f t="shared" si="175"/>
        <v>0</v>
      </c>
      <c r="H213" s="9">
        <f t="shared" ref="H213:H220" si="182">C213</f>
        <v>0.1</v>
      </c>
      <c r="I213" s="10">
        <v>0.61</v>
      </c>
      <c r="J213" s="10">
        <f t="shared" si="176"/>
        <v>6.0999999999999999E-2</v>
      </c>
      <c r="K213" s="10">
        <f t="shared" ref="K213:K220" si="183">A213*J213</f>
        <v>0</v>
      </c>
      <c r="L213" s="11">
        <f t="shared" si="177"/>
        <v>0</v>
      </c>
      <c r="M213" s="12">
        <f t="shared" si="178"/>
        <v>0.1</v>
      </c>
      <c r="N213" s="13">
        <v>0.55000000000000004</v>
      </c>
      <c r="O213" s="13">
        <f t="shared" si="179"/>
        <v>5.5000000000000007E-2</v>
      </c>
      <c r="P213" s="13">
        <f t="shared" ref="P213:P220" si="184">A213*O213</f>
        <v>0</v>
      </c>
      <c r="Q213" s="14">
        <f t="shared" si="180"/>
        <v>0</v>
      </c>
    </row>
    <row r="214" spans="1:25" ht="15" customHeight="1" x14ac:dyDescent="0.3">
      <c r="A214" s="250">
        <f>VLOOKUP($B214,Reporting!$AJ:$BH,MATCH($A$210,Reporting!$AK$4:$BH$4,0)+1,FALSE)</f>
        <v>0</v>
      </c>
      <c r="B214" s="20" t="s">
        <v>389</v>
      </c>
      <c r="C214" s="98">
        <v>0.11</v>
      </c>
      <c r="D214" s="6">
        <v>0.61</v>
      </c>
      <c r="E214" s="7">
        <f t="shared" si="174"/>
        <v>6.7099999999999993E-2</v>
      </c>
      <c r="F214" s="7">
        <f t="shared" si="181"/>
        <v>0</v>
      </c>
      <c r="G214" s="8">
        <f t="shared" si="175"/>
        <v>0</v>
      </c>
      <c r="H214" s="9">
        <f t="shared" si="182"/>
        <v>0.11</v>
      </c>
      <c r="I214" s="10">
        <v>0.61</v>
      </c>
      <c r="J214" s="10">
        <f t="shared" si="176"/>
        <v>6.7099999999999993E-2</v>
      </c>
      <c r="K214" s="10">
        <f t="shared" si="183"/>
        <v>0</v>
      </c>
      <c r="L214" s="11">
        <f t="shared" si="177"/>
        <v>0</v>
      </c>
      <c r="M214" s="12">
        <f t="shared" si="178"/>
        <v>0.11</v>
      </c>
      <c r="N214" s="13">
        <v>0.55000000000000004</v>
      </c>
      <c r="O214" s="13">
        <f t="shared" si="179"/>
        <v>6.0500000000000005E-2</v>
      </c>
      <c r="P214" s="13">
        <f t="shared" si="184"/>
        <v>0</v>
      </c>
      <c r="Q214" s="14">
        <f t="shared" si="180"/>
        <v>0</v>
      </c>
    </row>
    <row r="215" spans="1:25" ht="15" customHeight="1" x14ac:dyDescent="0.3">
      <c r="A215" s="250">
        <f>VLOOKUP($B215,Reporting!$AJ:$BH,MATCH($A$210,Reporting!$AK$4:$BH$4,0)+1,FALSE)</f>
        <v>0</v>
      </c>
      <c r="B215" s="263" t="s">
        <v>373</v>
      </c>
      <c r="C215" s="98">
        <v>0.12</v>
      </c>
      <c r="D215" s="6">
        <v>0.61</v>
      </c>
      <c r="E215" s="7">
        <f t="shared" si="174"/>
        <v>7.3200000000000001E-2</v>
      </c>
      <c r="F215" s="7">
        <f t="shared" si="181"/>
        <v>0</v>
      </c>
      <c r="G215" s="8">
        <f t="shared" si="175"/>
        <v>0</v>
      </c>
      <c r="H215" s="9">
        <f t="shared" si="182"/>
        <v>0.12</v>
      </c>
      <c r="I215" s="10">
        <v>0.61</v>
      </c>
      <c r="J215" s="10">
        <f t="shared" si="176"/>
        <v>7.3200000000000001E-2</v>
      </c>
      <c r="K215" s="10">
        <f t="shared" si="183"/>
        <v>0</v>
      </c>
      <c r="L215" s="11">
        <f t="shared" si="177"/>
        <v>0</v>
      </c>
      <c r="M215" s="12">
        <f t="shared" si="178"/>
        <v>0.12</v>
      </c>
      <c r="N215" s="13">
        <v>0.55000000000000004</v>
      </c>
      <c r="O215" s="13">
        <f t="shared" si="179"/>
        <v>6.6000000000000003E-2</v>
      </c>
      <c r="P215" s="13">
        <f t="shared" si="184"/>
        <v>0</v>
      </c>
      <c r="Q215" s="14">
        <f t="shared" si="180"/>
        <v>0</v>
      </c>
    </row>
    <row r="216" spans="1:25" ht="15" customHeight="1" x14ac:dyDescent="0.3">
      <c r="A216" s="250">
        <f>VLOOKUP($B216,Reporting!$AJ:$BH,MATCH($A$210,Reporting!$AK$4:$BH$4,0)+1,FALSE)</f>
        <v>2</v>
      </c>
      <c r="B216" s="263" t="s">
        <v>374</v>
      </c>
      <c r="C216" s="110">
        <v>0.14000000000000001</v>
      </c>
      <c r="D216" s="6">
        <v>0.61</v>
      </c>
      <c r="E216" s="7">
        <f t="shared" si="174"/>
        <v>8.5400000000000004E-2</v>
      </c>
      <c r="F216" s="7">
        <f t="shared" si="181"/>
        <v>0.17080000000000001</v>
      </c>
      <c r="G216" s="8">
        <f t="shared" si="175"/>
        <v>2.1350000000000001E-2</v>
      </c>
      <c r="H216" s="9">
        <f t="shared" si="182"/>
        <v>0.14000000000000001</v>
      </c>
      <c r="I216" s="10">
        <v>0.61</v>
      </c>
      <c r="J216" s="10">
        <f t="shared" si="176"/>
        <v>8.5400000000000004E-2</v>
      </c>
      <c r="K216" s="10">
        <f t="shared" si="183"/>
        <v>0.17080000000000001</v>
      </c>
      <c r="L216" s="11">
        <f t="shared" si="177"/>
        <v>2.1350000000000001E-2</v>
      </c>
      <c r="M216" s="12">
        <f t="shared" si="178"/>
        <v>0.14000000000000001</v>
      </c>
      <c r="N216" s="13">
        <v>0.55000000000000004</v>
      </c>
      <c r="O216" s="13">
        <f t="shared" si="179"/>
        <v>7.7000000000000013E-2</v>
      </c>
      <c r="P216" s="13">
        <f t="shared" si="184"/>
        <v>0.15400000000000003</v>
      </c>
      <c r="Q216" s="14">
        <f t="shared" si="180"/>
        <v>1.9250000000000003E-2</v>
      </c>
    </row>
    <row r="217" spans="1:25" ht="15.75" customHeight="1" x14ac:dyDescent="0.3">
      <c r="A217" s="250">
        <f>VLOOKUP($B217,Reporting!$AJ:$BH,MATCH($A$210,Reporting!$AK$4:$BH$4,0)+1,FALSE)</f>
        <v>1</v>
      </c>
      <c r="B217" s="148" t="s">
        <v>390</v>
      </c>
      <c r="C217" s="99">
        <v>0.16</v>
      </c>
      <c r="D217" s="6">
        <v>0.61</v>
      </c>
      <c r="E217" s="7">
        <f t="shared" si="174"/>
        <v>9.7600000000000006E-2</v>
      </c>
      <c r="F217" s="7">
        <f t="shared" si="181"/>
        <v>9.7600000000000006E-2</v>
      </c>
      <c r="G217" s="8">
        <f t="shared" si="175"/>
        <v>1.2200000000000001E-2</v>
      </c>
      <c r="H217" s="9">
        <f t="shared" si="182"/>
        <v>0.16</v>
      </c>
      <c r="I217" s="10">
        <v>0.61</v>
      </c>
      <c r="J217" s="10">
        <f t="shared" si="176"/>
        <v>9.7600000000000006E-2</v>
      </c>
      <c r="K217" s="10">
        <f t="shared" si="183"/>
        <v>9.7600000000000006E-2</v>
      </c>
      <c r="L217" s="11">
        <f t="shared" si="177"/>
        <v>1.2200000000000001E-2</v>
      </c>
      <c r="M217" s="12">
        <f t="shared" si="178"/>
        <v>0.16</v>
      </c>
      <c r="N217" s="13">
        <v>0.55000000000000004</v>
      </c>
      <c r="O217" s="13">
        <f t="shared" si="179"/>
        <v>8.8000000000000009E-2</v>
      </c>
      <c r="P217" s="13">
        <f t="shared" si="184"/>
        <v>8.8000000000000009E-2</v>
      </c>
      <c r="Q217" s="14">
        <f t="shared" si="180"/>
        <v>1.1000000000000001E-2</v>
      </c>
    </row>
    <row r="218" spans="1:25" x14ac:dyDescent="0.3">
      <c r="A218" s="250">
        <f>VLOOKUP($B218,Reporting!$AJ:$BH,MATCH($A$210,Reporting!$AK$4:$BH$4,0)+1,FALSE)</f>
        <v>0</v>
      </c>
      <c r="B218" s="268" t="s">
        <v>376</v>
      </c>
      <c r="C218" s="99">
        <v>0.19</v>
      </c>
      <c r="D218" s="6">
        <v>0.61</v>
      </c>
      <c r="E218" s="7">
        <f t="shared" si="174"/>
        <v>0.1159</v>
      </c>
      <c r="F218" s="7">
        <f t="shared" si="181"/>
        <v>0</v>
      </c>
      <c r="G218" s="8">
        <f t="shared" si="175"/>
        <v>0</v>
      </c>
      <c r="H218" s="9">
        <f t="shared" si="182"/>
        <v>0.19</v>
      </c>
      <c r="I218" s="10">
        <v>0.61</v>
      </c>
      <c r="J218" s="10">
        <f t="shared" si="176"/>
        <v>0.1159</v>
      </c>
      <c r="K218" s="10">
        <f t="shared" si="183"/>
        <v>0</v>
      </c>
      <c r="L218" s="11">
        <f t="shared" si="177"/>
        <v>0</v>
      </c>
      <c r="M218" s="12">
        <f t="shared" si="178"/>
        <v>0.19</v>
      </c>
      <c r="N218" s="13">
        <v>0.55000000000000004</v>
      </c>
      <c r="O218" s="13">
        <f t="shared" si="179"/>
        <v>0.10450000000000001</v>
      </c>
      <c r="P218" s="13">
        <f t="shared" si="184"/>
        <v>0</v>
      </c>
      <c r="Q218" s="14">
        <f t="shared" si="180"/>
        <v>0</v>
      </c>
    </row>
    <row r="219" spans="1:25" x14ac:dyDescent="0.3">
      <c r="A219" s="250">
        <f>VLOOKUP($B219,Reporting!$AJ:$BH,MATCH($A$210,Reporting!$AK$4:$BH$4,0)+1,FALSE)</f>
        <v>0</v>
      </c>
      <c r="B219" s="148" t="s">
        <v>391</v>
      </c>
      <c r="C219" s="99">
        <v>0.22</v>
      </c>
      <c r="D219" s="6">
        <v>0.61</v>
      </c>
      <c r="E219" s="7">
        <f t="shared" si="174"/>
        <v>0.13419999999999999</v>
      </c>
      <c r="F219" s="7">
        <f t="shared" si="181"/>
        <v>0</v>
      </c>
      <c r="G219" s="8">
        <f t="shared" si="175"/>
        <v>0</v>
      </c>
      <c r="H219" s="9">
        <f t="shared" si="182"/>
        <v>0.22</v>
      </c>
      <c r="I219" s="10">
        <v>0.61</v>
      </c>
      <c r="J219" s="10">
        <f t="shared" si="176"/>
        <v>0.13419999999999999</v>
      </c>
      <c r="K219" s="10">
        <f t="shared" si="183"/>
        <v>0</v>
      </c>
      <c r="L219" s="11">
        <f t="shared" si="177"/>
        <v>0</v>
      </c>
      <c r="M219" s="12">
        <f t="shared" si="178"/>
        <v>0.22</v>
      </c>
      <c r="N219" s="13">
        <v>0.55000000000000004</v>
      </c>
      <c r="O219" s="13">
        <f t="shared" si="179"/>
        <v>0.12100000000000001</v>
      </c>
      <c r="P219" s="13">
        <f t="shared" si="184"/>
        <v>0</v>
      </c>
      <c r="Q219" s="14">
        <f t="shared" si="180"/>
        <v>0</v>
      </c>
    </row>
    <row r="220" spans="1:25" x14ac:dyDescent="0.3">
      <c r="A220" s="250">
        <f>VLOOKUP($B220,Reporting!$AJ:$BH,MATCH($A$210,Reporting!$AK$4:$BH$4,0)+1,FALSE)</f>
        <v>0</v>
      </c>
      <c r="B220" s="148" t="s">
        <v>392</v>
      </c>
      <c r="C220" s="99">
        <v>0.28999999999999998</v>
      </c>
      <c r="D220" s="6">
        <v>0.61</v>
      </c>
      <c r="E220" s="7">
        <f t="shared" si="174"/>
        <v>0.17689999999999997</v>
      </c>
      <c r="F220" s="7">
        <f t="shared" si="181"/>
        <v>0</v>
      </c>
      <c r="G220" s="8">
        <f t="shared" si="175"/>
        <v>0</v>
      </c>
      <c r="H220" s="9">
        <f t="shared" si="182"/>
        <v>0.28999999999999998</v>
      </c>
      <c r="I220" s="10">
        <v>0.61</v>
      </c>
      <c r="J220" s="10">
        <f t="shared" si="176"/>
        <v>0.17689999999999997</v>
      </c>
      <c r="K220" s="10">
        <f t="shared" si="183"/>
        <v>0</v>
      </c>
      <c r="L220" s="11">
        <f t="shared" si="177"/>
        <v>0</v>
      </c>
      <c r="M220" s="12">
        <f t="shared" si="178"/>
        <v>0.28999999999999998</v>
      </c>
      <c r="N220" s="13">
        <v>0.55000000000000004</v>
      </c>
      <c r="O220" s="13">
        <f t="shared" si="179"/>
        <v>0.1595</v>
      </c>
      <c r="P220" s="13">
        <f t="shared" si="184"/>
        <v>0</v>
      </c>
      <c r="Q220" s="14">
        <f t="shared" si="180"/>
        <v>0</v>
      </c>
    </row>
    <row r="221" spans="1:25" ht="15" thickBot="1" x14ac:dyDescent="0.35">
      <c r="A221" s="21">
        <f>SUM(A212:A220)</f>
        <v>3</v>
      </c>
      <c r="B221" s="269"/>
      <c r="C221" s="22"/>
      <c r="D221" s="718" t="s">
        <v>9</v>
      </c>
      <c r="E221" s="719"/>
      <c r="F221" s="719"/>
      <c r="G221" s="16">
        <f>SUM(G212:G220)</f>
        <v>3.3550000000000003E-2</v>
      </c>
      <c r="H221" s="1"/>
      <c r="I221" s="720" t="s">
        <v>10</v>
      </c>
      <c r="J221" s="720"/>
      <c r="K221" s="720"/>
      <c r="L221" s="17">
        <f>SUM(L212:L220)</f>
        <v>3.3550000000000003E-2</v>
      </c>
      <c r="M221" s="15"/>
      <c r="N221" s="721" t="s">
        <v>11</v>
      </c>
      <c r="O221" s="721"/>
      <c r="P221" s="721"/>
      <c r="Q221" s="18">
        <f>SUM(Q212:Q220)</f>
        <v>3.0250000000000006E-2</v>
      </c>
    </row>
    <row r="222" spans="1:25" ht="15" thickBot="1" x14ac:dyDescent="0.35">
      <c r="D222" s="131"/>
      <c r="E222" s="131"/>
      <c r="F222" s="131"/>
      <c r="G222" s="132"/>
      <c r="I222" s="131"/>
      <c r="J222" s="131"/>
      <c r="K222" s="131"/>
      <c r="L222" s="132"/>
      <c r="N222" s="131"/>
      <c r="O222" s="131"/>
      <c r="P222" s="131"/>
      <c r="Q222" s="132"/>
    </row>
    <row r="223" spans="1:25" ht="15" customHeight="1" x14ac:dyDescent="0.3">
      <c r="A223" s="634" t="s">
        <v>182</v>
      </c>
      <c r="B223" s="634"/>
      <c r="C223" s="634"/>
      <c r="D223" s="634"/>
      <c r="E223" s="634"/>
      <c r="F223" s="634"/>
      <c r="G223" s="634"/>
      <c r="H223" s="634"/>
      <c r="I223" s="634"/>
      <c r="J223" s="634"/>
      <c r="K223" s="634"/>
      <c r="L223" s="634"/>
      <c r="M223" s="634"/>
      <c r="N223" s="722" t="s">
        <v>129</v>
      </c>
      <c r="O223" s="722"/>
      <c r="P223" s="722"/>
      <c r="Q223" s="724"/>
    </row>
    <row r="224" spans="1:25" ht="15" customHeight="1" x14ac:dyDescent="0.3">
      <c r="A224" s="635"/>
      <c r="B224" s="635"/>
      <c r="C224" s="635"/>
      <c r="D224" s="635"/>
      <c r="E224" s="635"/>
      <c r="F224" s="635"/>
      <c r="G224" s="635"/>
      <c r="H224" s="635"/>
      <c r="I224" s="635"/>
      <c r="J224" s="635"/>
      <c r="K224" s="635"/>
      <c r="L224" s="635"/>
      <c r="M224" s="635"/>
      <c r="N224" s="723"/>
      <c r="O224" s="723"/>
      <c r="P224" s="723"/>
      <c r="Q224" s="725"/>
    </row>
    <row r="225" spans="1:17" x14ac:dyDescent="0.3">
      <c r="A225" s="250">
        <f>VLOOKUP($B225,Reporting!$AJ:$BH,MATCH(LEFT($A$223,FIND("(I",$A$223)-2),Reporting!$AK$4:$BH$4,0)+1,FALSE)</f>
        <v>0</v>
      </c>
      <c r="B225" s="263" t="s">
        <v>371</v>
      </c>
      <c r="C225" s="98">
        <v>0.24</v>
      </c>
      <c r="D225" s="6">
        <v>0.61</v>
      </c>
      <c r="E225" s="7">
        <f t="shared" ref="E225:E230" si="185">C225*D225</f>
        <v>0.1464</v>
      </c>
      <c r="F225" s="7">
        <f>A225*E225</f>
        <v>0</v>
      </c>
      <c r="G225" s="8">
        <f t="shared" ref="G225:G230" si="186">F225/8</f>
        <v>0</v>
      </c>
      <c r="H225" s="9">
        <f>C225</f>
        <v>0.24</v>
      </c>
      <c r="I225" s="10">
        <v>0.61</v>
      </c>
      <c r="J225" s="10">
        <f t="shared" ref="J225:J230" si="187">H225*I225</f>
        <v>0.1464</v>
      </c>
      <c r="K225" s="10">
        <f>A225*J225</f>
        <v>0</v>
      </c>
      <c r="L225" s="11">
        <f t="shared" ref="L225:L230" si="188">K225/8</f>
        <v>0</v>
      </c>
      <c r="M225" s="12">
        <f t="shared" ref="M225:M230" si="189">H225</f>
        <v>0.24</v>
      </c>
      <c r="N225" s="13">
        <v>0.55000000000000004</v>
      </c>
      <c r="O225" s="13">
        <f t="shared" ref="O225:O230" si="190">M225*N225</f>
        <v>0.13200000000000001</v>
      </c>
      <c r="P225" s="13">
        <f>A225*O225</f>
        <v>0</v>
      </c>
      <c r="Q225" s="14">
        <f t="shared" ref="Q225:Q230" si="191">P225/8</f>
        <v>0</v>
      </c>
    </row>
    <row r="226" spans="1:17" x14ac:dyDescent="0.3">
      <c r="A226" s="250">
        <f>VLOOKUP($B226,Reporting!$AJ:$BH,MATCH(LEFT($A$223,FIND("(I",$A$223)-2),Reporting!$AK$4:$BH$4,0)+1,FALSE)</f>
        <v>0</v>
      </c>
      <c r="B226" s="263" t="s">
        <v>372</v>
      </c>
      <c r="C226" s="98">
        <v>0.36</v>
      </c>
      <c r="D226" s="6">
        <v>0.61</v>
      </c>
      <c r="E226" s="7">
        <f t="shared" si="185"/>
        <v>0.21959999999999999</v>
      </c>
      <c r="F226" s="7">
        <f t="shared" ref="F226:F236" si="192">A226*E226</f>
        <v>0</v>
      </c>
      <c r="G226" s="8">
        <f t="shared" si="186"/>
        <v>0</v>
      </c>
      <c r="H226" s="9">
        <f t="shared" ref="H226:H236" si="193">C226</f>
        <v>0.36</v>
      </c>
      <c r="I226" s="10">
        <v>0.61</v>
      </c>
      <c r="J226" s="10">
        <f t="shared" si="187"/>
        <v>0.21959999999999999</v>
      </c>
      <c r="K226" s="10">
        <f t="shared" ref="K226:K236" si="194">A226*J226</f>
        <v>0</v>
      </c>
      <c r="L226" s="11">
        <f t="shared" si="188"/>
        <v>0</v>
      </c>
      <c r="M226" s="12">
        <f t="shared" si="189"/>
        <v>0.36</v>
      </c>
      <c r="N226" s="13">
        <v>0.55000000000000004</v>
      </c>
      <c r="O226" s="13">
        <f t="shared" si="190"/>
        <v>0.19800000000000001</v>
      </c>
      <c r="P226" s="13">
        <f t="shared" ref="P226:P236" si="195">A226*O226</f>
        <v>0</v>
      </c>
      <c r="Q226" s="14">
        <f t="shared" si="191"/>
        <v>0</v>
      </c>
    </row>
    <row r="227" spans="1:17" x14ac:dyDescent="0.3">
      <c r="A227" s="250">
        <f>VLOOKUP($B227,Reporting!$AJ:$BH,MATCH(LEFT($A$223,FIND("(I",$A$223)-2),Reporting!$AK$4:$BH$4,0)+1,FALSE)</f>
        <v>0</v>
      </c>
      <c r="B227" s="20" t="s">
        <v>389</v>
      </c>
      <c r="C227" s="98">
        <v>0.36</v>
      </c>
      <c r="D227" s="6">
        <v>0.61</v>
      </c>
      <c r="E227" s="7">
        <f t="shared" si="185"/>
        <v>0.21959999999999999</v>
      </c>
      <c r="F227" s="7">
        <f t="shared" si="192"/>
        <v>0</v>
      </c>
      <c r="G227" s="8">
        <f t="shared" si="186"/>
        <v>0</v>
      </c>
      <c r="H227" s="9">
        <f t="shared" si="193"/>
        <v>0.36</v>
      </c>
      <c r="I227" s="10">
        <v>0.61</v>
      </c>
      <c r="J227" s="10">
        <f t="shared" si="187"/>
        <v>0.21959999999999999</v>
      </c>
      <c r="K227" s="10">
        <f t="shared" si="194"/>
        <v>0</v>
      </c>
      <c r="L227" s="11">
        <f t="shared" si="188"/>
        <v>0</v>
      </c>
      <c r="M227" s="12">
        <f t="shared" si="189"/>
        <v>0.36</v>
      </c>
      <c r="N227" s="13">
        <v>0.55000000000000004</v>
      </c>
      <c r="O227" s="13">
        <f t="shared" si="190"/>
        <v>0.19800000000000001</v>
      </c>
      <c r="P227" s="13">
        <f t="shared" si="195"/>
        <v>0</v>
      </c>
      <c r="Q227" s="14">
        <f t="shared" si="191"/>
        <v>0</v>
      </c>
    </row>
    <row r="228" spans="1:17" x14ac:dyDescent="0.3">
      <c r="A228" s="250">
        <f>VLOOKUP($B228,Reporting!$AJ:$BH,MATCH(LEFT($A$223,FIND("(I",$A$223)-2),Reporting!$AK$4:$BH$4,0)+1,FALSE)</f>
        <v>0</v>
      </c>
      <c r="B228" s="263" t="s">
        <v>373</v>
      </c>
      <c r="C228" s="98">
        <v>0.36</v>
      </c>
      <c r="D228" s="6">
        <v>0.61</v>
      </c>
      <c r="E228" s="7">
        <f t="shared" si="185"/>
        <v>0.21959999999999999</v>
      </c>
      <c r="F228" s="7">
        <f t="shared" si="192"/>
        <v>0</v>
      </c>
      <c r="G228" s="8">
        <f t="shared" si="186"/>
        <v>0</v>
      </c>
      <c r="H228" s="9">
        <f t="shared" si="193"/>
        <v>0.36</v>
      </c>
      <c r="I228" s="10">
        <v>0.61</v>
      </c>
      <c r="J228" s="10">
        <f t="shared" si="187"/>
        <v>0.21959999999999999</v>
      </c>
      <c r="K228" s="10">
        <f t="shared" si="194"/>
        <v>0</v>
      </c>
      <c r="L228" s="11">
        <f t="shared" si="188"/>
        <v>0</v>
      </c>
      <c r="M228" s="12">
        <f t="shared" si="189"/>
        <v>0.36</v>
      </c>
      <c r="N228" s="13">
        <v>0.55000000000000004</v>
      </c>
      <c r="O228" s="13">
        <f t="shared" si="190"/>
        <v>0.19800000000000001</v>
      </c>
      <c r="P228" s="13">
        <f t="shared" si="195"/>
        <v>0</v>
      </c>
      <c r="Q228" s="14">
        <f t="shared" si="191"/>
        <v>0</v>
      </c>
    </row>
    <row r="229" spans="1:17" x14ac:dyDescent="0.3">
      <c r="A229" s="250">
        <f>VLOOKUP($B229,Reporting!$AJ:$BH,MATCH(LEFT($A$223,FIND("(I",$A$223)-2),Reporting!$AK$4:$BH$4,0)+1,FALSE)</f>
        <v>0</v>
      </c>
      <c r="B229" s="263" t="s">
        <v>374</v>
      </c>
      <c r="C229" s="98">
        <v>0.36</v>
      </c>
      <c r="D229" s="6">
        <v>0.61</v>
      </c>
      <c r="E229" s="7">
        <f t="shared" si="185"/>
        <v>0.21959999999999999</v>
      </c>
      <c r="F229" s="7">
        <f t="shared" si="192"/>
        <v>0</v>
      </c>
      <c r="G229" s="8">
        <f t="shared" si="186"/>
        <v>0</v>
      </c>
      <c r="H229" s="9">
        <f t="shared" si="193"/>
        <v>0.36</v>
      </c>
      <c r="I229" s="10">
        <v>0.61</v>
      </c>
      <c r="J229" s="10">
        <f t="shared" si="187"/>
        <v>0.21959999999999999</v>
      </c>
      <c r="K229" s="10">
        <f t="shared" si="194"/>
        <v>0</v>
      </c>
      <c r="L229" s="11">
        <f t="shared" si="188"/>
        <v>0</v>
      </c>
      <c r="M229" s="12">
        <f t="shared" si="189"/>
        <v>0.36</v>
      </c>
      <c r="N229" s="13">
        <v>0.55000000000000004</v>
      </c>
      <c r="O229" s="13">
        <f t="shared" si="190"/>
        <v>0.19800000000000001</v>
      </c>
      <c r="P229" s="13">
        <f t="shared" si="195"/>
        <v>0</v>
      </c>
      <c r="Q229" s="14">
        <f t="shared" si="191"/>
        <v>0</v>
      </c>
    </row>
    <row r="230" spans="1:17" x14ac:dyDescent="0.3">
      <c r="A230" s="250">
        <f>VLOOKUP($B230,Reporting!$AJ:$BH,MATCH(LEFT($A$223,FIND("(I",$A$223)-2),Reporting!$AK$4:$BH$4,0)+1,FALSE)</f>
        <v>0</v>
      </c>
      <c r="B230" s="148" t="s">
        <v>390</v>
      </c>
      <c r="C230" s="99">
        <v>0.39</v>
      </c>
      <c r="D230" s="6">
        <v>0.61</v>
      </c>
      <c r="E230" s="7">
        <f t="shared" si="185"/>
        <v>0.2379</v>
      </c>
      <c r="F230" s="7">
        <f t="shared" si="192"/>
        <v>0</v>
      </c>
      <c r="G230" s="8">
        <f t="shared" si="186"/>
        <v>0</v>
      </c>
      <c r="H230" s="9">
        <f t="shared" si="193"/>
        <v>0.39</v>
      </c>
      <c r="I230" s="10">
        <v>0.61</v>
      </c>
      <c r="J230" s="10">
        <f t="shared" si="187"/>
        <v>0.2379</v>
      </c>
      <c r="K230" s="10">
        <f t="shared" si="194"/>
        <v>0</v>
      </c>
      <c r="L230" s="11">
        <f t="shared" si="188"/>
        <v>0</v>
      </c>
      <c r="M230" s="12">
        <f t="shared" si="189"/>
        <v>0.39</v>
      </c>
      <c r="N230" s="13">
        <v>0.55000000000000004</v>
      </c>
      <c r="O230" s="13">
        <f t="shared" si="190"/>
        <v>0.21450000000000002</v>
      </c>
      <c r="P230" s="13">
        <f t="shared" si="195"/>
        <v>0</v>
      </c>
      <c r="Q230" s="14">
        <f t="shared" si="191"/>
        <v>0</v>
      </c>
    </row>
    <row r="231" spans="1:17" x14ac:dyDescent="0.3">
      <c r="A231" s="250">
        <f>VLOOKUP($B231,Reporting!$AJ:$BH,MATCH(LEFT($A$223,FIND("(I",$A$223)-2),Reporting!$AK$4:$BH$4,0)+1,FALSE)</f>
        <v>0</v>
      </c>
      <c r="B231" s="268" t="s">
        <v>376</v>
      </c>
      <c r="C231" s="99">
        <v>0.39</v>
      </c>
      <c r="D231" s="6">
        <v>0.61</v>
      </c>
      <c r="E231" s="7">
        <f t="shared" ref="E231:E236" si="196">C231*D231</f>
        <v>0.2379</v>
      </c>
      <c r="F231" s="7">
        <f t="shared" si="192"/>
        <v>0</v>
      </c>
      <c r="G231" s="8">
        <f t="shared" ref="G231:G236" si="197">F231/8</f>
        <v>0</v>
      </c>
      <c r="H231" s="9">
        <f t="shared" si="193"/>
        <v>0.39</v>
      </c>
      <c r="I231" s="10">
        <v>0.61</v>
      </c>
      <c r="J231" s="10">
        <f t="shared" ref="J231:J236" si="198">H231*I231</f>
        <v>0.2379</v>
      </c>
      <c r="K231" s="10">
        <f t="shared" si="194"/>
        <v>0</v>
      </c>
      <c r="L231" s="11">
        <f t="shared" ref="L231:L236" si="199">K231/8</f>
        <v>0</v>
      </c>
      <c r="M231" s="12">
        <f t="shared" ref="M231:M236" si="200">H231</f>
        <v>0.39</v>
      </c>
      <c r="N231" s="13">
        <v>0.55000000000000004</v>
      </c>
      <c r="O231" s="13">
        <f t="shared" ref="O231:O236" si="201">M231*N231</f>
        <v>0.21450000000000002</v>
      </c>
      <c r="P231" s="13">
        <f t="shared" si="195"/>
        <v>0</v>
      </c>
      <c r="Q231" s="14">
        <f t="shared" ref="Q231:Q236" si="202">P231/8</f>
        <v>0</v>
      </c>
    </row>
    <row r="232" spans="1:17" x14ac:dyDescent="0.3">
      <c r="A232" s="250">
        <f>VLOOKUP($B232,Reporting!$AJ:$BH,MATCH(LEFT($A$223,FIND("(I",$A$223)-2),Reporting!$AK$4:$BH$4,0)+1,FALSE)</f>
        <v>0</v>
      </c>
      <c r="B232" s="148" t="s">
        <v>391</v>
      </c>
      <c r="C232" s="99">
        <v>0.38</v>
      </c>
      <c r="D232" s="6">
        <v>0.61</v>
      </c>
      <c r="E232" s="7">
        <f t="shared" si="196"/>
        <v>0.23180000000000001</v>
      </c>
      <c r="F232" s="7">
        <f t="shared" si="192"/>
        <v>0</v>
      </c>
      <c r="G232" s="8">
        <f t="shared" si="197"/>
        <v>0</v>
      </c>
      <c r="H232" s="9">
        <f t="shared" si="193"/>
        <v>0.38</v>
      </c>
      <c r="I232" s="10">
        <v>0.61</v>
      </c>
      <c r="J232" s="10">
        <f t="shared" si="198"/>
        <v>0.23180000000000001</v>
      </c>
      <c r="K232" s="10">
        <f t="shared" si="194"/>
        <v>0</v>
      </c>
      <c r="L232" s="11">
        <f t="shared" si="199"/>
        <v>0</v>
      </c>
      <c r="M232" s="12">
        <f t="shared" si="200"/>
        <v>0.38</v>
      </c>
      <c r="N232" s="13">
        <v>0.55000000000000004</v>
      </c>
      <c r="O232" s="13">
        <f t="shared" si="201"/>
        <v>0.20900000000000002</v>
      </c>
      <c r="P232" s="13">
        <f t="shared" si="195"/>
        <v>0</v>
      </c>
      <c r="Q232" s="14">
        <f t="shared" si="202"/>
        <v>0</v>
      </c>
    </row>
    <row r="233" spans="1:17" x14ac:dyDescent="0.3">
      <c r="A233" s="250">
        <f>VLOOKUP($B233,Reporting!$AJ:$BH,MATCH(LEFT($A$223,FIND("(I",$A$223)-2),Reporting!$AK$4:$BH$4,0)+1,FALSE)</f>
        <v>0</v>
      </c>
      <c r="B233" s="148" t="s">
        <v>392</v>
      </c>
      <c r="C233" s="99">
        <v>0.78</v>
      </c>
      <c r="D233" s="6">
        <v>0.61</v>
      </c>
      <c r="E233" s="7">
        <f t="shared" si="196"/>
        <v>0.4758</v>
      </c>
      <c r="F233" s="7">
        <f t="shared" si="192"/>
        <v>0</v>
      </c>
      <c r="G233" s="8">
        <f t="shared" si="197"/>
        <v>0</v>
      </c>
      <c r="H233" s="9">
        <f t="shared" si="193"/>
        <v>0.78</v>
      </c>
      <c r="I233" s="10">
        <v>0.61</v>
      </c>
      <c r="J233" s="10">
        <f t="shared" si="198"/>
        <v>0.4758</v>
      </c>
      <c r="K233" s="10">
        <f t="shared" si="194"/>
        <v>0</v>
      </c>
      <c r="L233" s="11">
        <f t="shared" si="199"/>
        <v>0</v>
      </c>
      <c r="M233" s="12">
        <f t="shared" si="200"/>
        <v>0.78</v>
      </c>
      <c r="N233" s="13">
        <v>0.55000000000000004</v>
      </c>
      <c r="O233" s="13">
        <f t="shared" si="201"/>
        <v>0.42900000000000005</v>
      </c>
      <c r="P233" s="13">
        <f t="shared" si="195"/>
        <v>0</v>
      </c>
      <c r="Q233" s="14">
        <f t="shared" si="202"/>
        <v>0</v>
      </c>
    </row>
    <row r="234" spans="1:17" x14ac:dyDescent="0.3">
      <c r="A234" s="250">
        <f>VLOOKUP($B234,Reporting!$AJ:$BH,MATCH(LEFT($A$223,FIND("(I",$A$223)-2),Reporting!$AK$4:$BH$4,0)+1,FALSE)</f>
        <v>0</v>
      </c>
      <c r="B234" s="148" t="s">
        <v>393</v>
      </c>
      <c r="C234" s="99">
        <v>0.9</v>
      </c>
      <c r="D234" s="6">
        <v>0.61</v>
      </c>
      <c r="E234" s="7">
        <f t="shared" si="196"/>
        <v>0.54900000000000004</v>
      </c>
      <c r="F234" s="7">
        <f t="shared" si="192"/>
        <v>0</v>
      </c>
      <c r="G234" s="8">
        <f t="shared" si="197"/>
        <v>0</v>
      </c>
      <c r="H234" s="9">
        <f t="shared" si="193"/>
        <v>0.9</v>
      </c>
      <c r="I234" s="10">
        <v>0.61</v>
      </c>
      <c r="J234" s="10">
        <f t="shared" si="198"/>
        <v>0.54900000000000004</v>
      </c>
      <c r="K234" s="10">
        <f t="shared" si="194"/>
        <v>0</v>
      </c>
      <c r="L234" s="11">
        <f t="shared" si="199"/>
        <v>0</v>
      </c>
      <c r="M234" s="12">
        <f t="shared" si="200"/>
        <v>0.9</v>
      </c>
      <c r="N234" s="13">
        <v>0.55000000000000004</v>
      </c>
      <c r="O234" s="13">
        <f t="shared" si="201"/>
        <v>0.49500000000000005</v>
      </c>
      <c r="P234" s="13">
        <f t="shared" si="195"/>
        <v>0</v>
      </c>
      <c r="Q234" s="14">
        <f t="shared" si="202"/>
        <v>0</v>
      </c>
    </row>
    <row r="235" spans="1:17" x14ac:dyDescent="0.3">
      <c r="A235" s="250">
        <f>VLOOKUP($B235,Reporting!$AJ:$BH,MATCH(LEFT($A$223,FIND("(I",$A$223)-2),Reporting!$AK$4:$BH$4,0)+1,FALSE)</f>
        <v>0</v>
      </c>
      <c r="B235" s="148" t="s">
        <v>394</v>
      </c>
      <c r="C235" s="99">
        <v>0.86</v>
      </c>
      <c r="D235" s="6">
        <v>0.61</v>
      </c>
      <c r="E235" s="7">
        <f t="shared" si="196"/>
        <v>0.52459999999999996</v>
      </c>
      <c r="F235" s="7">
        <f t="shared" si="192"/>
        <v>0</v>
      </c>
      <c r="G235" s="8">
        <f t="shared" si="197"/>
        <v>0</v>
      </c>
      <c r="H235" s="9">
        <f t="shared" si="193"/>
        <v>0.86</v>
      </c>
      <c r="I235" s="10">
        <v>0.61</v>
      </c>
      <c r="J235" s="10">
        <f t="shared" si="198"/>
        <v>0.52459999999999996</v>
      </c>
      <c r="K235" s="10">
        <f t="shared" si="194"/>
        <v>0</v>
      </c>
      <c r="L235" s="11">
        <f t="shared" si="199"/>
        <v>0</v>
      </c>
      <c r="M235" s="12">
        <f t="shared" si="200"/>
        <v>0.86</v>
      </c>
      <c r="N235" s="13">
        <v>0.55000000000000004</v>
      </c>
      <c r="O235" s="13">
        <f t="shared" si="201"/>
        <v>0.47300000000000003</v>
      </c>
      <c r="P235" s="13">
        <f t="shared" si="195"/>
        <v>0</v>
      </c>
      <c r="Q235" s="14">
        <f t="shared" si="202"/>
        <v>0</v>
      </c>
    </row>
    <row r="236" spans="1:17" x14ac:dyDescent="0.3">
      <c r="A236" s="250">
        <f>VLOOKUP($B236,Reporting!$AJ:$BH,MATCH(LEFT($A$223,FIND("(I",$A$223)-2),Reporting!$AK$4:$BH$4,0)+1,FALSE)</f>
        <v>0</v>
      </c>
      <c r="B236" s="148" t="s">
        <v>395</v>
      </c>
      <c r="C236" s="99">
        <v>0.84</v>
      </c>
      <c r="D236" s="6">
        <v>0.61</v>
      </c>
      <c r="E236" s="7">
        <f t="shared" si="196"/>
        <v>0.51239999999999997</v>
      </c>
      <c r="F236" s="7">
        <f t="shared" si="192"/>
        <v>0</v>
      </c>
      <c r="G236" s="8">
        <f t="shared" si="197"/>
        <v>0</v>
      </c>
      <c r="H236" s="9">
        <f t="shared" si="193"/>
        <v>0.84</v>
      </c>
      <c r="I236" s="10">
        <v>0.61</v>
      </c>
      <c r="J236" s="10">
        <f t="shared" si="198"/>
        <v>0.51239999999999997</v>
      </c>
      <c r="K236" s="10">
        <f t="shared" si="194"/>
        <v>0</v>
      </c>
      <c r="L236" s="11">
        <f t="shared" si="199"/>
        <v>0</v>
      </c>
      <c r="M236" s="12">
        <f t="shared" si="200"/>
        <v>0.84</v>
      </c>
      <c r="N236" s="13">
        <v>0.55000000000000004</v>
      </c>
      <c r="O236" s="13">
        <f t="shared" si="201"/>
        <v>0.46200000000000002</v>
      </c>
      <c r="P236" s="13">
        <f t="shared" si="195"/>
        <v>0</v>
      </c>
      <c r="Q236" s="14">
        <f t="shared" si="202"/>
        <v>0</v>
      </c>
    </row>
    <row r="237" spans="1:17" ht="15" thickBot="1" x14ac:dyDescent="0.35">
      <c r="A237" s="21">
        <f>SUM(A225:A236)</f>
        <v>0</v>
      </c>
      <c r="B237" s="269"/>
      <c r="C237" s="22"/>
      <c r="D237" s="642" t="s">
        <v>9</v>
      </c>
      <c r="E237" s="643"/>
      <c r="F237" s="643"/>
      <c r="G237" s="16">
        <f>SUM(G225:G236)</f>
        <v>0</v>
      </c>
      <c r="H237" s="1"/>
      <c r="I237" s="644" t="s">
        <v>10</v>
      </c>
      <c r="J237" s="644"/>
      <c r="K237" s="644"/>
      <c r="L237" s="17">
        <f>SUM(L225:L236)</f>
        <v>0</v>
      </c>
      <c r="M237" s="15"/>
      <c r="N237" s="645" t="s">
        <v>11</v>
      </c>
      <c r="O237" s="645"/>
      <c r="P237" s="645"/>
      <c r="Q237" s="18">
        <f>SUM(Q225:Q236)</f>
        <v>0</v>
      </c>
    </row>
    <row r="238" spans="1:17" ht="15" thickBot="1" x14ac:dyDescent="0.35">
      <c r="D238" s="131"/>
      <c r="E238" s="131"/>
      <c r="F238" s="131"/>
      <c r="G238" s="132"/>
      <c r="I238" s="131"/>
      <c r="J238" s="131"/>
      <c r="K238" s="131"/>
      <c r="L238" s="132"/>
      <c r="N238" s="131"/>
      <c r="O238" s="131"/>
      <c r="P238" s="131"/>
      <c r="Q238" s="132"/>
    </row>
    <row r="239" spans="1:17" ht="15" customHeight="1" x14ac:dyDescent="0.3">
      <c r="A239" s="634" t="s">
        <v>183</v>
      </c>
      <c r="B239" s="634"/>
      <c r="C239" s="634"/>
      <c r="D239" s="634"/>
      <c r="E239" s="634"/>
      <c r="F239" s="634"/>
      <c r="G239" s="634"/>
      <c r="H239" s="135"/>
      <c r="I239" s="135"/>
      <c r="J239" s="722" t="s">
        <v>130</v>
      </c>
      <c r="K239" s="722"/>
      <c r="L239" s="722"/>
      <c r="M239" s="722"/>
      <c r="N239" s="23"/>
      <c r="O239" s="23"/>
      <c r="P239" s="23"/>
      <c r="Q239" s="24"/>
    </row>
    <row r="240" spans="1:17" ht="15" customHeight="1" x14ac:dyDescent="0.3">
      <c r="A240" s="635"/>
      <c r="B240" s="635"/>
      <c r="C240" s="635"/>
      <c r="D240" s="635"/>
      <c r="E240" s="635"/>
      <c r="F240" s="635"/>
      <c r="G240" s="635"/>
      <c r="H240" s="136"/>
      <c r="I240" s="136"/>
      <c r="J240" s="723"/>
      <c r="K240" s="723"/>
      <c r="L240" s="723"/>
      <c r="M240" s="723"/>
      <c r="N240" s="42"/>
      <c r="O240" s="42"/>
      <c r="P240" s="42"/>
      <c r="Q240" s="43"/>
    </row>
    <row r="241" spans="1:17" x14ac:dyDescent="0.3">
      <c r="A241" s="250">
        <f>VLOOKUP($B241,Reporting!$AJ:$BH,MATCH($A$239,Reporting!$AK$4:$BH$4,0)+1,FALSE)</f>
        <v>0</v>
      </c>
      <c r="B241" s="263" t="s">
        <v>371</v>
      </c>
      <c r="C241" s="110">
        <v>0.2</v>
      </c>
      <c r="D241" s="6">
        <v>0.61</v>
      </c>
      <c r="E241" s="7">
        <f t="shared" ref="E241:E251" si="203">C241*D241</f>
        <v>0.122</v>
      </c>
      <c r="F241" s="7">
        <f>A241*E241</f>
        <v>0</v>
      </c>
      <c r="G241" s="8">
        <f t="shared" ref="G241:G251" si="204">F241/8</f>
        <v>0</v>
      </c>
      <c r="H241" s="9">
        <f>C241</f>
        <v>0.2</v>
      </c>
      <c r="I241" s="10">
        <v>0.61</v>
      </c>
      <c r="J241" s="10">
        <f t="shared" ref="J241:J251" si="205">H241*I241</f>
        <v>0.122</v>
      </c>
      <c r="K241" s="10">
        <f>A241*J241</f>
        <v>0</v>
      </c>
      <c r="L241" s="11">
        <f t="shared" ref="L241:L251" si="206">K241/8</f>
        <v>0</v>
      </c>
      <c r="M241" s="12">
        <f t="shared" ref="M241:M251" si="207">H241</f>
        <v>0.2</v>
      </c>
      <c r="N241" s="13">
        <v>0.55000000000000004</v>
      </c>
      <c r="O241" s="13">
        <f t="shared" ref="O241:O251" si="208">M241*N241</f>
        <v>0.11000000000000001</v>
      </c>
      <c r="P241" s="13">
        <f>A241*O241</f>
        <v>0</v>
      </c>
      <c r="Q241" s="14">
        <f t="shared" ref="Q241:Q251" si="209">P241/8</f>
        <v>0</v>
      </c>
    </row>
    <row r="242" spans="1:17" x14ac:dyDescent="0.3">
      <c r="A242" s="250">
        <f>VLOOKUP($B242,Reporting!$AJ:$BH,MATCH($A$239,Reporting!$AK$4:$BH$4,0)+1,FALSE)</f>
        <v>0</v>
      </c>
      <c r="B242" s="263" t="s">
        <v>372</v>
      </c>
      <c r="C242" s="110">
        <v>0.28000000000000003</v>
      </c>
      <c r="D242" s="6">
        <v>0.61</v>
      </c>
      <c r="E242" s="7">
        <f t="shared" si="203"/>
        <v>0.17080000000000001</v>
      </c>
      <c r="F242" s="7">
        <f t="shared" ref="F242:F251" si="210">A242*E242</f>
        <v>0</v>
      </c>
      <c r="G242" s="8">
        <f t="shared" si="204"/>
        <v>0</v>
      </c>
      <c r="H242" s="9">
        <f t="shared" ref="H242:H251" si="211">C242</f>
        <v>0.28000000000000003</v>
      </c>
      <c r="I242" s="10">
        <v>0.61</v>
      </c>
      <c r="J242" s="10">
        <f t="shared" si="205"/>
        <v>0.17080000000000001</v>
      </c>
      <c r="K242" s="10">
        <f t="shared" ref="K242:K251" si="212">A242*J242</f>
        <v>0</v>
      </c>
      <c r="L242" s="11">
        <f t="shared" si="206"/>
        <v>0</v>
      </c>
      <c r="M242" s="12">
        <f t="shared" si="207"/>
        <v>0.28000000000000003</v>
      </c>
      <c r="N242" s="13">
        <v>0.55000000000000004</v>
      </c>
      <c r="O242" s="13">
        <f t="shared" si="208"/>
        <v>0.15400000000000003</v>
      </c>
      <c r="P242" s="13">
        <f t="shared" ref="P242:P251" si="213">A242*O242</f>
        <v>0</v>
      </c>
      <c r="Q242" s="14">
        <f t="shared" si="209"/>
        <v>0</v>
      </c>
    </row>
    <row r="243" spans="1:17" x14ac:dyDescent="0.3">
      <c r="A243" s="250">
        <f>VLOOKUP($B243,Reporting!$AJ:$BH,MATCH($A$239,Reporting!$AK$4:$BH$4,0)+1,FALSE)</f>
        <v>0</v>
      </c>
      <c r="B243" s="20" t="s">
        <v>389</v>
      </c>
      <c r="C243" s="110">
        <v>0.34</v>
      </c>
      <c r="D243" s="6">
        <v>0.61</v>
      </c>
      <c r="E243" s="7">
        <f t="shared" si="203"/>
        <v>0.2074</v>
      </c>
      <c r="F243" s="7">
        <f t="shared" si="210"/>
        <v>0</v>
      </c>
      <c r="G243" s="8">
        <f t="shared" si="204"/>
        <v>0</v>
      </c>
      <c r="H243" s="9">
        <f t="shared" si="211"/>
        <v>0.34</v>
      </c>
      <c r="I243" s="10">
        <v>0.61</v>
      </c>
      <c r="J243" s="10">
        <f t="shared" si="205"/>
        <v>0.2074</v>
      </c>
      <c r="K243" s="10">
        <f t="shared" si="212"/>
        <v>0</v>
      </c>
      <c r="L243" s="11">
        <f t="shared" si="206"/>
        <v>0</v>
      </c>
      <c r="M243" s="12">
        <f t="shared" si="207"/>
        <v>0.34</v>
      </c>
      <c r="N243" s="13">
        <v>0.55000000000000004</v>
      </c>
      <c r="O243" s="13">
        <f t="shared" si="208"/>
        <v>0.18700000000000003</v>
      </c>
      <c r="P243" s="13">
        <f t="shared" si="213"/>
        <v>0</v>
      </c>
      <c r="Q243" s="14">
        <f t="shared" si="209"/>
        <v>0</v>
      </c>
    </row>
    <row r="244" spans="1:17" x14ac:dyDescent="0.3">
      <c r="A244" s="250">
        <f>VLOOKUP($B244,Reporting!$AJ:$BH,MATCH($A$239,Reporting!$AK$4:$BH$4,0)+1,FALSE)</f>
        <v>0</v>
      </c>
      <c r="B244" s="263" t="s">
        <v>373</v>
      </c>
      <c r="C244" s="110">
        <v>0.4</v>
      </c>
      <c r="D244" s="6">
        <v>0.61</v>
      </c>
      <c r="E244" s="7">
        <f t="shared" si="203"/>
        <v>0.24399999999999999</v>
      </c>
      <c r="F244" s="7">
        <f t="shared" si="210"/>
        <v>0</v>
      </c>
      <c r="G244" s="8">
        <f t="shared" si="204"/>
        <v>0</v>
      </c>
      <c r="H244" s="9">
        <f t="shared" si="211"/>
        <v>0.4</v>
      </c>
      <c r="I244" s="10">
        <v>0.61</v>
      </c>
      <c r="J244" s="10">
        <f t="shared" si="205"/>
        <v>0.24399999999999999</v>
      </c>
      <c r="K244" s="10">
        <f t="shared" si="212"/>
        <v>0</v>
      </c>
      <c r="L244" s="11">
        <f t="shared" si="206"/>
        <v>0</v>
      </c>
      <c r="M244" s="12">
        <f t="shared" si="207"/>
        <v>0.4</v>
      </c>
      <c r="N244" s="13">
        <v>0.55000000000000004</v>
      </c>
      <c r="O244" s="13">
        <f t="shared" si="208"/>
        <v>0.22000000000000003</v>
      </c>
      <c r="P244" s="13">
        <f t="shared" si="213"/>
        <v>0</v>
      </c>
      <c r="Q244" s="14">
        <f t="shared" si="209"/>
        <v>0</v>
      </c>
    </row>
    <row r="245" spans="1:17" x14ac:dyDescent="0.3">
      <c r="A245" s="250">
        <f>VLOOKUP($B245,Reporting!$AJ:$BH,MATCH($A$239,Reporting!$AK$4:$BH$4,0)+1,FALSE)</f>
        <v>0</v>
      </c>
      <c r="B245" s="263" t="s">
        <v>374</v>
      </c>
      <c r="C245" s="110">
        <v>0.44</v>
      </c>
      <c r="D245" s="6">
        <v>0.61</v>
      </c>
      <c r="E245" s="7">
        <f t="shared" si="203"/>
        <v>0.26839999999999997</v>
      </c>
      <c r="F245" s="7">
        <f t="shared" si="210"/>
        <v>0</v>
      </c>
      <c r="G245" s="8">
        <f t="shared" si="204"/>
        <v>0</v>
      </c>
      <c r="H245" s="9">
        <f t="shared" si="211"/>
        <v>0.44</v>
      </c>
      <c r="I245" s="10">
        <v>0.61</v>
      </c>
      <c r="J245" s="10">
        <f t="shared" si="205"/>
        <v>0.26839999999999997</v>
      </c>
      <c r="K245" s="10">
        <f t="shared" si="212"/>
        <v>0</v>
      </c>
      <c r="L245" s="11">
        <f t="shared" si="206"/>
        <v>0</v>
      </c>
      <c r="M245" s="12">
        <f t="shared" si="207"/>
        <v>0.44</v>
      </c>
      <c r="N245" s="13">
        <v>0.55000000000000004</v>
      </c>
      <c r="O245" s="13">
        <f t="shared" si="208"/>
        <v>0.24200000000000002</v>
      </c>
      <c r="P245" s="13">
        <f t="shared" si="213"/>
        <v>0</v>
      </c>
      <c r="Q245" s="14">
        <f t="shared" si="209"/>
        <v>0</v>
      </c>
    </row>
    <row r="246" spans="1:17" x14ac:dyDescent="0.3">
      <c r="A246" s="250">
        <f>VLOOKUP($B246,Reporting!$AJ:$BH,MATCH($A$239,Reporting!$AK$4:$BH$4,0)+1,FALSE)</f>
        <v>0</v>
      </c>
      <c r="B246" s="148" t="s">
        <v>390</v>
      </c>
      <c r="C246" s="99">
        <v>0.53</v>
      </c>
      <c r="D246" s="6">
        <v>0.61</v>
      </c>
      <c r="E246" s="7">
        <f t="shared" si="203"/>
        <v>0.32330000000000003</v>
      </c>
      <c r="F246" s="7">
        <f t="shared" si="210"/>
        <v>0</v>
      </c>
      <c r="G246" s="8">
        <f t="shared" si="204"/>
        <v>0</v>
      </c>
      <c r="H246" s="9">
        <f t="shared" si="211"/>
        <v>0.53</v>
      </c>
      <c r="I246" s="10">
        <v>0.61</v>
      </c>
      <c r="J246" s="10">
        <f t="shared" si="205"/>
        <v>0.32330000000000003</v>
      </c>
      <c r="K246" s="10">
        <f t="shared" si="212"/>
        <v>0</v>
      </c>
      <c r="L246" s="11">
        <f t="shared" si="206"/>
        <v>0</v>
      </c>
      <c r="M246" s="12">
        <f t="shared" si="207"/>
        <v>0.53</v>
      </c>
      <c r="N246" s="13">
        <v>0.55000000000000004</v>
      </c>
      <c r="O246" s="13">
        <f t="shared" si="208"/>
        <v>0.29150000000000004</v>
      </c>
      <c r="P246" s="13">
        <f t="shared" si="213"/>
        <v>0</v>
      </c>
      <c r="Q246" s="14">
        <f t="shared" si="209"/>
        <v>0</v>
      </c>
    </row>
    <row r="247" spans="1:17" x14ac:dyDescent="0.3">
      <c r="A247" s="250">
        <f>VLOOKUP($B247,Reporting!$AJ:$BH,MATCH($A$239,Reporting!$AK$4:$BH$4,0)+1,FALSE)</f>
        <v>0</v>
      </c>
      <c r="B247" s="268" t="s">
        <v>376</v>
      </c>
      <c r="C247" s="99">
        <v>0.89</v>
      </c>
      <c r="D247" s="6">
        <v>0.61</v>
      </c>
      <c r="E247" s="7">
        <f t="shared" si="203"/>
        <v>0.54290000000000005</v>
      </c>
      <c r="F247" s="7">
        <f t="shared" si="210"/>
        <v>0</v>
      </c>
      <c r="G247" s="8">
        <f t="shared" si="204"/>
        <v>0</v>
      </c>
      <c r="H247" s="9">
        <f t="shared" si="211"/>
        <v>0.89</v>
      </c>
      <c r="I247" s="10">
        <v>0.61</v>
      </c>
      <c r="J247" s="10">
        <f t="shared" si="205"/>
        <v>0.54290000000000005</v>
      </c>
      <c r="K247" s="10">
        <f t="shared" si="212"/>
        <v>0</v>
      </c>
      <c r="L247" s="11">
        <f t="shared" si="206"/>
        <v>0</v>
      </c>
      <c r="M247" s="12">
        <f t="shared" si="207"/>
        <v>0.89</v>
      </c>
      <c r="N247" s="13">
        <v>0.55000000000000004</v>
      </c>
      <c r="O247" s="13">
        <f t="shared" si="208"/>
        <v>0.48950000000000005</v>
      </c>
      <c r="P247" s="13">
        <f t="shared" si="213"/>
        <v>0</v>
      </c>
      <c r="Q247" s="14">
        <f t="shared" si="209"/>
        <v>0</v>
      </c>
    </row>
    <row r="248" spans="1:17" x14ac:dyDescent="0.3">
      <c r="A248" s="250">
        <f>VLOOKUP($B248,Reporting!$AJ:$BH,MATCH($A$239,Reporting!$AK$4:$BH$4,0)+1,FALSE)</f>
        <v>0</v>
      </c>
      <c r="B248" s="148" t="s">
        <v>391</v>
      </c>
      <c r="C248" s="99">
        <v>1.06</v>
      </c>
      <c r="D248" s="6">
        <v>0.61</v>
      </c>
      <c r="E248" s="7">
        <f t="shared" si="203"/>
        <v>0.64660000000000006</v>
      </c>
      <c r="F248" s="7">
        <f t="shared" si="210"/>
        <v>0</v>
      </c>
      <c r="G248" s="8">
        <f t="shared" si="204"/>
        <v>0</v>
      </c>
      <c r="H248" s="9">
        <f t="shared" si="211"/>
        <v>1.06</v>
      </c>
      <c r="I248" s="10">
        <v>0.61</v>
      </c>
      <c r="J248" s="10">
        <f t="shared" si="205"/>
        <v>0.64660000000000006</v>
      </c>
      <c r="K248" s="10">
        <f t="shared" si="212"/>
        <v>0</v>
      </c>
      <c r="L248" s="11">
        <f t="shared" si="206"/>
        <v>0</v>
      </c>
      <c r="M248" s="12">
        <f t="shared" si="207"/>
        <v>1.06</v>
      </c>
      <c r="N248" s="13">
        <v>0.55000000000000004</v>
      </c>
      <c r="O248" s="13">
        <f t="shared" si="208"/>
        <v>0.58300000000000007</v>
      </c>
      <c r="P248" s="13">
        <f t="shared" si="213"/>
        <v>0</v>
      </c>
      <c r="Q248" s="14">
        <f t="shared" si="209"/>
        <v>0</v>
      </c>
    </row>
    <row r="249" spans="1:17" x14ac:dyDescent="0.3">
      <c r="A249" s="250">
        <f>VLOOKUP($B249,Reporting!$AJ:$BH,MATCH($A$239,Reporting!$AK$4:$BH$4,0)+1,FALSE)</f>
        <v>0</v>
      </c>
      <c r="B249" s="148" t="s">
        <v>392</v>
      </c>
      <c r="C249" s="99">
        <v>1.42</v>
      </c>
      <c r="D249" s="6">
        <v>0.61</v>
      </c>
      <c r="E249" s="7">
        <f t="shared" si="203"/>
        <v>0.86619999999999997</v>
      </c>
      <c r="F249" s="7">
        <f t="shared" si="210"/>
        <v>0</v>
      </c>
      <c r="G249" s="8">
        <f t="shared" si="204"/>
        <v>0</v>
      </c>
      <c r="H249" s="9">
        <f t="shared" si="211"/>
        <v>1.42</v>
      </c>
      <c r="I249" s="10">
        <v>0.61</v>
      </c>
      <c r="J249" s="10">
        <f t="shared" si="205"/>
        <v>0.86619999999999997</v>
      </c>
      <c r="K249" s="10">
        <f t="shared" si="212"/>
        <v>0</v>
      </c>
      <c r="L249" s="11">
        <f t="shared" si="206"/>
        <v>0</v>
      </c>
      <c r="M249" s="12">
        <f t="shared" si="207"/>
        <v>1.42</v>
      </c>
      <c r="N249" s="13">
        <v>0.55000000000000004</v>
      </c>
      <c r="O249" s="13">
        <f t="shared" si="208"/>
        <v>0.78100000000000003</v>
      </c>
      <c r="P249" s="13">
        <f t="shared" si="213"/>
        <v>0</v>
      </c>
      <c r="Q249" s="14">
        <f t="shared" si="209"/>
        <v>0</v>
      </c>
    </row>
    <row r="250" spans="1:17" x14ac:dyDescent="0.3">
      <c r="A250" s="250">
        <f>VLOOKUP($B250,Reporting!$AJ:$BH,MATCH($A$239,Reporting!$AK$4:$BH$4,0)+1,FALSE)</f>
        <v>0</v>
      </c>
      <c r="B250" s="148" t="s">
        <v>393</v>
      </c>
      <c r="C250" s="99">
        <v>2.3199999999999998</v>
      </c>
      <c r="D250" s="6">
        <v>0.61</v>
      </c>
      <c r="E250" s="7">
        <f t="shared" si="203"/>
        <v>1.4151999999999998</v>
      </c>
      <c r="F250" s="7">
        <f t="shared" si="210"/>
        <v>0</v>
      </c>
      <c r="G250" s="8">
        <f t="shared" si="204"/>
        <v>0</v>
      </c>
      <c r="H250" s="9">
        <f t="shared" si="211"/>
        <v>2.3199999999999998</v>
      </c>
      <c r="I250" s="10">
        <v>0.61</v>
      </c>
      <c r="J250" s="10">
        <f t="shared" si="205"/>
        <v>1.4151999999999998</v>
      </c>
      <c r="K250" s="10">
        <f t="shared" si="212"/>
        <v>0</v>
      </c>
      <c r="L250" s="11">
        <f t="shared" si="206"/>
        <v>0</v>
      </c>
      <c r="M250" s="12">
        <f t="shared" si="207"/>
        <v>2.3199999999999998</v>
      </c>
      <c r="N250" s="13">
        <v>0.55000000000000004</v>
      </c>
      <c r="O250" s="13">
        <f t="shared" si="208"/>
        <v>1.276</v>
      </c>
      <c r="P250" s="13">
        <f t="shared" si="213"/>
        <v>0</v>
      </c>
      <c r="Q250" s="14">
        <f t="shared" si="209"/>
        <v>0</v>
      </c>
    </row>
    <row r="251" spans="1:17" x14ac:dyDescent="0.3">
      <c r="A251" s="250">
        <f>VLOOKUP($B251,Reporting!$AJ:$BH,MATCH($A$239,Reporting!$AK$4:$BH$4,0)+1,FALSE)</f>
        <v>0</v>
      </c>
      <c r="B251" s="148" t="s">
        <v>394</v>
      </c>
      <c r="C251" s="99">
        <v>2.78</v>
      </c>
      <c r="D251" s="6">
        <v>0.61</v>
      </c>
      <c r="E251" s="7">
        <f t="shared" si="203"/>
        <v>1.6957999999999998</v>
      </c>
      <c r="F251" s="7">
        <f t="shared" si="210"/>
        <v>0</v>
      </c>
      <c r="G251" s="8">
        <f t="shared" si="204"/>
        <v>0</v>
      </c>
      <c r="H251" s="9">
        <f t="shared" si="211"/>
        <v>2.78</v>
      </c>
      <c r="I251" s="10">
        <v>0.61</v>
      </c>
      <c r="J251" s="10">
        <f t="shared" si="205"/>
        <v>1.6957999999999998</v>
      </c>
      <c r="K251" s="10">
        <f t="shared" si="212"/>
        <v>0</v>
      </c>
      <c r="L251" s="11">
        <f t="shared" si="206"/>
        <v>0</v>
      </c>
      <c r="M251" s="12">
        <f t="shared" si="207"/>
        <v>2.78</v>
      </c>
      <c r="N251" s="13">
        <v>0.55000000000000004</v>
      </c>
      <c r="O251" s="13">
        <f t="shared" si="208"/>
        <v>1.5289999999999999</v>
      </c>
      <c r="P251" s="13">
        <f t="shared" si="213"/>
        <v>0</v>
      </c>
      <c r="Q251" s="14">
        <f t="shared" si="209"/>
        <v>0</v>
      </c>
    </row>
    <row r="252" spans="1:17" ht="15" thickBot="1" x14ac:dyDescent="0.35">
      <c r="A252" s="21">
        <f>SUM(A241:A251)</f>
        <v>0</v>
      </c>
      <c r="B252" s="269"/>
      <c r="C252" s="22"/>
      <c r="D252" s="642" t="s">
        <v>9</v>
      </c>
      <c r="E252" s="643"/>
      <c r="F252" s="643"/>
      <c r="G252" s="16">
        <f>SUM(G241:G251)</f>
        <v>0</v>
      </c>
      <c r="H252" s="1"/>
      <c r="I252" s="644" t="s">
        <v>10</v>
      </c>
      <c r="J252" s="644"/>
      <c r="K252" s="644"/>
      <c r="L252" s="17">
        <f>SUM(L241:L251)</f>
        <v>0</v>
      </c>
      <c r="M252" s="15"/>
      <c r="N252" s="645" t="s">
        <v>11</v>
      </c>
      <c r="O252" s="645"/>
      <c r="P252" s="645"/>
      <c r="Q252" s="18">
        <f>SUM(Q241:Q251)</f>
        <v>0</v>
      </c>
    </row>
    <row r="253" spans="1:17" ht="15" thickBot="1" x14ac:dyDescent="0.35"/>
    <row r="254" spans="1:17" ht="15" customHeight="1" x14ac:dyDescent="0.3">
      <c r="A254" s="634" t="s">
        <v>184</v>
      </c>
      <c r="B254" s="634"/>
      <c r="C254" s="634"/>
      <c r="D254" s="634"/>
      <c r="E254" s="634"/>
      <c r="F254" s="634"/>
      <c r="G254" s="634"/>
      <c r="H254" s="634"/>
      <c r="I254" s="634"/>
      <c r="J254" s="634"/>
      <c r="K254" s="634"/>
      <c r="L254" s="634"/>
      <c r="M254" s="634"/>
      <c r="N254" s="135"/>
      <c r="O254" s="722" t="s">
        <v>131</v>
      </c>
      <c r="P254" s="722"/>
      <c r="Q254" s="724"/>
    </row>
    <row r="255" spans="1:17" ht="15" customHeight="1" x14ac:dyDescent="0.3">
      <c r="A255" s="635"/>
      <c r="B255" s="635"/>
      <c r="C255" s="635"/>
      <c r="D255" s="635"/>
      <c r="E255" s="635"/>
      <c r="F255" s="635"/>
      <c r="G255" s="635"/>
      <c r="H255" s="635"/>
      <c r="I255" s="635"/>
      <c r="J255" s="635"/>
      <c r="K255" s="635"/>
      <c r="L255" s="635"/>
      <c r="M255" s="635"/>
      <c r="N255" s="136"/>
      <c r="O255" s="723"/>
      <c r="P255" s="723"/>
      <c r="Q255" s="725"/>
    </row>
    <row r="256" spans="1:17" x14ac:dyDescent="0.3">
      <c r="A256" s="250">
        <f>VLOOKUP($B256,Reporting!$AJ:$BH,MATCH(LEFT($A$254,FIND("(I",$A$254)-2),Reporting!$AK$4:$BH$4,0)+1,FALSE)</f>
        <v>0</v>
      </c>
      <c r="B256" s="263" t="s">
        <v>374</v>
      </c>
      <c r="C256" s="98">
        <v>7.0000000000000007E-2</v>
      </c>
      <c r="D256" s="6">
        <v>0.61</v>
      </c>
      <c r="E256" s="7">
        <f>C256*D256</f>
        <v>4.2700000000000002E-2</v>
      </c>
      <c r="F256" s="7">
        <f>A256*E256</f>
        <v>0</v>
      </c>
      <c r="G256" s="8">
        <f>F256/8</f>
        <v>0</v>
      </c>
      <c r="H256" s="9">
        <f>C256</f>
        <v>7.0000000000000007E-2</v>
      </c>
      <c r="I256" s="10">
        <v>0.61</v>
      </c>
      <c r="J256" s="10">
        <f>H256*I256</f>
        <v>4.2700000000000002E-2</v>
      </c>
      <c r="K256" s="10">
        <f>A256*J256</f>
        <v>0</v>
      </c>
      <c r="L256" s="11">
        <f>K256/8</f>
        <v>0</v>
      </c>
      <c r="M256" s="12">
        <f>H256</f>
        <v>7.0000000000000007E-2</v>
      </c>
      <c r="N256" s="13">
        <v>0.55000000000000004</v>
      </c>
      <c r="O256" s="13">
        <f>M256*N256</f>
        <v>3.8500000000000006E-2</v>
      </c>
      <c r="P256" s="13">
        <f>A256*O256</f>
        <v>0</v>
      </c>
      <c r="Q256" s="14">
        <f>P256/8</f>
        <v>0</v>
      </c>
    </row>
    <row r="257" spans="1:17" x14ac:dyDescent="0.3">
      <c r="A257" s="250">
        <f>VLOOKUP($B257,Reporting!$AJ:$BH,MATCH(LEFT($A$254,FIND("(I",$A$254)-2),Reporting!$AK$4:$BH$4,0)+1,FALSE)</f>
        <v>0</v>
      </c>
      <c r="B257" s="148" t="s">
        <v>390</v>
      </c>
      <c r="C257" s="99">
        <v>7.0000000000000007E-2</v>
      </c>
      <c r="D257" s="6">
        <v>0.61</v>
      </c>
      <c r="E257" s="7">
        <f>C257*D257</f>
        <v>4.2700000000000002E-2</v>
      </c>
      <c r="F257" s="7">
        <f t="shared" ref="F257:F263" si="214">A257*E257</f>
        <v>0</v>
      </c>
      <c r="G257" s="8">
        <f>F257/8</f>
        <v>0</v>
      </c>
      <c r="H257" s="9">
        <f t="shared" ref="H257:H263" si="215">C257</f>
        <v>7.0000000000000007E-2</v>
      </c>
      <c r="I257" s="10">
        <v>0.61</v>
      </c>
      <c r="J257" s="10">
        <f>H257*I257</f>
        <v>4.2700000000000002E-2</v>
      </c>
      <c r="K257" s="10">
        <f t="shared" ref="K257:K263" si="216">A257*J257</f>
        <v>0</v>
      </c>
      <c r="L257" s="11">
        <f>K257/8</f>
        <v>0</v>
      </c>
      <c r="M257" s="12">
        <f>H257</f>
        <v>7.0000000000000007E-2</v>
      </c>
      <c r="N257" s="13">
        <v>0.55000000000000004</v>
      </c>
      <c r="O257" s="13">
        <f>M257*N257</f>
        <v>3.8500000000000006E-2</v>
      </c>
      <c r="P257" s="13">
        <f t="shared" ref="P257:P263" si="217">A257*O257</f>
        <v>0</v>
      </c>
      <c r="Q257" s="14">
        <f>P257/8</f>
        <v>0</v>
      </c>
    </row>
    <row r="258" spans="1:17" x14ac:dyDescent="0.3">
      <c r="A258" s="250">
        <f>VLOOKUP($B258,Reporting!$AJ:$BH,MATCH(LEFT($A$254,FIND("(I",$A$254)-2),Reporting!$AK$4:$BH$4,0)+1,FALSE)</f>
        <v>0</v>
      </c>
      <c r="B258" s="268" t="s">
        <v>376</v>
      </c>
      <c r="C258" s="99">
        <v>0.08</v>
      </c>
      <c r="D258" s="6">
        <v>0.61</v>
      </c>
      <c r="E258" s="7">
        <f t="shared" ref="E258:E263" si="218">C258*D258</f>
        <v>4.8800000000000003E-2</v>
      </c>
      <c r="F258" s="7">
        <f t="shared" si="214"/>
        <v>0</v>
      </c>
      <c r="G258" s="8">
        <f t="shared" ref="G258:G263" si="219">F258/8</f>
        <v>0</v>
      </c>
      <c r="H258" s="9">
        <f t="shared" si="215"/>
        <v>0.08</v>
      </c>
      <c r="I258" s="10">
        <v>0.61</v>
      </c>
      <c r="J258" s="10">
        <f t="shared" ref="J258:J263" si="220">H258*I258</f>
        <v>4.8800000000000003E-2</v>
      </c>
      <c r="K258" s="10">
        <f t="shared" si="216"/>
        <v>0</v>
      </c>
      <c r="L258" s="11">
        <f t="shared" ref="L258:L263" si="221">K258/8</f>
        <v>0</v>
      </c>
      <c r="M258" s="12">
        <f t="shared" ref="M258:M263" si="222">H258</f>
        <v>0.08</v>
      </c>
      <c r="N258" s="13">
        <v>0.55000000000000004</v>
      </c>
      <c r="O258" s="13">
        <f t="shared" ref="O258:O263" si="223">M258*N258</f>
        <v>4.4000000000000004E-2</v>
      </c>
      <c r="P258" s="13">
        <f t="shared" si="217"/>
        <v>0</v>
      </c>
      <c r="Q258" s="14">
        <f t="shared" ref="Q258:Q263" si="224">P258/8</f>
        <v>0</v>
      </c>
    </row>
    <row r="259" spans="1:17" x14ac:dyDescent="0.3">
      <c r="A259" s="250">
        <f>VLOOKUP($B259,Reporting!$AJ:$BH,MATCH(LEFT($A$254,FIND("(I",$A$254)-2),Reporting!$AK$4:$BH$4,0)+1,FALSE)</f>
        <v>0</v>
      </c>
      <c r="B259" s="148" t="s">
        <v>391</v>
      </c>
      <c r="C259" s="99">
        <v>0.09</v>
      </c>
      <c r="D259" s="6">
        <v>0.61</v>
      </c>
      <c r="E259" s="7">
        <f t="shared" si="218"/>
        <v>5.4899999999999997E-2</v>
      </c>
      <c r="F259" s="7">
        <f t="shared" si="214"/>
        <v>0</v>
      </c>
      <c r="G259" s="8">
        <f t="shared" si="219"/>
        <v>0</v>
      </c>
      <c r="H259" s="9">
        <f t="shared" si="215"/>
        <v>0.09</v>
      </c>
      <c r="I259" s="10">
        <v>0.61</v>
      </c>
      <c r="J259" s="10">
        <f t="shared" si="220"/>
        <v>5.4899999999999997E-2</v>
      </c>
      <c r="K259" s="10">
        <f t="shared" si="216"/>
        <v>0</v>
      </c>
      <c r="L259" s="11">
        <f t="shared" si="221"/>
        <v>0</v>
      </c>
      <c r="M259" s="12">
        <f t="shared" si="222"/>
        <v>0.09</v>
      </c>
      <c r="N259" s="13">
        <v>0.55000000000000004</v>
      </c>
      <c r="O259" s="13">
        <f t="shared" si="223"/>
        <v>4.9500000000000002E-2</v>
      </c>
      <c r="P259" s="13">
        <f t="shared" si="217"/>
        <v>0</v>
      </c>
      <c r="Q259" s="14">
        <f t="shared" si="224"/>
        <v>0</v>
      </c>
    </row>
    <row r="260" spans="1:17" x14ac:dyDescent="0.3">
      <c r="A260" s="250">
        <f>VLOOKUP($B260,Reporting!$AJ:$BH,MATCH(LEFT($A$254,FIND("(I",$A$254)-2),Reporting!$AK$4:$BH$4,0)+1,FALSE)</f>
        <v>0</v>
      </c>
      <c r="B260" s="148" t="s">
        <v>392</v>
      </c>
      <c r="C260" s="99">
        <v>0.12</v>
      </c>
      <c r="D260" s="6">
        <v>0.61</v>
      </c>
      <c r="E260" s="7">
        <f t="shared" si="218"/>
        <v>7.3200000000000001E-2</v>
      </c>
      <c r="F260" s="7">
        <f t="shared" si="214"/>
        <v>0</v>
      </c>
      <c r="G260" s="8">
        <f t="shared" si="219"/>
        <v>0</v>
      </c>
      <c r="H260" s="9">
        <f t="shared" si="215"/>
        <v>0.12</v>
      </c>
      <c r="I260" s="10">
        <v>0.61</v>
      </c>
      <c r="J260" s="10">
        <f t="shared" si="220"/>
        <v>7.3200000000000001E-2</v>
      </c>
      <c r="K260" s="10">
        <f t="shared" si="216"/>
        <v>0</v>
      </c>
      <c r="L260" s="11">
        <f t="shared" si="221"/>
        <v>0</v>
      </c>
      <c r="M260" s="12">
        <f t="shared" si="222"/>
        <v>0.12</v>
      </c>
      <c r="N260" s="13">
        <v>0.55000000000000004</v>
      </c>
      <c r="O260" s="13">
        <f t="shared" si="223"/>
        <v>6.6000000000000003E-2</v>
      </c>
      <c r="P260" s="13">
        <f t="shared" si="217"/>
        <v>0</v>
      </c>
      <c r="Q260" s="14">
        <f t="shared" si="224"/>
        <v>0</v>
      </c>
    </row>
    <row r="261" spans="1:17" x14ac:dyDescent="0.3">
      <c r="A261" s="250">
        <f>VLOOKUP($B261,Reporting!$AJ:$BH,MATCH(LEFT($A$254,FIND("(I",$A$254)-2),Reporting!$AK$4:$BH$4,0)+1,FALSE)</f>
        <v>0</v>
      </c>
      <c r="B261" s="148" t="s">
        <v>393</v>
      </c>
      <c r="C261" s="99">
        <v>0.16</v>
      </c>
      <c r="D261" s="6">
        <v>0.61</v>
      </c>
      <c r="E261" s="7">
        <f t="shared" si="218"/>
        <v>9.7600000000000006E-2</v>
      </c>
      <c r="F261" s="7">
        <f t="shared" si="214"/>
        <v>0</v>
      </c>
      <c r="G261" s="8">
        <f t="shared" si="219"/>
        <v>0</v>
      </c>
      <c r="H261" s="9">
        <f t="shared" si="215"/>
        <v>0.16</v>
      </c>
      <c r="I261" s="10">
        <v>0.61</v>
      </c>
      <c r="J261" s="10">
        <f t="shared" si="220"/>
        <v>9.7600000000000006E-2</v>
      </c>
      <c r="K261" s="10">
        <f t="shared" si="216"/>
        <v>0</v>
      </c>
      <c r="L261" s="11">
        <f t="shared" si="221"/>
        <v>0</v>
      </c>
      <c r="M261" s="12">
        <f t="shared" si="222"/>
        <v>0.16</v>
      </c>
      <c r="N261" s="13">
        <v>0.55000000000000004</v>
      </c>
      <c r="O261" s="13">
        <f t="shared" si="223"/>
        <v>8.8000000000000009E-2</v>
      </c>
      <c r="P261" s="13">
        <f t="shared" si="217"/>
        <v>0</v>
      </c>
      <c r="Q261" s="14">
        <f t="shared" si="224"/>
        <v>0</v>
      </c>
    </row>
    <row r="262" spans="1:17" x14ac:dyDescent="0.3">
      <c r="A262" s="250">
        <f>VLOOKUP($B262,Reporting!$AJ:$BH,MATCH(LEFT($A$254,FIND("(I",$A$254)-2),Reporting!$AK$4:$BH$4,0)+1,FALSE)</f>
        <v>0</v>
      </c>
      <c r="B262" s="148" t="s">
        <v>394</v>
      </c>
      <c r="C262" s="99">
        <v>0.18</v>
      </c>
      <c r="D262" s="6">
        <v>0.61</v>
      </c>
      <c r="E262" s="7">
        <f t="shared" si="218"/>
        <v>0.10979999999999999</v>
      </c>
      <c r="F262" s="7">
        <f t="shared" si="214"/>
        <v>0</v>
      </c>
      <c r="G262" s="8">
        <f t="shared" si="219"/>
        <v>0</v>
      </c>
      <c r="H262" s="9">
        <f t="shared" si="215"/>
        <v>0.18</v>
      </c>
      <c r="I262" s="10">
        <v>0.61</v>
      </c>
      <c r="J262" s="10">
        <f t="shared" si="220"/>
        <v>0.10979999999999999</v>
      </c>
      <c r="K262" s="10">
        <f t="shared" si="216"/>
        <v>0</v>
      </c>
      <c r="L262" s="11">
        <f t="shared" si="221"/>
        <v>0</v>
      </c>
      <c r="M262" s="12">
        <f t="shared" si="222"/>
        <v>0.18</v>
      </c>
      <c r="N262" s="13">
        <v>0.55000000000000004</v>
      </c>
      <c r="O262" s="13">
        <f t="shared" si="223"/>
        <v>9.9000000000000005E-2</v>
      </c>
      <c r="P262" s="13">
        <f t="shared" si="217"/>
        <v>0</v>
      </c>
      <c r="Q262" s="14">
        <f t="shared" si="224"/>
        <v>0</v>
      </c>
    </row>
    <row r="263" spans="1:17" x14ac:dyDescent="0.3">
      <c r="A263" s="250">
        <f>VLOOKUP($B263,Reporting!$AJ:$BH,MATCH(LEFT($A$254,FIND("(I",$A$254)-2),Reporting!$AK$4:$BH$4,0)+1,FALSE)</f>
        <v>0</v>
      </c>
      <c r="B263" s="148" t="s">
        <v>395</v>
      </c>
      <c r="C263" s="99">
        <v>0.28000000000000003</v>
      </c>
      <c r="D263" s="6">
        <v>0.61</v>
      </c>
      <c r="E263" s="7">
        <f t="shared" si="218"/>
        <v>0.17080000000000001</v>
      </c>
      <c r="F263" s="7">
        <f t="shared" si="214"/>
        <v>0</v>
      </c>
      <c r="G263" s="8">
        <f t="shared" si="219"/>
        <v>0</v>
      </c>
      <c r="H263" s="9">
        <f t="shared" si="215"/>
        <v>0.28000000000000003</v>
      </c>
      <c r="I263" s="10">
        <v>0.61</v>
      </c>
      <c r="J263" s="10">
        <f t="shared" si="220"/>
        <v>0.17080000000000001</v>
      </c>
      <c r="K263" s="10">
        <f t="shared" si="216"/>
        <v>0</v>
      </c>
      <c r="L263" s="11">
        <f t="shared" si="221"/>
        <v>0</v>
      </c>
      <c r="M263" s="12">
        <f t="shared" si="222"/>
        <v>0.28000000000000003</v>
      </c>
      <c r="N263" s="13">
        <v>0.55000000000000004</v>
      </c>
      <c r="O263" s="13">
        <f t="shared" si="223"/>
        <v>0.15400000000000003</v>
      </c>
      <c r="P263" s="13">
        <f t="shared" si="217"/>
        <v>0</v>
      </c>
      <c r="Q263" s="14">
        <f t="shared" si="224"/>
        <v>0</v>
      </c>
    </row>
    <row r="264" spans="1:17" ht="15" thickBot="1" x14ac:dyDescent="0.35">
      <c r="A264" s="21">
        <f>SUM(A256:A263)</f>
        <v>0</v>
      </c>
      <c r="B264" s="269"/>
      <c r="C264" s="22"/>
      <c r="D264" s="642" t="s">
        <v>9</v>
      </c>
      <c r="E264" s="643"/>
      <c r="F264" s="643"/>
      <c r="G264" s="16">
        <f>SUM(G256:G263)</f>
        <v>0</v>
      </c>
      <c r="H264" s="1"/>
      <c r="I264" s="644" t="s">
        <v>10</v>
      </c>
      <c r="J264" s="644"/>
      <c r="K264" s="644"/>
      <c r="L264" s="17">
        <f>SUM(L256:L263)</f>
        <v>0</v>
      </c>
      <c r="M264" s="15"/>
      <c r="N264" s="645" t="s">
        <v>11</v>
      </c>
      <c r="O264" s="645"/>
      <c r="P264" s="645"/>
      <c r="Q264" s="18">
        <f>SUM(Q256:Q263)</f>
        <v>0</v>
      </c>
    </row>
    <row r="265" spans="1:17" ht="15" thickBot="1" x14ac:dyDescent="0.35">
      <c r="D265" s="131"/>
      <c r="E265" s="131"/>
      <c r="F265" s="131"/>
      <c r="G265" s="132"/>
      <c r="I265" s="131"/>
      <c r="J265" s="131"/>
      <c r="K265" s="131"/>
      <c r="L265" s="132"/>
      <c r="N265" s="131"/>
      <c r="O265" s="131"/>
      <c r="P265" s="131"/>
      <c r="Q265" s="132"/>
    </row>
    <row r="266" spans="1:17" ht="15" customHeight="1" x14ac:dyDescent="0.3">
      <c r="A266" s="634" t="s">
        <v>186</v>
      </c>
      <c r="B266" s="634"/>
      <c r="C266" s="634"/>
      <c r="D266" s="634"/>
      <c r="E266" s="634"/>
      <c r="F266" s="634"/>
      <c r="G266" s="634"/>
      <c r="H266" s="636" t="s">
        <v>256</v>
      </c>
      <c r="I266" s="636"/>
      <c r="J266" s="636"/>
      <c r="K266" s="636"/>
      <c r="L266" s="23"/>
      <c r="M266" s="23"/>
      <c r="N266" s="23"/>
      <c r="O266" s="23"/>
      <c r="P266" s="23"/>
      <c r="Q266" s="24"/>
    </row>
    <row r="267" spans="1:17" ht="15" customHeight="1" x14ac:dyDescent="0.3">
      <c r="A267" s="635"/>
      <c r="B267" s="635"/>
      <c r="C267" s="635"/>
      <c r="D267" s="635"/>
      <c r="E267" s="635"/>
      <c r="F267" s="635"/>
      <c r="G267" s="635"/>
      <c r="H267" s="637"/>
      <c r="I267" s="637"/>
      <c r="J267" s="637"/>
      <c r="K267" s="637"/>
      <c r="L267" s="42"/>
      <c r="M267" s="42"/>
      <c r="N267" s="42"/>
      <c r="O267" s="42"/>
      <c r="P267" s="42"/>
      <c r="Q267" s="43"/>
    </row>
    <row r="268" spans="1:17" ht="15" customHeight="1" x14ac:dyDescent="0.3">
      <c r="A268" s="250">
        <f>VLOOKUP($B268,Reporting!$AJ:$BH,MATCH($A$266,Reporting!$AK$4:$BH$4,0)+1,FALSE)</f>
        <v>0</v>
      </c>
      <c r="B268" s="263" t="s">
        <v>371</v>
      </c>
      <c r="C268" s="98">
        <v>0.26</v>
      </c>
      <c r="D268" s="6">
        <v>0.61</v>
      </c>
      <c r="E268" s="7">
        <f t="shared" ref="E268:E276" si="225">C268*D268</f>
        <v>0.15859999999999999</v>
      </c>
      <c r="F268" s="7">
        <f>A268*E268</f>
        <v>0</v>
      </c>
      <c r="G268" s="8">
        <f t="shared" ref="G268:G276" si="226">F268/8</f>
        <v>0</v>
      </c>
      <c r="H268" s="9">
        <f>C268</f>
        <v>0.26</v>
      </c>
      <c r="I268" s="10">
        <v>0.61</v>
      </c>
      <c r="J268" s="10">
        <f t="shared" ref="J268:J276" si="227">H268*I268</f>
        <v>0.15859999999999999</v>
      </c>
      <c r="K268" s="10">
        <f>A268*J268</f>
        <v>0</v>
      </c>
      <c r="L268" s="11">
        <f t="shared" ref="L268:L276" si="228">K268/8</f>
        <v>0</v>
      </c>
      <c r="M268" s="12">
        <f t="shared" ref="M268:M276" si="229">H268</f>
        <v>0.26</v>
      </c>
      <c r="N268" s="13">
        <v>0.55000000000000004</v>
      </c>
      <c r="O268" s="13">
        <f t="shared" ref="O268:O276" si="230">M268*N268</f>
        <v>0.14300000000000002</v>
      </c>
      <c r="P268" s="13">
        <f>A268*O268</f>
        <v>0</v>
      </c>
      <c r="Q268" s="14">
        <f t="shared" ref="Q268:Q276" si="231">P268/8</f>
        <v>0</v>
      </c>
    </row>
    <row r="269" spans="1:17" ht="15" customHeight="1" x14ac:dyDescent="0.3">
      <c r="A269" s="250">
        <f>VLOOKUP($B269,Reporting!$AJ:$BH,MATCH($A$266,Reporting!$AK$4:$BH$4,0)+1,FALSE)</f>
        <v>0</v>
      </c>
      <c r="B269" s="263" t="s">
        <v>372</v>
      </c>
      <c r="C269" s="98">
        <v>0.33</v>
      </c>
      <c r="D269" s="6">
        <v>0.61</v>
      </c>
      <c r="E269" s="7">
        <f t="shared" si="225"/>
        <v>0.20130000000000001</v>
      </c>
      <c r="F269" s="7">
        <f t="shared" ref="F269:F276" si="232">A269*E269</f>
        <v>0</v>
      </c>
      <c r="G269" s="8">
        <f t="shared" si="226"/>
        <v>0</v>
      </c>
      <c r="H269" s="9">
        <f t="shared" ref="H269:H276" si="233">C269</f>
        <v>0.33</v>
      </c>
      <c r="I269" s="10">
        <v>0.61</v>
      </c>
      <c r="J269" s="10">
        <f t="shared" si="227"/>
        <v>0.20130000000000001</v>
      </c>
      <c r="K269" s="10">
        <f t="shared" ref="K269:K276" si="234">A269*J269</f>
        <v>0</v>
      </c>
      <c r="L269" s="11">
        <f t="shared" si="228"/>
        <v>0</v>
      </c>
      <c r="M269" s="12">
        <f t="shared" si="229"/>
        <v>0.33</v>
      </c>
      <c r="N269" s="13">
        <v>0.55000000000000004</v>
      </c>
      <c r="O269" s="13">
        <f t="shared" si="230"/>
        <v>0.18150000000000002</v>
      </c>
      <c r="P269" s="13">
        <f t="shared" ref="P269:P276" si="235">A269*O269</f>
        <v>0</v>
      </c>
      <c r="Q269" s="14">
        <f t="shared" si="231"/>
        <v>0</v>
      </c>
    </row>
    <row r="270" spans="1:17" ht="15" customHeight="1" x14ac:dyDescent="0.3">
      <c r="A270" s="250">
        <f>VLOOKUP($B270,Reporting!$AJ:$BH,MATCH($A$266,Reporting!$AK$4:$BH$4,0)+1,FALSE)</f>
        <v>0</v>
      </c>
      <c r="B270" s="20" t="s">
        <v>389</v>
      </c>
      <c r="C270" s="98">
        <v>0.41</v>
      </c>
      <c r="D270" s="6">
        <v>0.61</v>
      </c>
      <c r="E270" s="7">
        <f t="shared" si="225"/>
        <v>0.25009999999999999</v>
      </c>
      <c r="F270" s="7">
        <f t="shared" si="232"/>
        <v>0</v>
      </c>
      <c r="G270" s="8">
        <f t="shared" si="226"/>
        <v>0</v>
      </c>
      <c r="H270" s="9">
        <f t="shared" si="233"/>
        <v>0.41</v>
      </c>
      <c r="I270" s="10">
        <v>0.61</v>
      </c>
      <c r="J270" s="10">
        <f t="shared" si="227"/>
        <v>0.25009999999999999</v>
      </c>
      <c r="K270" s="10">
        <f t="shared" si="234"/>
        <v>0</v>
      </c>
      <c r="L270" s="11">
        <f t="shared" si="228"/>
        <v>0</v>
      </c>
      <c r="M270" s="12">
        <f t="shared" si="229"/>
        <v>0.41</v>
      </c>
      <c r="N270" s="13">
        <v>0.55000000000000004</v>
      </c>
      <c r="O270" s="13">
        <f t="shared" si="230"/>
        <v>0.22550000000000001</v>
      </c>
      <c r="P270" s="13">
        <f t="shared" si="235"/>
        <v>0</v>
      </c>
      <c r="Q270" s="14">
        <f t="shared" si="231"/>
        <v>0</v>
      </c>
    </row>
    <row r="271" spans="1:17" ht="15" customHeight="1" x14ac:dyDescent="0.3">
      <c r="A271" s="250">
        <f>VLOOKUP($B271,Reporting!$AJ:$BH,MATCH($A$266,Reporting!$AK$4:$BH$4,0)+1,FALSE)</f>
        <v>0</v>
      </c>
      <c r="B271" s="263" t="s">
        <v>373</v>
      </c>
      <c r="C271" s="98">
        <v>0.44</v>
      </c>
      <c r="D271" s="6">
        <v>0.61</v>
      </c>
      <c r="E271" s="7">
        <f t="shared" si="225"/>
        <v>0.26839999999999997</v>
      </c>
      <c r="F271" s="7">
        <f t="shared" si="232"/>
        <v>0</v>
      </c>
      <c r="G271" s="8">
        <f t="shared" si="226"/>
        <v>0</v>
      </c>
      <c r="H271" s="9">
        <f t="shared" si="233"/>
        <v>0.44</v>
      </c>
      <c r="I271" s="10">
        <v>0.61</v>
      </c>
      <c r="J271" s="10">
        <f t="shared" si="227"/>
        <v>0.26839999999999997</v>
      </c>
      <c r="K271" s="10">
        <f t="shared" si="234"/>
        <v>0</v>
      </c>
      <c r="L271" s="11">
        <f t="shared" si="228"/>
        <v>0</v>
      </c>
      <c r="M271" s="12">
        <f t="shared" si="229"/>
        <v>0.44</v>
      </c>
      <c r="N271" s="13">
        <v>0.55000000000000004</v>
      </c>
      <c r="O271" s="13">
        <f t="shared" si="230"/>
        <v>0.24200000000000002</v>
      </c>
      <c r="P271" s="13">
        <f t="shared" si="235"/>
        <v>0</v>
      </c>
      <c r="Q271" s="14">
        <f t="shared" si="231"/>
        <v>0</v>
      </c>
    </row>
    <row r="272" spans="1:17" ht="15" customHeight="1" x14ac:dyDescent="0.3">
      <c r="A272" s="250">
        <f>VLOOKUP($B272,Reporting!$AJ:$BH,MATCH($A$266,Reporting!$AK$4:$BH$4,0)+1,FALSE)</f>
        <v>0</v>
      </c>
      <c r="B272" s="263" t="s">
        <v>374</v>
      </c>
      <c r="C272" s="110">
        <v>0.47</v>
      </c>
      <c r="D272" s="6">
        <v>0.61</v>
      </c>
      <c r="E272" s="7">
        <f t="shared" si="225"/>
        <v>0.28669999999999995</v>
      </c>
      <c r="F272" s="7">
        <f t="shared" si="232"/>
        <v>0</v>
      </c>
      <c r="G272" s="8">
        <f t="shared" si="226"/>
        <v>0</v>
      </c>
      <c r="H272" s="9">
        <f t="shared" si="233"/>
        <v>0.47</v>
      </c>
      <c r="I272" s="10">
        <v>0.61</v>
      </c>
      <c r="J272" s="10">
        <f t="shared" si="227"/>
        <v>0.28669999999999995</v>
      </c>
      <c r="K272" s="10">
        <f t="shared" si="234"/>
        <v>0</v>
      </c>
      <c r="L272" s="11">
        <f t="shared" si="228"/>
        <v>0</v>
      </c>
      <c r="M272" s="12">
        <f t="shared" si="229"/>
        <v>0.47</v>
      </c>
      <c r="N272" s="13">
        <v>0.55000000000000004</v>
      </c>
      <c r="O272" s="13">
        <f t="shared" si="230"/>
        <v>0.25850000000000001</v>
      </c>
      <c r="P272" s="13">
        <f t="shared" si="235"/>
        <v>0</v>
      </c>
      <c r="Q272" s="14">
        <f t="shared" si="231"/>
        <v>0</v>
      </c>
    </row>
    <row r="273" spans="1:25" ht="15.75" customHeight="1" x14ac:dyDescent="0.3">
      <c r="A273" s="250">
        <f>VLOOKUP($B273,Reporting!$AJ:$BH,MATCH($A$266,Reporting!$AK$4:$BH$4,0)+1,FALSE)</f>
        <v>0</v>
      </c>
      <c r="B273" s="148" t="s">
        <v>390</v>
      </c>
      <c r="C273" s="99">
        <v>0.51</v>
      </c>
      <c r="D273" s="6">
        <v>0.61</v>
      </c>
      <c r="E273" s="7">
        <f t="shared" si="225"/>
        <v>0.31109999999999999</v>
      </c>
      <c r="F273" s="7">
        <f t="shared" si="232"/>
        <v>0</v>
      </c>
      <c r="G273" s="8">
        <f t="shared" si="226"/>
        <v>0</v>
      </c>
      <c r="H273" s="9">
        <f t="shared" si="233"/>
        <v>0.51</v>
      </c>
      <c r="I273" s="10">
        <v>0.61</v>
      </c>
      <c r="J273" s="10">
        <f t="shared" si="227"/>
        <v>0.31109999999999999</v>
      </c>
      <c r="K273" s="10">
        <f t="shared" si="234"/>
        <v>0</v>
      </c>
      <c r="L273" s="11">
        <f t="shared" si="228"/>
        <v>0</v>
      </c>
      <c r="M273" s="12">
        <f t="shared" si="229"/>
        <v>0.51</v>
      </c>
      <c r="N273" s="13">
        <v>0.55000000000000004</v>
      </c>
      <c r="O273" s="13">
        <f t="shared" si="230"/>
        <v>0.28050000000000003</v>
      </c>
      <c r="P273" s="13">
        <f t="shared" si="235"/>
        <v>0</v>
      </c>
      <c r="Q273" s="14">
        <f t="shared" si="231"/>
        <v>0</v>
      </c>
    </row>
    <row r="274" spans="1:25" x14ac:dyDescent="0.3">
      <c r="A274" s="250">
        <f>VLOOKUP($B274,Reporting!$AJ:$BH,MATCH($A$266,Reporting!$AK$4:$BH$4,0)+1,FALSE)</f>
        <v>0</v>
      </c>
      <c r="B274" s="268" t="s">
        <v>376</v>
      </c>
      <c r="C274" s="99">
        <v>0.81</v>
      </c>
      <c r="D274" s="6">
        <v>0.61</v>
      </c>
      <c r="E274" s="7">
        <f t="shared" si="225"/>
        <v>0.49410000000000004</v>
      </c>
      <c r="F274" s="7">
        <f t="shared" si="232"/>
        <v>0</v>
      </c>
      <c r="G274" s="8">
        <f t="shared" si="226"/>
        <v>0</v>
      </c>
      <c r="H274" s="9">
        <f t="shared" si="233"/>
        <v>0.81</v>
      </c>
      <c r="I274" s="10">
        <v>0.61</v>
      </c>
      <c r="J274" s="10">
        <f t="shared" si="227"/>
        <v>0.49410000000000004</v>
      </c>
      <c r="K274" s="10">
        <f t="shared" si="234"/>
        <v>0</v>
      </c>
      <c r="L274" s="11">
        <f t="shared" si="228"/>
        <v>0</v>
      </c>
      <c r="M274" s="12">
        <f t="shared" si="229"/>
        <v>0.81</v>
      </c>
      <c r="N274" s="13">
        <v>0.55000000000000004</v>
      </c>
      <c r="O274" s="13">
        <f t="shared" si="230"/>
        <v>0.44550000000000006</v>
      </c>
      <c r="P274" s="13">
        <f t="shared" si="235"/>
        <v>0</v>
      </c>
      <c r="Q274" s="14">
        <f t="shared" si="231"/>
        <v>0</v>
      </c>
    </row>
    <row r="275" spans="1:25" x14ac:dyDescent="0.3">
      <c r="A275" s="250">
        <f>VLOOKUP($B275,Reporting!$AJ:$BH,MATCH($A$266,Reporting!$AK$4:$BH$4,0)+1,FALSE)</f>
        <v>0</v>
      </c>
      <c r="B275" s="148" t="s">
        <v>391</v>
      </c>
      <c r="C275" s="99">
        <v>0.98</v>
      </c>
      <c r="D275" s="6">
        <v>0.61</v>
      </c>
      <c r="E275" s="7">
        <f t="shared" si="225"/>
        <v>0.5978</v>
      </c>
      <c r="F275" s="7">
        <f t="shared" si="232"/>
        <v>0</v>
      </c>
      <c r="G275" s="8">
        <f t="shared" si="226"/>
        <v>0</v>
      </c>
      <c r="H275" s="9">
        <f t="shared" si="233"/>
        <v>0.98</v>
      </c>
      <c r="I275" s="10">
        <v>0.61</v>
      </c>
      <c r="J275" s="10">
        <f t="shared" si="227"/>
        <v>0.5978</v>
      </c>
      <c r="K275" s="10">
        <f t="shared" si="234"/>
        <v>0</v>
      </c>
      <c r="L275" s="11">
        <f t="shared" si="228"/>
        <v>0</v>
      </c>
      <c r="M275" s="12">
        <f t="shared" si="229"/>
        <v>0.98</v>
      </c>
      <c r="N275" s="13">
        <v>0.55000000000000004</v>
      </c>
      <c r="O275" s="13">
        <f t="shared" si="230"/>
        <v>0.53900000000000003</v>
      </c>
      <c r="P275" s="13">
        <f t="shared" si="235"/>
        <v>0</v>
      </c>
      <c r="Q275" s="14">
        <f t="shared" si="231"/>
        <v>0</v>
      </c>
    </row>
    <row r="276" spans="1:25" x14ac:dyDescent="0.3">
      <c r="A276" s="250">
        <f>VLOOKUP($B276,Reporting!$AJ:$BH,MATCH($A$266,Reporting!$AK$4:$BH$4,0)+1,FALSE)</f>
        <v>0</v>
      </c>
      <c r="B276" s="148" t="s">
        <v>392</v>
      </c>
      <c r="C276" s="99">
        <v>1.29</v>
      </c>
      <c r="D276" s="6">
        <v>0.61</v>
      </c>
      <c r="E276" s="7">
        <f t="shared" si="225"/>
        <v>0.78690000000000004</v>
      </c>
      <c r="F276" s="7">
        <f t="shared" si="232"/>
        <v>0</v>
      </c>
      <c r="G276" s="8">
        <f t="shared" si="226"/>
        <v>0</v>
      </c>
      <c r="H276" s="9">
        <f t="shared" si="233"/>
        <v>1.29</v>
      </c>
      <c r="I276" s="10">
        <v>0.61</v>
      </c>
      <c r="J276" s="10">
        <f t="shared" si="227"/>
        <v>0.78690000000000004</v>
      </c>
      <c r="K276" s="10">
        <f t="shared" si="234"/>
        <v>0</v>
      </c>
      <c r="L276" s="11">
        <f t="shared" si="228"/>
        <v>0</v>
      </c>
      <c r="M276" s="12">
        <f t="shared" si="229"/>
        <v>1.29</v>
      </c>
      <c r="N276" s="13">
        <v>0.55000000000000004</v>
      </c>
      <c r="O276" s="13">
        <f t="shared" si="230"/>
        <v>0.70950000000000013</v>
      </c>
      <c r="P276" s="13">
        <f t="shared" si="235"/>
        <v>0</v>
      </c>
      <c r="Q276" s="14">
        <f t="shared" si="231"/>
        <v>0</v>
      </c>
    </row>
    <row r="277" spans="1:25" x14ac:dyDescent="0.3">
      <c r="A277" s="250">
        <f>VLOOKUP($B277,Reporting!$AJ:$BH,MATCH($A$266,Reporting!$AK$4:$BH$4,0)+1,FALSE)</f>
        <v>0</v>
      </c>
      <c r="B277" s="268" t="s">
        <v>394</v>
      </c>
      <c r="C277" s="99"/>
      <c r="D277" s="6"/>
      <c r="E277" s="7"/>
      <c r="F277" s="7"/>
      <c r="G277" s="8"/>
      <c r="H277" s="9"/>
      <c r="I277" s="10"/>
      <c r="J277" s="10"/>
      <c r="K277" s="10"/>
      <c r="L277" s="11"/>
      <c r="M277" s="12"/>
      <c r="N277" s="13"/>
      <c r="O277" s="13"/>
      <c r="P277" s="13"/>
      <c r="Q277" s="14"/>
      <c r="S277" s="546" t="s">
        <v>185</v>
      </c>
      <c r="T277" s="546"/>
      <c r="U277" s="546"/>
      <c r="W277" s="670" t="s">
        <v>185</v>
      </c>
      <c r="X277" s="670"/>
      <c r="Y277" s="670"/>
    </row>
    <row r="278" spans="1:25" ht="15.75" customHeight="1" thickBot="1" x14ac:dyDescent="0.35">
      <c r="A278" s="21">
        <f>SUM(A268:A277)</f>
        <v>0</v>
      </c>
      <c r="B278" s="269"/>
      <c r="C278" s="22"/>
      <c r="D278" s="718" t="s">
        <v>9</v>
      </c>
      <c r="E278" s="719"/>
      <c r="F278" s="719"/>
      <c r="G278" s="16">
        <f>SUM(G268:G277)</f>
        <v>0</v>
      </c>
      <c r="H278" s="1"/>
      <c r="I278" s="720" t="s">
        <v>10</v>
      </c>
      <c r="J278" s="720"/>
      <c r="K278" s="720"/>
      <c r="L278" s="17">
        <f>SUM(L268:L277)</f>
        <v>0</v>
      </c>
      <c r="M278" s="15"/>
      <c r="N278" s="721" t="s">
        <v>11</v>
      </c>
      <c r="O278" s="721"/>
      <c r="P278" s="721"/>
      <c r="Q278" s="18">
        <f>SUM(Q268:Q277)</f>
        <v>0</v>
      </c>
      <c r="S278" s="653">
        <f>Q278+Q291+Q304</f>
        <v>0</v>
      </c>
      <c r="T278" s="654"/>
      <c r="U278" s="654"/>
      <c r="W278" s="671">
        <f>L278+L291+L304</f>
        <v>0</v>
      </c>
      <c r="X278" s="672"/>
      <c r="Y278" s="672"/>
    </row>
    <row r="279" spans="1:25" ht="15.75" customHeight="1" thickBot="1" x14ac:dyDescent="0.35">
      <c r="S279" s="654"/>
      <c r="T279" s="654"/>
      <c r="U279" s="654"/>
      <c r="W279" s="672"/>
      <c r="X279" s="672"/>
      <c r="Y279" s="672"/>
    </row>
    <row r="280" spans="1:25" ht="15" customHeight="1" x14ac:dyDescent="0.3">
      <c r="A280" s="634" t="s">
        <v>187</v>
      </c>
      <c r="B280" s="634"/>
      <c r="C280" s="634"/>
      <c r="D280" s="634"/>
      <c r="E280" s="634"/>
      <c r="F280" s="634"/>
      <c r="G280" s="634"/>
      <c r="H280" s="634"/>
      <c r="I280" s="634"/>
      <c r="J280" s="634"/>
      <c r="K280" s="634"/>
      <c r="L280" s="634"/>
      <c r="M280" s="634"/>
      <c r="N280" s="722" t="s">
        <v>129</v>
      </c>
      <c r="O280" s="722"/>
      <c r="P280" s="722"/>
      <c r="Q280" s="724"/>
    </row>
    <row r="281" spans="1:25" ht="15" customHeight="1" x14ac:dyDescent="0.3">
      <c r="A281" s="635"/>
      <c r="B281" s="635"/>
      <c r="C281" s="635"/>
      <c r="D281" s="635"/>
      <c r="E281" s="635"/>
      <c r="F281" s="635"/>
      <c r="G281" s="635"/>
      <c r="H281" s="635"/>
      <c r="I281" s="635"/>
      <c r="J281" s="635"/>
      <c r="K281" s="635"/>
      <c r="L281" s="635"/>
      <c r="M281" s="635"/>
      <c r="N281" s="723"/>
      <c r="O281" s="723"/>
      <c r="P281" s="723"/>
      <c r="Q281" s="725"/>
    </row>
    <row r="282" spans="1:25" x14ac:dyDescent="0.3">
      <c r="A282" s="250">
        <f>VLOOKUP($B282,Reporting!$AJ:$BH,MATCH(LEFT($A$280,FIND("(I",$A$280)-2),Reporting!$AK$4:$BH$4,0)+1,FALSE)</f>
        <v>0</v>
      </c>
      <c r="B282" s="263" t="s">
        <v>371</v>
      </c>
      <c r="C282" s="98">
        <v>0.24</v>
      </c>
      <c r="D282" s="6">
        <v>0.61</v>
      </c>
      <c r="E282" s="7">
        <f t="shared" ref="E282:E290" si="236">C282*D282</f>
        <v>0.1464</v>
      </c>
      <c r="F282" s="7">
        <f>A282*E282</f>
        <v>0</v>
      </c>
      <c r="G282" s="8">
        <f t="shared" ref="G282:G290" si="237">F282/8</f>
        <v>0</v>
      </c>
      <c r="H282" s="9">
        <f>C282</f>
        <v>0.24</v>
      </c>
      <c r="I282" s="10">
        <v>0.61</v>
      </c>
      <c r="J282" s="10">
        <f t="shared" ref="J282:J290" si="238">H282*I282</f>
        <v>0.1464</v>
      </c>
      <c r="K282" s="10">
        <f>A282*J282</f>
        <v>0</v>
      </c>
      <c r="L282" s="11">
        <f t="shared" ref="L282:L290" si="239">K282/8</f>
        <v>0</v>
      </c>
      <c r="M282" s="12">
        <f t="shared" ref="M282:M290" si="240">H282</f>
        <v>0.24</v>
      </c>
      <c r="N282" s="13">
        <v>0.55000000000000004</v>
      </c>
      <c r="O282" s="13">
        <f t="shared" ref="O282:O290" si="241">M282*N282</f>
        <v>0.13200000000000001</v>
      </c>
      <c r="P282" s="13">
        <f>A282*O282</f>
        <v>0</v>
      </c>
      <c r="Q282" s="14">
        <f t="shared" ref="Q282:Q290" si="242">P282/8</f>
        <v>0</v>
      </c>
    </row>
    <row r="283" spans="1:25" x14ac:dyDescent="0.3">
      <c r="A283" s="250">
        <f>VLOOKUP($B283,Reporting!$AJ:$BH,MATCH(LEFT($A$280,FIND("(I",$A$280)-2),Reporting!$AK$4:$BH$4,0)+1,FALSE)</f>
        <v>0</v>
      </c>
      <c r="B283" s="263" t="s">
        <v>372</v>
      </c>
      <c r="C283" s="98">
        <v>0.36</v>
      </c>
      <c r="D283" s="6">
        <v>0.61</v>
      </c>
      <c r="E283" s="7">
        <f t="shared" si="236"/>
        <v>0.21959999999999999</v>
      </c>
      <c r="F283" s="7">
        <f t="shared" ref="F283:F290" si="243">A283*E283</f>
        <v>0</v>
      </c>
      <c r="G283" s="8">
        <f t="shared" si="237"/>
        <v>0</v>
      </c>
      <c r="H283" s="9">
        <f t="shared" ref="H283:H290" si="244">C283</f>
        <v>0.36</v>
      </c>
      <c r="I283" s="10">
        <v>0.61</v>
      </c>
      <c r="J283" s="10">
        <f t="shared" si="238"/>
        <v>0.21959999999999999</v>
      </c>
      <c r="K283" s="10">
        <f t="shared" ref="K283:K290" si="245">A283*J283</f>
        <v>0</v>
      </c>
      <c r="L283" s="11">
        <f t="shared" si="239"/>
        <v>0</v>
      </c>
      <c r="M283" s="12">
        <f t="shared" si="240"/>
        <v>0.36</v>
      </c>
      <c r="N283" s="13">
        <v>0.55000000000000004</v>
      </c>
      <c r="O283" s="13">
        <f t="shared" si="241"/>
        <v>0.19800000000000001</v>
      </c>
      <c r="P283" s="13">
        <f t="shared" ref="P283:P290" si="246">A283*O283</f>
        <v>0</v>
      </c>
      <c r="Q283" s="14">
        <f t="shared" si="242"/>
        <v>0</v>
      </c>
    </row>
    <row r="284" spans="1:25" x14ac:dyDescent="0.3">
      <c r="A284" s="250">
        <f>VLOOKUP($B284,Reporting!$AJ:$BH,MATCH(LEFT($A$280,FIND("(I",$A$280)-2),Reporting!$AK$4:$BH$4,0)+1,FALSE)</f>
        <v>0</v>
      </c>
      <c r="B284" s="20" t="s">
        <v>389</v>
      </c>
      <c r="C284" s="98">
        <v>0.36</v>
      </c>
      <c r="D284" s="6">
        <v>0.61</v>
      </c>
      <c r="E284" s="7">
        <f t="shared" si="236"/>
        <v>0.21959999999999999</v>
      </c>
      <c r="F284" s="7">
        <f t="shared" si="243"/>
        <v>0</v>
      </c>
      <c r="G284" s="8">
        <f t="shared" si="237"/>
        <v>0</v>
      </c>
      <c r="H284" s="9">
        <f t="shared" si="244"/>
        <v>0.36</v>
      </c>
      <c r="I284" s="10">
        <v>0.61</v>
      </c>
      <c r="J284" s="10">
        <f t="shared" si="238"/>
        <v>0.21959999999999999</v>
      </c>
      <c r="K284" s="10">
        <f t="shared" si="245"/>
        <v>0</v>
      </c>
      <c r="L284" s="11">
        <f t="shared" si="239"/>
        <v>0</v>
      </c>
      <c r="M284" s="12">
        <f t="shared" si="240"/>
        <v>0.36</v>
      </c>
      <c r="N284" s="13">
        <v>0.55000000000000004</v>
      </c>
      <c r="O284" s="13">
        <f t="shared" si="241"/>
        <v>0.19800000000000001</v>
      </c>
      <c r="P284" s="13">
        <f t="shared" si="246"/>
        <v>0</v>
      </c>
      <c r="Q284" s="14">
        <f t="shared" si="242"/>
        <v>0</v>
      </c>
    </row>
    <row r="285" spans="1:25" x14ac:dyDescent="0.3">
      <c r="A285" s="250">
        <f>VLOOKUP($B285,Reporting!$AJ:$BH,MATCH(LEFT($A$280,FIND("(I",$A$280)-2),Reporting!$AK$4:$BH$4,0)+1,FALSE)</f>
        <v>0</v>
      </c>
      <c r="B285" s="263" t="s">
        <v>373</v>
      </c>
      <c r="C285" s="98">
        <v>0.36</v>
      </c>
      <c r="D285" s="6">
        <v>0.61</v>
      </c>
      <c r="E285" s="7">
        <f t="shared" si="236"/>
        <v>0.21959999999999999</v>
      </c>
      <c r="F285" s="7">
        <f t="shared" si="243"/>
        <v>0</v>
      </c>
      <c r="G285" s="8">
        <f t="shared" si="237"/>
        <v>0</v>
      </c>
      <c r="H285" s="9">
        <f t="shared" si="244"/>
        <v>0.36</v>
      </c>
      <c r="I285" s="10">
        <v>0.61</v>
      </c>
      <c r="J285" s="10">
        <f t="shared" si="238"/>
        <v>0.21959999999999999</v>
      </c>
      <c r="K285" s="10">
        <f t="shared" si="245"/>
        <v>0</v>
      </c>
      <c r="L285" s="11">
        <f t="shared" si="239"/>
        <v>0</v>
      </c>
      <c r="M285" s="12">
        <f t="shared" si="240"/>
        <v>0.36</v>
      </c>
      <c r="N285" s="13">
        <v>0.55000000000000004</v>
      </c>
      <c r="O285" s="13">
        <f t="shared" si="241"/>
        <v>0.19800000000000001</v>
      </c>
      <c r="P285" s="13">
        <f t="shared" si="246"/>
        <v>0</v>
      </c>
      <c r="Q285" s="14">
        <f t="shared" si="242"/>
        <v>0</v>
      </c>
    </row>
    <row r="286" spans="1:25" x14ac:dyDescent="0.3">
      <c r="A286" s="250">
        <f>VLOOKUP($B286,Reporting!$AJ:$BH,MATCH(LEFT($A$280,FIND("(I",$A$280)-2),Reporting!$AK$4:$BH$4,0)+1,FALSE)</f>
        <v>0</v>
      </c>
      <c r="B286" s="263" t="s">
        <v>374</v>
      </c>
      <c r="C286" s="98">
        <v>0.36</v>
      </c>
      <c r="D286" s="6">
        <v>0.61</v>
      </c>
      <c r="E286" s="7">
        <f t="shared" si="236"/>
        <v>0.21959999999999999</v>
      </c>
      <c r="F286" s="7">
        <f t="shared" si="243"/>
        <v>0</v>
      </c>
      <c r="G286" s="8">
        <f t="shared" si="237"/>
        <v>0</v>
      </c>
      <c r="H286" s="9">
        <f t="shared" si="244"/>
        <v>0.36</v>
      </c>
      <c r="I286" s="10">
        <v>0.61</v>
      </c>
      <c r="J286" s="10">
        <f t="shared" si="238"/>
        <v>0.21959999999999999</v>
      </c>
      <c r="K286" s="10">
        <f t="shared" si="245"/>
        <v>0</v>
      </c>
      <c r="L286" s="11">
        <f t="shared" si="239"/>
        <v>0</v>
      </c>
      <c r="M286" s="12">
        <f t="shared" si="240"/>
        <v>0.36</v>
      </c>
      <c r="N286" s="13">
        <v>0.55000000000000004</v>
      </c>
      <c r="O286" s="13">
        <f t="shared" si="241"/>
        <v>0.19800000000000001</v>
      </c>
      <c r="P286" s="13">
        <f t="shared" si="246"/>
        <v>0</v>
      </c>
      <c r="Q286" s="14">
        <f t="shared" si="242"/>
        <v>0</v>
      </c>
    </row>
    <row r="287" spans="1:25" x14ac:dyDescent="0.3">
      <c r="A287" s="250">
        <f>VLOOKUP($B287,Reporting!$AJ:$BH,MATCH(LEFT($A$280,FIND("(I",$A$280)-2),Reporting!$AK$4:$BH$4,0)+1,FALSE)</f>
        <v>0</v>
      </c>
      <c r="B287" s="148" t="s">
        <v>390</v>
      </c>
      <c r="C287" s="99">
        <v>0.39</v>
      </c>
      <c r="D287" s="6">
        <v>0.61</v>
      </c>
      <c r="E287" s="7">
        <f t="shared" si="236"/>
        <v>0.2379</v>
      </c>
      <c r="F287" s="7">
        <f t="shared" si="243"/>
        <v>0</v>
      </c>
      <c r="G287" s="8">
        <f t="shared" si="237"/>
        <v>0</v>
      </c>
      <c r="H287" s="9">
        <f t="shared" si="244"/>
        <v>0.39</v>
      </c>
      <c r="I287" s="10">
        <v>0.61</v>
      </c>
      <c r="J287" s="10">
        <f t="shared" si="238"/>
        <v>0.2379</v>
      </c>
      <c r="K287" s="10">
        <f t="shared" si="245"/>
        <v>0</v>
      </c>
      <c r="L287" s="11">
        <f t="shared" si="239"/>
        <v>0</v>
      </c>
      <c r="M287" s="12">
        <f t="shared" si="240"/>
        <v>0.39</v>
      </c>
      <c r="N287" s="13">
        <v>0.55000000000000004</v>
      </c>
      <c r="O287" s="13">
        <f t="shared" si="241"/>
        <v>0.21450000000000002</v>
      </c>
      <c r="P287" s="13">
        <f t="shared" si="246"/>
        <v>0</v>
      </c>
      <c r="Q287" s="14">
        <f t="shared" si="242"/>
        <v>0</v>
      </c>
    </row>
    <row r="288" spans="1:25" x14ac:dyDescent="0.3">
      <c r="A288" s="250">
        <f>VLOOKUP($B288,Reporting!$AJ:$BH,MATCH(LEFT($A$280,FIND("(I",$A$280)-2),Reporting!$AK$4:$BH$4,0)+1,FALSE)</f>
        <v>0</v>
      </c>
      <c r="B288" s="268" t="s">
        <v>376</v>
      </c>
      <c r="C288" s="99">
        <v>0.39</v>
      </c>
      <c r="D288" s="6">
        <v>0.61</v>
      </c>
      <c r="E288" s="7">
        <f t="shared" si="236"/>
        <v>0.2379</v>
      </c>
      <c r="F288" s="7">
        <f t="shared" si="243"/>
        <v>0</v>
      </c>
      <c r="G288" s="8">
        <f t="shared" si="237"/>
        <v>0</v>
      </c>
      <c r="H288" s="9">
        <f t="shared" si="244"/>
        <v>0.39</v>
      </c>
      <c r="I288" s="10">
        <v>0.61</v>
      </c>
      <c r="J288" s="10">
        <f t="shared" si="238"/>
        <v>0.2379</v>
      </c>
      <c r="K288" s="10">
        <f t="shared" si="245"/>
        <v>0</v>
      </c>
      <c r="L288" s="11">
        <f t="shared" si="239"/>
        <v>0</v>
      </c>
      <c r="M288" s="12">
        <f t="shared" si="240"/>
        <v>0.39</v>
      </c>
      <c r="N288" s="13">
        <v>0.55000000000000004</v>
      </c>
      <c r="O288" s="13">
        <f t="shared" si="241"/>
        <v>0.21450000000000002</v>
      </c>
      <c r="P288" s="13">
        <f t="shared" si="246"/>
        <v>0</v>
      </c>
      <c r="Q288" s="14">
        <f t="shared" si="242"/>
        <v>0</v>
      </c>
    </row>
    <row r="289" spans="1:17" x14ac:dyDescent="0.3">
      <c r="A289" s="250">
        <f>VLOOKUP($B289,Reporting!$AJ:$BH,MATCH(LEFT($A$280,FIND("(I",$A$280)-2),Reporting!$AK$4:$BH$4,0)+1,FALSE)</f>
        <v>0</v>
      </c>
      <c r="B289" s="148" t="s">
        <v>391</v>
      </c>
      <c r="C289" s="99">
        <v>0.38</v>
      </c>
      <c r="D289" s="6">
        <v>0.61</v>
      </c>
      <c r="E289" s="7">
        <f t="shared" si="236"/>
        <v>0.23180000000000001</v>
      </c>
      <c r="F289" s="7">
        <f t="shared" si="243"/>
        <v>0</v>
      </c>
      <c r="G289" s="8">
        <f t="shared" si="237"/>
        <v>0</v>
      </c>
      <c r="H289" s="9">
        <f t="shared" si="244"/>
        <v>0.38</v>
      </c>
      <c r="I289" s="10">
        <v>0.61</v>
      </c>
      <c r="J289" s="10">
        <f t="shared" si="238"/>
        <v>0.23180000000000001</v>
      </c>
      <c r="K289" s="10">
        <f t="shared" si="245"/>
        <v>0</v>
      </c>
      <c r="L289" s="11">
        <f t="shared" si="239"/>
        <v>0</v>
      </c>
      <c r="M289" s="12">
        <f t="shared" si="240"/>
        <v>0.38</v>
      </c>
      <c r="N289" s="13">
        <v>0.55000000000000004</v>
      </c>
      <c r="O289" s="13">
        <f t="shared" si="241"/>
        <v>0.20900000000000002</v>
      </c>
      <c r="P289" s="13">
        <f t="shared" si="246"/>
        <v>0</v>
      </c>
      <c r="Q289" s="14">
        <f t="shared" si="242"/>
        <v>0</v>
      </c>
    </row>
    <row r="290" spans="1:17" x14ac:dyDescent="0.3">
      <c r="A290" s="250">
        <f>VLOOKUP($B290,Reporting!$AJ:$BH,MATCH(LEFT($A$280,FIND("(I",$A$280)-2),Reporting!$AK$4:$BH$4,0)+1,FALSE)</f>
        <v>0</v>
      </c>
      <c r="B290" s="148" t="s">
        <v>392</v>
      </c>
      <c r="C290" s="99">
        <v>0.78</v>
      </c>
      <c r="D290" s="6">
        <v>0.61</v>
      </c>
      <c r="E290" s="7">
        <f t="shared" si="236"/>
        <v>0.4758</v>
      </c>
      <c r="F290" s="7">
        <f t="shared" si="243"/>
        <v>0</v>
      </c>
      <c r="G290" s="8">
        <f t="shared" si="237"/>
        <v>0</v>
      </c>
      <c r="H290" s="9">
        <f t="shared" si="244"/>
        <v>0.78</v>
      </c>
      <c r="I290" s="10">
        <v>0.61</v>
      </c>
      <c r="J290" s="10">
        <f t="shared" si="238"/>
        <v>0.4758</v>
      </c>
      <c r="K290" s="10">
        <f t="shared" si="245"/>
        <v>0</v>
      </c>
      <c r="L290" s="11">
        <f t="shared" si="239"/>
        <v>0</v>
      </c>
      <c r="M290" s="12">
        <f t="shared" si="240"/>
        <v>0.78</v>
      </c>
      <c r="N290" s="13">
        <v>0.55000000000000004</v>
      </c>
      <c r="O290" s="13">
        <f t="shared" si="241"/>
        <v>0.42900000000000005</v>
      </c>
      <c r="P290" s="13">
        <f t="shared" si="246"/>
        <v>0</v>
      </c>
      <c r="Q290" s="14">
        <f t="shared" si="242"/>
        <v>0</v>
      </c>
    </row>
    <row r="291" spans="1:17" ht="15" thickBot="1" x14ac:dyDescent="0.35">
      <c r="A291" s="21">
        <f>SUM(A282:A290)</f>
        <v>0</v>
      </c>
      <c r="B291" s="269"/>
      <c r="C291" s="22"/>
      <c r="D291" s="642" t="s">
        <v>9</v>
      </c>
      <c r="E291" s="643"/>
      <c r="F291" s="643"/>
      <c r="G291" s="16">
        <f>SUM(G282:G290)</f>
        <v>0</v>
      </c>
      <c r="H291" s="1"/>
      <c r="I291" s="644" t="s">
        <v>10</v>
      </c>
      <c r="J291" s="644"/>
      <c r="K291" s="644"/>
      <c r="L291" s="17">
        <f>SUM(L282:L290)</f>
        <v>0</v>
      </c>
      <c r="M291" s="15"/>
      <c r="N291" s="645" t="s">
        <v>11</v>
      </c>
      <c r="O291" s="645"/>
      <c r="P291" s="645"/>
      <c r="Q291" s="18">
        <f>SUM(Q282:Q290)</f>
        <v>0</v>
      </c>
    </row>
    <row r="292" spans="1:17" ht="15" thickBot="1" x14ac:dyDescent="0.35">
      <c r="D292" s="131"/>
      <c r="E292" s="131"/>
      <c r="F292" s="131"/>
      <c r="G292" s="132"/>
      <c r="I292" s="131"/>
      <c r="J292" s="131"/>
      <c r="K292" s="131"/>
      <c r="L292" s="132"/>
      <c r="N292" s="131"/>
      <c r="O292" s="131"/>
      <c r="P292" s="131"/>
      <c r="Q292" s="132"/>
    </row>
    <row r="293" spans="1:17" ht="15" customHeight="1" x14ac:dyDescent="0.3">
      <c r="A293" s="634" t="s">
        <v>188</v>
      </c>
      <c r="B293" s="634"/>
      <c r="C293" s="634"/>
      <c r="D293" s="634"/>
      <c r="E293" s="634"/>
      <c r="F293" s="634"/>
      <c r="G293" s="634"/>
      <c r="H293" s="135"/>
      <c r="I293" s="135"/>
      <c r="J293" s="722" t="s">
        <v>130</v>
      </c>
      <c r="K293" s="722"/>
      <c r="L293" s="722"/>
      <c r="M293" s="722"/>
      <c r="N293" s="23"/>
      <c r="O293" s="23"/>
      <c r="P293" s="23"/>
      <c r="Q293" s="24"/>
    </row>
    <row r="294" spans="1:17" ht="15" customHeight="1" x14ac:dyDescent="0.3">
      <c r="A294" s="635"/>
      <c r="B294" s="635"/>
      <c r="C294" s="635"/>
      <c r="D294" s="635"/>
      <c r="E294" s="635"/>
      <c r="F294" s="635"/>
      <c r="G294" s="635"/>
      <c r="H294" s="136"/>
      <c r="I294" s="136"/>
      <c r="J294" s="723"/>
      <c r="K294" s="723"/>
      <c r="L294" s="723"/>
      <c r="M294" s="723"/>
      <c r="N294" s="42"/>
      <c r="O294" s="42"/>
      <c r="P294" s="42"/>
      <c r="Q294" s="43"/>
    </row>
    <row r="295" spans="1:17" x14ac:dyDescent="0.3">
      <c r="A295" s="250">
        <f>VLOOKUP($B295,Reporting!$AJ:$BH,MATCH($A$293,Reporting!$AK$4:$BH$4,0)+1,FALSE)</f>
        <v>0</v>
      </c>
      <c r="B295" s="263" t="s">
        <v>371</v>
      </c>
      <c r="C295" s="110">
        <v>0.2</v>
      </c>
      <c r="D295" s="6">
        <v>0.61</v>
      </c>
      <c r="E295" s="7">
        <f t="shared" ref="E295:E303" si="247">C295*D295</f>
        <v>0.122</v>
      </c>
      <c r="F295" s="7">
        <f>A295*E295</f>
        <v>0</v>
      </c>
      <c r="G295" s="8">
        <f t="shared" ref="G295:G303" si="248">F295/8</f>
        <v>0</v>
      </c>
      <c r="H295" s="9">
        <f>C295</f>
        <v>0.2</v>
      </c>
      <c r="I295" s="10">
        <v>0.61</v>
      </c>
      <c r="J295" s="10">
        <f t="shared" ref="J295:J303" si="249">H295*I295</f>
        <v>0.122</v>
      </c>
      <c r="K295" s="10">
        <f>A295*J295</f>
        <v>0</v>
      </c>
      <c r="L295" s="11">
        <f t="shared" ref="L295:L303" si="250">K295/8</f>
        <v>0</v>
      </c>
      <c r="M295" s="12">
        <f t="shared" ref="M295:M303" si="251">H295</f>
        <v>0.2</v>
      </c>
      <c r="N295" s="13">
        <v>0.55000000000000004</v>
      </c>
      <c r="O295" s="13">
        <f t="shared" ref="O295:O303" si="252">M295*N295</f>
        <v>0.11000000000000001</v>
      </c>
      <c r="P295" s="13">
        <f>A295*O295</f>
        <v>0</v>
      </c>
      <c r="Q295" s="14">
        <f t="shared" ref="Q295:Q303" si="253">P295/8</f>
        <v>0</v>
      </c>
    </row>
    <row r="296" spans="1:17" x14ac:dyDescent="0.3">
      <c r="A296" s="250">
        <f>VLOOKUP($B296,Reporting!$AJ:$BH,MATCH($A$293,Reporting!$AK$4:$BH$4,0)+1,FALSE)</f>
        <v>0</v>
      </c>
      <c r="B296" s="263" t="s">
        <v>372</v>
      </c>
      <c r="C296" s="110">
        <v>0.28000000000000003</v>
      </c>
      <c r="D296" s="6">
        <v>0.61</v>
      </c>
      <c r="E296" s="7">
        <f t="shared" si="247"/>
        <v>0.17080000000000001</v>
      </c>
      <c r="F296" s="7">
        <f t="shared" ref="F296:F303" si="254">A296*E296</f>
        <v>0</v>
      </c>
      <c r="G296" s="8">
        <f t="shared" si="248"/>
        <v>0</v>
      </c>
      <c r="H296" s="9">
        <f t="shared" ref="H296:H303" si="255">C296</f>
        <v>0.28000000000000003</v>
      </c>
      <c r="I296" s="10">
        <v>0.61</v>
      </c>
      <c r="J296" s="10">
        <f t="shared" si="249"/>
        <v>0.17080000000000001</v>
      </c>
      <c r="K296" s="10">
        <f t="shared" ref="K296:K303" si="256">A296*J296</f>
        <v>0</v>
      </c>
      <c r="L296" s="11">
        <f t="shared" si="250"/>
        <v>0</v>
      </c>
      <c r="M296" s="12">
        <f t="shared" si="251"/>
        <v>0.28000000000000003</v>
      </c>
      <c r="N296" s="13">
        <v>0.55000000000000004</v>
      </c>
      <c r="O296" s="13">
        <f t="shared" si="252"/>
        <v>0.15400000000000003</v>
      </c>
      <c r="P296" s="13">
        <f t="shared" ref="P296:P303" si="257">A296*O296</f>
        <v>0</v>
      </c>
      <c r="Q296" s="14">
        <f t="shared" si="253"/>
        <v>0</v>
      </c>
    </row>
    <row r="297" spans="1:17" x14ac:dyDescent="0.3">
      <c r="A297" s="250">
        <f>VLOOKUP($B297,Reporting!$AJ:$BH,MATCH($A$293,Reporting!$AK$4:$BH$4,0)+1,FALSE)</f>
        <v>0</v>
      </c>
      <c r="B297" s="20" t="s">
        <v>389</v>
      </c>
      <c r="C297" s="110">
        <v>0.34</v>
      </c>
      <c r="D297" s="6">
        <v>0.61</v>
      </c>
      <c r="E297" s="7">
        <f t="shared" si="247"/>
        <v>0.2074</v>
      </c>
      <c r="F297" s="7">
        <f t="shared" si="254"/>
        <v>0</v>
      </c>
      <c r="G297" s="8">
        <f t="shared" si="248"/>
        <v>0</v>
      </c>
      <c r="H297" s="9">
        <f t="shared" si="255"/>
        <v>0.34</v>
      </c>
      <c r="I297" s="10">
        <v>0.61</v>
      </c>
      <c r="J297" s="10">
        <f t="shared" si="249"/>
        <v>0.2074</v>
      </c>
      <c r="K297" s="10">
        <f t="shared" si="256"/>
        <v>0</v>
      </c>
      <c r="L297" s="11">
        <f t="shared" si="250"/>
        <v>0</v>
      </c>
      <c r="M297" s="12">
        <f t="shared" si="251"/>
        <v>0.34</v>
      </c>
      <c r="N297" s="13">
        <v>0.55000000000000004</v>
      </c>
      <c r="O297" s="13">
        <f t="shared" si="252"/>
        <v>0.18700000000000003</v>
      </c>
      <c r="P297" s="13">
        <f t="shared" si="257"/>
        <v>0</v>
      </c>
      <c r="Q297" s="14">
        <f t="shared" si="253"/>
        <v>0</v>
      </c>
    </row>
    <row r="298" spans="1:17" x14ac:dyDescent="0.3">
      <c r="A298" s="250">
        <f>VLOOKUP($B298,Reporting!$AJ:$BH,MATCH($A$293,Reporting!$AK$4:$BH$4,0)+1,FALSE)</f>
        <v>0</v>
      </c>
      <c r="B298" s="263" t="s">
        <v>373</v>
      </c>
      <c r="C298" s="110">
        <v>0.4</v>
      </c>
      <c r="D298" s="6">
        <v>0.61</v>
      </c>
      <c r="E298" s="7">
        <f t="shared" si="247"/>
        <v>0.24399999999999999</v>
      </c>
      <c r="F298" s="7">
        <f t="shared" si="254"/>
        <v>0</v>
      </c>
      <c r="G298" s="8">
        <f t="shared" si="248"/>
        <v>0</v>
      </c>
      <c r="H298" s="9">
        <f t="shared" si="255"/>
        <v>0.4</v>
      </c>
      <c r="I298" s="10">
        <v>0.61</v>
      </c>
      <c r="J298" s="10">
        <f t="shared" si="249"/>
        <v>0.24399999999999999</v>
      </c>
      <c r="K298" s="10">
        <f t="shared" si="256"/>
        <v>0</v>
      </c>
      <c r="L298" s="11">
        <f t="shared" si="250"/>
        <v>0</v>
      </c>
      <c r="M298" s="12">
        <f t="shared" si="251"/>
        <v>0.4</v>
      </c>
      <c r="N298" s="13">
        <v>0.55000000000000004</v>
      </c>
      <c r="O298" s="13">
        <f t="shared" si="252"/>
        <v>0.22000000000000003</v>
      </c>
      <c r="P298" s="13">
        <f t="shared" si="257"/>
        <v>0</v>
      </c>
      <c r="Q298" s="14">
        <f t="shared" si="253"/>
        <v>0</v>
      </c>
    </row>
    <row r="299" spans="1:17" x14ac:dyDescent="0.3">
      <c r="A299" s="250">
        <f>VLOOKUP($B299,Reporting!$AJ:$BH,MATCH($A$293,Reporting!$AK$4:$BH$4,0)+1,FALSE)</f>
        <v>0</v>
      </c>
      <c r="B299" s="263" t="s">
        <v>374</v>
      </c>
      <c r="C299" s="110">
        <v>0.44</v>
      </c>
      <c r="D299" s="6">
        <v>0.61</v>
      </c>
      <c r="E299" s="7">
        <f t="shared" si="247"/>
        <v>0.26839999999999997</v>
      </c>
      <c r="F299" s="7">
        <f t="shared" si="254"/>
        <v>0</v>
      </c>
      <c r="G299" s="8">
        <f t="shared" si="248"/>
        <v>0</v>
      </c>
      <c r="H299" s="9">
        <f t="shared" si="255"/>
        <v>0.44</v>
      </c>
      <c r="I299" s="10">
        <v>0.61</v>
      </c>
      <c r="J299" s="10">
        <f t="shared" si="249"/>
        <v>0.26839999999999997</v>
      </c>
      <c r="K299" s="10">
        <f t="shared" si="256"/>
        <v>0</v>
      </c>
      <c r="L299" s="11">
        <f t="shared" si="250"/>
        <v>0</v>
      </c>
      <c r="M299" s="12">
        <f t="shared" si="251"/>
        <v>0.44</v>
      </c>
      <c r="N299" s="13">
        <v>0.55000000000000004</v>
      </c>
      <c r="O299" s="13">
        <f t="shared" si="252"/>
        <v>0.24200000000000002</v>
      </c>
      <c r="P299" s="13">
        <f t="shared" si="257"/>
        <v>0</v>
      </c>
      <c r="Q299" s="14">
        <f t="shared" si="253"/>
        <v>0</v>
      </c>
    </row>
    <row r="300" spans="1:17" x14ac:dyDescent="0.3">
      <c r="A300" s="250">
        <f>VLOOKUP($B300,Reporting!$AJ:$BH,MATCH($A$293,Reporting!$AK$4:$BH$4,0)+1,FALSE)</f>
        <v>0</v>
      </c>
      <c r="B300" s="148" t="s">
        <v>390</v>
      </c>
      <c r="C300" s="99">
        <v>0.53</v>
      </c>
      <c r="D300" s="6">
        <v>0.61</v>
      </c>
      <c r="E300" s="7">
        <f t="shared" si="247"/>
        <v>0.32330000000000003</v>
      </c>
      <c r="F300" s="7">
        <f t="shared" si="254"/>
        <v>0</v>
      </c>
      <c r="G300" s="8">
        <f t="shared" si="248"/>
        <v>0</v>
      </c>
      <c r="H300" s="9">
        <f t="shared" si="255"/>
        <v>0.53</v>
      </c>
      <c r="I300" s="10">
        <v>0.61</v>
      </c>
      <c r="J300" s="10">
        <f t="shared" si="249"/>
        <v>0.32330000000000003</v>
      </c>
      <c r="K300" s="10">
        <f t="shared" si="256"/>
        <v>0</v>
      </c>
      <c r="L300" s="11">
        <f t="shared" si="250"/>
        <v>0</v>
      </c>
      <c r="M300" s="12">
        <f t="shared" si="251"/>
        <v>0.53</v>
      </c>
      <c r="N300" s="13">
        <v>0.55000000000000004</v>
      </c>
      <c r="O300" s="13">
        <f t="shared" si="252"/>
        <v>0.29150000000000004</v>
      </c>
      <c r="P300" s="13">
        <f t="shared" si="257"/>
        <v>0</v>
      </c>
      <c r="Q300" s="14">
        <f t="shared" si="253"/>
        <v>0</v>
      </c>
    </row>
    <row r="301" spans="1:17" x14ac:dyDescent="0.3">
      <c r="A301" s="250">
        <f>VLOOKUP($B301,Reporting!$AJ:$BH,MATCH($A$293,Reporting!$AK$4:$BH$4,0)+1,FALSE)</f>
        <v>0</v>
      </c>
      <c r="B301" s="268" t="s">
        <v>376</v>
      </c>
      <c r="C301" s="99">
        <v>0.89</v>
      </c>
      <c r="D301" s="6">
        <v>0.61</v>
      </c>
      <c r="E301" s="7">
        <f t="shared" si="247"/>
        <v>0.54290000000000005</v>
      </c>
      <c r="F301" s="7">
        <f t="shared" si="254"/>
        <v>0</v>
      </c>
      <c r="G301" s="8">
        <f t="shared" si="248"/>
        <v>0</v>
      </c>
      <c r="H301" s="9">
        <f t="shared" si="255"/>
        <v>0.89</v>
      </c>
      <c r="I301" s="10">
        <v>0.61</v>
      </c>
      <c r="J301" s="10">
        <f t="shared" si="249"/>
        <v>0.54290000000000005</v>
      </c>
      <c r="K301" s="10">
        <f t="shared" si="256"/>
        <v>0</v>
      </c>
      <c r="L301" s="11">
        <f t="shared" si="250"/>
        <v>0</v>
      </c>
      <c r="M301" s="12">
        <f t="shared" si="251"/>
        <v>0.89</v>
      </c>
      <c r="N301" s="13">
        <v>0.55000000000000004</v>
      </c>
      <c r="O301" s="13">
        <f t="shared" si="252"/>
        <v>0.48950000000000005</v>
      </c>
      <c r="P301" s="13">
        <f t="shared" si="257"/>
        <v>0</v>
      </c>
      <c r="Q301" s="14">
        <f t="shared" si="253"/>
        <v>0</v>
      </c>
    </row>
    <row r="302" spans="1:17" x14ac:dyDescent="0.3">
      <c r="A302" s="250">
        <f>VLOOKUP($B302,Reporting!$AJ:$BH,MATCH($A$293,Reporting!$AK$4:$BH$4,0)+1,FALSE)</f>
        <v>0</v>
      </c>
      <c r="B302" s="148" t="s">
        <v>391</v>
      </c>
      <c r="C302" s="99">
        <v>1.06</v>
      </c>
      <c r="D302" s="6">
        <v>0.61</v>
      </c>
      <c r="E302" s="7">
        <f t="shared" si="247"/>
        <v>0.64660000000000006</v>
      </c>
      <c r="F302" s="7">
        <f t="shared" si="254"/>
        <v>0</v>
      </c>
      <c r="G302" s="8">
        <f t="shared" si="248"/>
        <v>0</v>
      </c>
      <c r="H302" s="9">
        <f t="shared" si="255"/>
        <v>1.06</v>
      </c>
      <c r="I302" s="10">
        <v>0.61</v>
      </c>
      <c r="J302" s="10">
        <f t="shared" si="249"/>
        <v>0.64660000000000006</v>
      </c>
      <c r="K302" s="10">
        <f t="shared" si="256"/>
        <v>0</v>
      </c>
      <c r="L302" s="11">
        <f t="shared" si="250"/>
        <v>0</v>
      </c>
      <c r="M302" s="12">
        <f t="shared" si="251"/>
        <v>1.06</v>
      </c>
      <c r="N302" s="13">
        <v>0.55000000000000004</v>
      </c>
      <c r="O302" s="13">
        <f t="shared" si="252"/>
        <v>0.58300000000000007</v>
      </c>
      <c r="P302" s="13">
        <f t="shared" si="257"/>
        <v>0</v>
      </c>
      <c r="Q302" s="14">
        <f t="shared" si="253"/>
        <v>0</v>
      </c>
    </row>
    <row r="303" spans="1:17" x14ac:dyDescent="0.3">
      <c r="A303" s="250">
        <f>VLOOKUP($B303,Reporting!$AJ:$BH,MATCH($A$293,Reporting!$AK$4:$BH$4,0)+1,FALSE)</f>
        <v>0</v>
      </c>
      <c r="B303" s="148" t="s">
        <v>392</v>
      </c>
      <c r="C303" s="99">
        <v>1.42</v>
      </c>
      <c r="D303" s="6">
        <v>0.61</v>
      </c>
      <c r="E303" s="7">
        <f t="shared" si="247"/>
        <v>0.86619999999999997</v>
      </c>
      <c r="F303" s="7">
        <f t="shared" si="254"/>
        <v>0</v>
      </c>
      <c r="G303" s="8">
        <f t="shared" si="248"/>
        <v>0</v>
      </c>
      <c r="H303" s="9">
        <f t="shared" si="255"/>
        <v>1.42</v>
      </c>
      <c r="I303" s="10">
        <v>0.61</v>
      </c>
      <c r="J303" s="10">
        <f t="shared" si="249"/>
        <v>0.86619999999999997</v>
      </c>
      <c r="K303" s="10">
        <f t="shared" si="256"/>
        <v>0</v>
      </c>
      <c r="L303" s="11">
        <f t="shared" si="250"/>
        <v>0</v>
      </c>
      <c r="M303" s="12">
        <f t="shared" si="251"/>
        <v>1.42</v>
      </c>
      <c r="N303" s="13">
        <v>0.55000000000000004</v>
      </c>
      <c r="O303" s="13">
        <f t="shared" si="252"/>
        <v>0.78100000000000003</v>
      </c>
      <c r="P303" s="13">
        <f t="shared" si="257"/>
        <v>0</v>
      </c>
      <c r="Q303" s="14">
        <f t="shared" si="253"/>
        <v>0</v>
      </c>
    </row>
    <row r="304" spans="1:17" ht="15" thickBot="1" x14ac:dyDescent="0.35">
      <c r="A304" s="21">
        <f>SUM(A295:A303)</f>
        <v>0</v>
      </c>
      <c r="B304" s="269"/>
      <c r="C304" s="22"/>
      <c r="D304" s="642" t="s">
        <v>9</v>
      </c>
      <c r="E304" s="643"/>
      <c r="F304" s="643"/>
      <c r="G304" s="16">
        <f>SUM(G295:G303)</f>
        <v>0</v>
      </c>
      <c r="H304" s="1"/>
      <c r="I304" s="644" t="s">
        <v>10</v>
      </c>
      <c r="J304" s="644"/>
      <c r="K304" s="644"/>
      <c r="L304" s="17">
        <f>SUM(L295:L303)</f>
        <v>0</v>
      </c>
      <c r="M304" s="15"/>
      <c r="N304" s="645" t="s">
        <v>11</v>
      </c>
      <c r="O304" s="645"/>
      <c r="P304" s="645"/>
      <c r="Q304" s="18">
        <f>SUM(Q295:Q303)</f>
        <v>0</v>
      </c>
    </row>
    <row r="305" spans="1:25" ht="15" thickBot="1" x14ac:dyDescent="0.35"/>
    <row r="306" spans="1:25" ht="15" customHeight="1" x14ac:dyDescent="0.3">
      <c r="A306" s="694" t="s">
        <v>29</v>
      </c>
      <c r="B306" s="694"/>
      <c r="C306" s="694"/>
      <c r="D306" s="696" t="s">
        <v>101</v>
      </c>
      <c r="E306" s="696"/>
      <c r="F306" s="696"/>
      <c r="G306" s="696"/>
      <c r="H306" s="25"/>
      <c r="I306" s="25"/>
      <c r="J306" s="25"/>
      <c r="K306" s="25"/>
      <c r="L306" s="25"/>
      <c r="M306" s="25"/>
      <c r="N306" s="25"/>
      <c r="O306" s="25"/>
      <c r="P306" s="25"/>
      <c r="Q306" s="26"/>
    </row>
    <row r="307" spans="1:25" ht="15" customHeight="1" x14ac:dyDescent="0.3">
      <c r="A307" s="695"/>
      <c r="B307" s="695"/>
      <c r="C307" s="695"/>
      <c r="D307" s="697"/>
      <c r="E307" s="697"/>
      <c r="F307" s="697"/>
      <c r="G307" s="697"/>
      <c r="H307" s="54"/>
      <c r="I307" s="54"/>
      <c r="J307" s="54"/>
      <c r="K307" s="54"/>
      <c r="L307" s="54"/>
      <c r="M307" s="54"/>
      <c r="N307" s="54"/>
      <c r="O307" s="54"/>
      <c r="P307" s="54"/>
      <c r="Q307" s="55"/>
    </row>
    <row r="308" spans="1:25" ht="15" customHeight="1" x14ac:dyDescent="0.3">
      <c r="A308" s="250">
        <f>VLOOKUP($B308,Reporting!$AJ:$BH,MATCH($A$306,Reporting!$AK$4:$BH$4,0)+1,FALSE)</f>
        <v>0</v>
      </c>
      <c r="B308" s="264" t="s">
        <v>374</v>
      </c>
      <c r="C308" s="100">
        <f>0.29/2</f>
        <v>0.14499999999999999</v>
      </c>
      <c r="D308" s="6">
        <v>0.61</v>
      </c>
      <c r="E308" s="7">
        <f t="shared" ref="E308:E317" si="258">C308*D308</f>
        <v>8.8449999999999987E-2</v>
      </c>
      <c r="F308" s="7">
        <f>A308*E308</f>
        <v>0</v>
      </c>
      <c r="G308" s="8">
        <f t="shared" ref="G308:G317" si="259">F308/8</f>
        <v>0</v>
      </c>
      <c r="H308" s="9">
        <f>C308</f>
        <v>0.14499999999999999</v>
      </c>
      <c r="I308" s="10">
        <v>0.61</v>
      </c>
      <c r="J308" s="10">
        <f t="shared" ref="J308:J317" si="260">H308*I308</f>
        <v>8.8449999999999987E-2</v>
      </c>
      <c r="K308" s="10">
        <f>A308*J308</f>
        <v>0</v>
      </c>
      <c r="L308" s="11">
        <f t="shared" ref="L308:L317" si="261">K308/8</f>
        <v>0</v>
      </c>
      <c r="M308" s="12">
        <f t="shared" ref="M308:M317" si="262">H308</f>
        <v>0.14499999999999999</v>
      </c>
      <c r="N308" s="13">
        <v>0.55000000000000004</v>
      </c>
      <c r="O308" s="13">
        <f t="shared" ref="O308:O317" si="263">M308*N308</f>
        <v>7.9750000000000001E-2</v>
      </c>
      <c r="P308" s="13">
        <f>A308*O308</f>
        <v>0</v>
      </c>
      <c r="Q308" s="14">
        <f t="shared" ref="Q308:Q317" si="264">P308/8</f>
        <v>0</v>
      </c>
    </row>
    <row r="309" spans="1:25" ht="15" customHeight="1" x14ac:dyDescent="0.3">
      <c r="A309" s="250">
        <f>VLOOKUP($B309,Reporting!$AJ:$BH,MATCH($A$306,Reporting!$AK$4:$BH$4,0)+1,FALSE)</f>
        <v>0</v>
      </c>
      <c r="B309" s="264" t="s">
        <v>390</v>
      </c>
      <c r="C309" s="100">
        <f>0.38/2</f>
        <v>0.19</v>
      </c>
      <c r="D309" s="6">
        <v>0.61</v>
      </c>
      <c r="E309" s="7">
        <f t="shared" si="258"/>
        <v>0.1159</v>
      </c>
      <c r="F309" s="7">
        <f t="shared" ref="F309:F317" si="265">A309*E309</f>
        <v>0</v>
      </c>
      <c r="G309" s="8">
        <f t="shared" si="259"/>
        <v>0</v>
      </c>
      <c r="H309" s="9">
        <f t="shared" ref="H309:H317" si="266">C309</f>
        <v>0.19</v>
      </c>
      <c r="I309" s="10">
        <v>0.61</v>
      </c>
      <c r="J309" s="10">
        <f t="shared" si="260"/>
        <v>0.1159</v>
      </c>
      <c r="K309" s="10">
        <f t="shared" ref="K309:K317" si="267">A309*J309</f>
        <v>0</v>
      </c>
      <c r="L309" s="11">
        <f t="shared" si="261"/>
        <v>0</v>
      </c>
      <c r="M309" s="12">
        <f t="shared" si="262"/>
        <v>0.19</v>
      </c>
      <c r="N309" s="13">
        <v>0.55000000000000004</v>
      </c>
      <c r="O309" s="13">
        <f t="shared" si="263"/>
        <v>0.10450000000000001</v>
      </c>
      <c r="P309" s="13">
        <f t="shared" ref="P309:P317" si="268">A309*O309</f>
        <v>0</v>
      </c>
      <c r="Q309" s="14">
        <f t="shared" si="264"/>
        <v>0</v>
      </c>
    </row>
    <row r="310" spans="1:25" ht="15" customHeight="1" x14ac:dyDescent="0.3">
      <c r="A310" s="250">
        <f>VLOOKUP($B310,Reporting!$AJ:$BH,MATCH($A$306,Reporting!$AK$4:$BH$4,0)+1,FALSE)</f>
        <v>0</v>
      </c>
      <c r="B310" s="264" t="s">
        <v>391</v>
      </c>
      <c r="C310" s="100">
        <f>0.56/2</f>
        <v>0.28000000000000003</v>
      </c>
      <c r="D310" s="6">
        <v>0.61</v>
      </c>
      <c r="E310" s="7">
        <f t="shared" si="258"/>
        <v>0.17080000000000001</v>
      </c>
      <c r="F310" s="7">
        <f t="shared" si="265"/>
        <v>0</v>
      </c>
      <c r="G310" s="8">
        <f t="shared" si="259"/>
        <v>0</v>
      </c>
      <c r="H310" s="9">
        <f t="shared" si="266"/>
        <v>0.28000000000000003</v>
      </c>
      <c r="I310" s="10">
        <v>0.61</v>
      </c>
      <c r="J310" s="10">
        <f t="shared" si="260"/>
        <v>0.17080000000000001</v>
      </c>
      <c r="K310" s="10">
        <f t="shared" si="267"/>
        <v>0</v>
      </c>
      <c r="L310" s="11">
        <f t="shared" si="261"/>
        <v>0</v>
      </c>
      <c r="M310" s="12">
        <f t="shared" si="262"/>
        <v>0.28000000000000003</v>
      </c>
      <c r="N310" s="13">
        <v>0.55000000000000004</v>
      </c>
      <c r="O310" s="13">
        <f t="shared" si="263"/>
        <v>0.15400000000000003</v>
      </c>
      <c r="P310" s="13">
        <f t="shared" si="268"/>
        <v>0</v>
      </c>
      <c r="Q310" s="14">
        <f t="shared" si="264"/>
        <v>0</v>
      </c>
    </row>
    <row r="311" spans="1:25" ht="15" customHeight="1" x14ac:dyDescent="0.3">
      <c r="A311" s="250">
        <f>VLOOKUP($B311,Reporting!$AJ:$BH,MATCH($A$306,Reporting!$AK$4:$BH$4,0)+1,FALSE)</f>
        <v>0</v>
      </c>
      <c r="B311" s="264" t="s">
        <v>392</v>
      </c>
      <c r="C311" s="100">
        <f>0.73/2</f>
        <v>0.36499999999999999</v>
      </c>
      <c r="D311" s="6">
        <v>0.61</v>
      </c>
      <c r="E311" s="7">
        <f t="shared" si="258"/>
        <v>0.22264999999999999</v>
      </c>
      <c r="F311" s="7">
        <f t="shared" si="265"/>
        <v>0</v>
      </c>
      <c r="G311" s="8">
        <f t="shared" si="259"/>
        <v>0</v>
      </c>
      <c r="H311" s="9">
        <f t="shared" si="266"/>
        <v>0.36499999999999999</v>
      </c>
      <c r="I311" s="10">
        <v>0.61</v>
      </c>
      <c r="J311" s="10">
        <f t="shared" si="260"/>
        <v>0.22264999999999999</v>
      </c>
      <c r="K311" s="10">
        <f t="shared" si="267"/>
        <v>0</v>
      </c>
      <c r="L311" s="11">
        <f t="shared" si="261"/>
        <v>0</v>
      </c>
      <c r="M311" s="12">
        <f t="shared" si="262"/>
        <v>0.36499999999999999</v>
      </c>
      <c r="N311" s="13">
        <v>0.55000000000000004</v>
      </c>
      <c r="O311" s="13">
        <f t="shared" si="263"/>
        <v>0.20075000000000001</v>
      </c>
      <c r="P311" s="13">
        <f t="shared" si="268"/>
        <v>0</v>
      </c>
      <c r="Q311" s="14">
        <f t="shared" si="264"/>
        <v>0</v>
      </c>
    </row>
    <row r="312" spans="1:25" ht="15.75" customHeight="1" x14ac:dyDescent="0.3">
      <c r="A312" s="250">
        <f>VLOOKUP($B312,Reporting!$AJ:$BH,MATCH($A$306,Reporting!$AK$4:$BH$4,0)+1,FALSE)</f>
        <v>0</v>
      </c>
      <c r="B312" s="447" t="s">
        <v>393</v>
      </c>
      <c r="C312" s="101">
        <f>0.91/2</f>
        <v>0.45500000000000002</v>
      </c>
      <c r="D312" s="6">
        <v>0.61</v>
      </c>
      <c r="E312" s="7">
        <f t="shared" si="258"/>
        <v>0.27755000000000002</v>
      </c>
      <c r="F312" s="7">
        <f t="shared" si="265"/>
        <v>0</v>
      </c>
      <c r="G312" s="8">
        <f t="shared" si="259"/>
        <v>0</v>
      </c>
      <c r="H312" s="9">
        <f t="shared" si="266"/>
        <v>0.45500000000000002</v>
      </c>
      <c r="I312" s="10">
        <v>0.61</v>
      </c>
      <c r="J312" s="10">
        <f t="shared" si="260"/>
        <v>0.27755000000000002</v>
      </c>
      <c r="K312" s="10">
        <f t="shared" si="267"/>
        <v>0</v>
      </c>
      <c r="L312" s="11">
        <f t="shared" si="261"/>
        <v>0</v>
      </c>
      <c r="M312" s="12">
        <f t="shared" si="262"/>
        <v>0.45500000000000002</v>
      </c>
      <c r="N312" s="13">
        <v>0.55000000000000004</v>
      </c>
      <c r="O312" s="13">
        <f t="shared" si="263"/>
        <v>0.25025000000000003</v>
      </c>
      <c r="P312" s="13">
        <f t="shared" si="268"/>
        <v>0</v>
      </c>
      <c r="Q312" s="14">
        <f t="shared" si="264"/>
        <v>0</v>
      </c>
    </row>
    <row r="313" spans="1:25" x14ac:dyDescent="0.3">
      <c r="A313" s="250">
        <f>VLOOKUP($B313,Reporting!$AJ:$BH,MATCH($A$306,Reporting!$AK$4:$BH$4,0)+1,FALSE)</f>
        <v>0</v>
      </c>
      <c r="B313" s="447" t="s">
        <v>394</v>
      </c>
      <c r="C313" s="101">
        <f>1.09/2</f>
        <v>0.54500000000000004</v>
      </c>
      <c r="D313" s="6">
        <v>0.61</v>
      </c>
      <c r="E313" s="7">
        <f t="shared" si="258"/>
        <v>0.33245000000000002</v>
      </c>
      <c r="F313" s="7">
        <f t="shared" si="265"/>
        <v>0</v>
      </c>
      <c r="G313" s="8">
        <f t="shared" si="259"/>
        <v>0</v>
      </c>
      <c r="H313" s="9">
        <f t="shared" si="266"/>
        <v>0.54500000000000004</v>
      </c>
      <c r="I313" s="10">
        <v>0.61</v>
      </c>
      <c r="J313" s="10">
        <f t="shared" si="260"/>
        <v>0.33245000000000002</v>
      </c>
      <c r="K313" s="10">
        <f t="shared" si="267"/>
        <v>0</v>
      </c>
      <c r="L313" s="11">
        <f t="shared" si="261"/>
        <v>0</v>
      </c>
      <c r="M313" s="12">
        <f t="shared" si="262"/>
        <v>0.54500000000000004</v>
      </c>
      <c r="N313" s="13">
        <v>0.55000000000000004</v>
      </c>
      <c r="O313" s="13">
        <f t="shared" si="263"/>
        <v>0.29975000000000007</v>
      </c>
      <c r="P313" s="13">
        <f t="shared" si="268"/>
        <v>0</v>
      </c>
      <c r="Q313" s="14">
        <f t="shared" si="264"/>
        <v>0</v>
      </c>
    </row>
    <row r="314" spans="1:25" x14ac:dyDescent="0.3">
      <c r="A314" s="250">
        <f>VLOOKUP($B314,Reporting!$AJ:$BH,MATCH($A$306,Reporting!$AK$4:$BH$4,0)+1,FALSE)</f>
        <v>0</v>
      </c>
      <c r="B314" s="447" t="s">
        <v>395</v>
      </c>
      <c r="C314" s="101">
        <f>1.25/2</f>
        <v>0.625</v>
      </c>
      <c r="D314" s="6">
        <v>0.61</v>
      </c>
      <c r="E314" s="7">
        <f t="shared" si="258"/>
        <v>0.38124999999999998</v>
      </c>
      <c r="F314" s="7">
        <f t="shared" si="265"/>
        <v>0</v>
      </c>
      <c r="G314" s="8">
        <f t="shared" si="259"/>
        <v>0</v>
      </c>
      <c r="H314" s="9">
        <f t="shared" si="266"/>
        <v>0.625</v>
      </c>
      <c r="I314" s="10">
        <v>0.61</v>
      </c>
      <c r="J314" s="10">
        <f t="shared" si="260"/>
        <v>0.38124999999999998</v>
      </c>
      <c r="K314" s="10">
        <f t="shared" si="267"/>
        <v>0</v>
      </c>
      <c r="L314" s="11">
        <f t="shared" si="261"/>
        <v>0</v>
      </c>
      <c r="M314" s="12">
        <f t="shared" si="262"/>
        <v>0.625</v>
      </c>
      <c r="N314" s="13">
        <v>0.55000000000000004</v>
      </c>
      <c r="O314" s="13">
        <f t="shared" si="263"/>
        <v>0.34375</v>
      </c>
      <c r="P314" s="13">
        <f t="shared" si="268"/>
        <v>0</v>
      </c>
      <c r="Q314" s="14">
        <f t="shared" si="264"/>
        <v>0</v>
      </c>
    </row>
    <row r="315" spans="1:25" x14ac:dyDescent="0.3">
      <c r="A315" s="250">
        <f>VLOOKUP($B315,Reporting!$AJ:$BH,MATCH($A$306,Reporting!$AK$4:$BH$4,0)+1,FALSE)</f>
        <v>0</v>
      </c>
      <c r="B315" s="447" t="s">
        <v>396</v>
      </c>
      <c r="C315" s="101">
        <f>1.74/2</f>
        <v>0.87</v>
      </c>
      <c r="D315" s="6">
        <v>0.61</v>
      </c>
      <c r="E315" s="7">
        <f t="shared" si="258"/>
        <v>0.53069999999999995</v>
      </c>
      <c r="F315" s="7">
        <f t="shared" si="265"/>
        <v>0</v>
      </c>
      <c r="G315" s="8">
        <f t="shared" si="259"/>
        <v>0</v>
      </c>
      <c r="H315" s="9">
        <f t="shared" si="266"/>
        <v>0.87</v>
      </c>
      <c r="I315" s="10">
        <v>0.61</v>
      </c>
      <c r="J315" s="10">
        <f t="shared" si="260"/>
        <v>0.53069999999999995</v>
      </c>
      <c r="K315" s="10">
        <f t="shared" si="267"/>
        <v>0</v>
      </c>
      <c r="L315" s="11">
        <f t="shared" si="261"/>
        <v>0</v>
      </c>
      <c r="M315" s="12">
        <f t="shared" si="262"/>
        <v>0.87</v>
      </c>
      <c r="N315" s="13">
        <v>0.55000000000000004</v>
      </c>
      <c r="O315" s="13">
        <f t="shared" si="263"/>
        <v>0.47850000000000004</v>
      </c>
      <c r="P315" s="13">
        <f t="shared" si="268"/>
        <v>0</v>
      </c>
      <c r="Q315" s="14">
        <f t="shared" si="264"/>
        <v>0</v>
      </c>
    </row>
    <row r="316" spans="1:25" x14ac:dyDescent="0.3">
      <c r="A316" s="250">
        <f>VLOOKUP($B316,Reporting!$AJ:$BH,MATCH($A$306,Reporting!$AK$4:$BH$4,0)+1,FALSE)</f>
        <v>0</v>
      </c>
      <c r="B316" s="447" t="s">
        <v>397</v>
      </c>
      <c r="C316" s="101">
        <f>2.2/2</f>
        <v>1.1000000000000001</v>
      </c>
      <c r="D316" s="6">
        <v>0.61</v>
      </c>
      <c r="E316" s="7">
        <f t="shared" si="258"/>
        <v>0.67100000000000004</v>
      </c>
      <c r="F316" s="7">
        <f t="shared" si="265"/>
        <v>0</v>
      </c>
      <c r="G316" s="8">
        <f t="shared" si="259"/>
        <v>0</v>
      </c>
      <c r="H316" s="9">
        <f t="shared" si="266"/>
        <v>1.1000000000000001</v>
      </c>
      <c r="I316" s="10">
        <v>0.61</v>
      </c>
      <c r="J316" s="10">
        <f t="shared" si="260"/>
        <v>0.67100000000000004</v>
      </c>
      <c r="K316" s="10">
        <f t="shared" si="267"/>
        <v>0</v>
      </c>
      <c r="L316" s="11">
        <f t="shared" si="261"/>
        <v>0</v>
      </c>
      <c r="M316" s="12">
        <f t="shared" si="262"/>
        <v>1.1000000000000001</v>
      </c>
      <c r="N316" s="13">
        <v>0.55000000000000004</v>
      </c>
      <c r="O316" s="13">
        <f t="shared" si="263"/>
        <v>0.60500000000000009</v>
      </c>
      <c r="P316" s="13">
        <f t="shared" si="268"/>
        <v>0</v>
      </c>
      <c r="Q316" s="14">
        <f t="shared" si="264"/>
        <v>0</v>
      </c>
    </row>
    <row r="317" spans="1:25" x14ac:dyDescent="0.3">
      <c r="A317" s="250">
        <f>VLOOKUP($B317,Reporting!$AJ:$BH,MATCH($A$306,Reporting!$AK$4:$BH$4,0)+1,FALSE)</f>
        <v>0</v>
      </c>
      <c r="B317" s="447" t="s">
        <v>405</v>
      </c>
      <c r="C317" s="101">
        <f>3.11/2</f>
        <v>1.5549999999999999</v>
      </c>
      <c r="D317" s="6">
        <v>0.61</v>
      </c>
      <c r="E317" s="7">
        <f t="shared" si="258"/>
        <v>0.94854999999999989</v>
      </c>
      <c r="F317" s="7">
        <f t="shared" si="265"/>
        <v>0</v>
      </c>
      <c r="G317" s="8">
        <f t="shared" si="259"/>
        <v>0</v>
      </c>
      <c r="H317" s="9">
        <f t="shared" si="266"/>
        <v>1.5549999999999999</v>
      </c>
      <c r="I317" s="10">
        <v>0.61</v>
      </c>
      <c r="J317" s="10">
        <f t="shared" si="260"/>
        <v>0.94854999999999989</v>
      </c>
      <c r="K317" s="10">
        <f t="shared" si="267"/>
        <v>0</v>
      </c>
      <c r="L317" s="11">
        <f t="shared" si="261"/>
        <v>0</v>
      </c>
      <c r="M317" s="12">
        <f t="shared" si="262"/>
        <v>1.5549999999999999</v>
      </c>
      <c r="N317" s="13">
        <v>0.55000000000000004</v>
      </c>
      <c r="O317" s="13">
        <f t="shared" si="263"/>
        <v>0.85525000000000007</v>
      </c>
      <c r="P317" s="13">
        <f t="shared" si="268"/>
        <v>0</v>
      </c>
      <c r="Q317" s="14">
        <f t="shared" si="264"/>
        <v>0</v>
      </c>
      <c r="S317" s="546" t="s">
        <v>55</v>
      </c>
      <c r="T317" s="546"/>
      <c r="U317" s="546"/>
      <c r="W317" s="670" t="s">
        <v>55</v>
      </c>
      <c r="X317" s="670"/>
      <c r="Y317" s="670"/>
    </row>
    <row r="318" spans="1:25" ht="15.75" customHeight="1" thickBot="1" x14ac:dyDescent="0.35">
      <c r="A318" s="52">
        <f>SUM(A308:A317)</f>
        <v>0</v>
      </c>
      <c r="B318" s="271"/>
      <c r="C318" s="53"/>
      <c r="D318" s="642" t="s">
        <v>9</v>
      </c>
      <c r="E318" s="643"/>
      <c r="F318" s="643"/>
      <c r="G318" s="16">
        <f>SUM(G308:G317)</f>
        <v>0</v>
      </c>
      <c r="H318" s="1"/>
      <c r="I318" s="644" t="s">
        <v>10</v>
      </c>
      <c r="J318" s="644"/>
      <c r="K318" s="644"/>
      <c r="L318" s="17">
        <f>SUM(L308:L317)</f>
        <v>0</v>
      </c>
      <c r="M318" s="15"/>
      <c r="N318" s="645" t="s">
        <v>11</v>
      </c>
      <c r="O318" s="645"/>
      <c r="P318" s="645"/>
      <c r="Q318" s="18">
        <f>SUM(Q308:Q317)</f>
        <v>0</v>
      </c>
      <c r="S318" s="653">
        <f>Q318+Q331</f>
        <v>0</v>
      </c>
      <c r="T318" s="654"/>
      <c r="U318" s="654"/>
      <c r="W318" s="671">
        <f>L318+L331</f>
        <v>0</v>
      </c>
      <c r="X318" s="672"/>
      <c r="Y318" s="672"/>
    </row>
    <row r="319" spans="1:25" ht="15.75" customHeight="1" thickBot="1" x14ac:dyDescent="0.35">
      <c r="S319" s="654"/>
      <c r="T319" s="654"/>
      <c r="U319" s="654"/>
      <c r="W319" s="672"/>
      <c r="X319" s="672"/>
      <c r="Y319" s="672"/>
    </row>
    <row r="320" spans="1:25" ht="15" customHeight="1" x14ac:dyDescent="0.3">
      <c r="A320" s="728" t="s">
        <v>30</v>
      </c>
      <c r="B320" s="728"/>
      <c r="C320" s="728"/>
      <c r="D320" s="728"/>
      <c r="E320" s="700" t="s">
        <v>102</v>
      </c>
      <c r="F320" s="700"/>
      <c r="G320" s="700"/>
      <c r="H320" s="47"/>
      <c r="I320" s="47"/>
      <c r="J320" s="47"/>
      <c r="K320" s="47"/>
      <c r="L320" s="47"/>
      <c r="M320" s="47"/>
      <c r="N320" s="47"/>
      <c r="O320" s="47"/>
      <c r="P320" s="47"/>
      <c r="Q320" s="48"/>
      <c r="S320" s="654"/>
      <c r="T320" s="654"/>
      <c r="U320" s="654"/>
      <c r="W320" s="672"/>
      <c r="X320" s="672"/>
      <c r="Y320" s="672"/>
    </row>
    <row r="321" spans="1:17" ht="15" customHeight="1" x14ac:dyDescent="0.3">
      <c r="A321" s="729"/>
      <c r="B321" s="729"/>
      <c r="C321" s="729"/>
      <c r="D321" s="729"/>
      <c r="E321" s="701"/>
      <c r="F321" s="701"/>
      <c r="G321" s="701"/>
      <c r="H321" s="49"/>
      <c r="I321" s="49"/>
      <c r="J321" s="49"/>
      <c r="K321" s="49"/>
      <c r="L321" s="49"/>
      <c r="M321" s="49"/>
      <c r="N321" s="49"/>
      <c r="O321" s="49"/>
      <c r="P321" s="49"/>
      <c r="Q321" s="50"/>
    </row>
    <row r="322" spans="1:17" ht="15" customHeight="1" x14ac:dyDescent="0.3">
      <c r="A322" s="250">
        <f>VLOOKUP($B322,Reporting!$AJ:$BH,MATCH($A$320,Reporting!$AK$4:$BH$4,0)+1,FALSE)</f>
        <v>0</v>
      </c>
      <c r="B322" s="264" t="s">
        <v>374</v>
      </c>
      <c r="C322" s="112">
        <v>0.41</v>
      </c>
      <c r="D322" s="6">
        <v>0.61</v>
      </c>
      <c r="E322" s="7">
        <f t="shared" ref="E322:E330" si="269">C322*D322</f>
        <v>0.25009999999999999</v>
      </c>
      <c r="F322" s="7">
        <f t="shared" ref="F322:F330" si="270">A322*E322</f>
        <v>0</v>
      </c>
      <c r="G322" s="8">
        <f t="shared" ref="G322:G330" si="271">F322/8</f>
        <v>0</v>
      </c>
      <c r="H322" s="9">
        <f t="shared" ref="H322:H330" si="272">C322</f>
        <v>0.41</v>
      </c>
      <c r="I322" s="10">
        <v>0.61</v>
      </c>
      <c r="J322" s="10">
        <f t="shared" ref="J322:J330" si="273">H322*I322</f>
        <v>0.25009999999999999</v>
      </c>
      <c r="K322" s="10">
        <f t="shared" ref="K322:K330" si="274">A322*J322</f>
        <v>0</v>
      </c>
      <c r="L322" s="11">
        <f t="shared" ref="L322:L330" si="275">K322/8</f>
        <v>0</v>
      </c>
      <c r="M322" s="12">
        <f t="shared" ref="M322:M330" si="276">H322</f>
        <v>0.41</v>
      </c>
      <c r="N322" s="13">
        <v>0.55000000000000004</v>
      </c>
      <c r="O322" s="13">
        <f t="shared" ref="O322:O330" si="277">M322*N322</f>
        <v>0.22550000000000001</v>
      </c>
      <c r="P322" s="13">
        <f t="shared" ref="P322:P330" si="278">A322*O322</f>
        <v>0</v>
      </c>
      <c r="Q322" s="14">
        <f t="shared" ref="Q322:Q330" si="279">P322/8</f>
        <v>0</v>
      </c>
    </row>
    <row r="323" spans="1:17" ht="15" customHeight="1" x14ac:dyDescent="0.3">
      <c r="A323" s="250">
        <f>VLOOKUP($B323,Reporting!$AJ:$BH,MATCH($A$320,Reporting!$AK$4:$BH$4,0)+1,FALSE)</f>
        <v>0</v>
      </c>
      <c r="B323" s="264" t="s">
        <v>390</v>
      </c>
      <c r="C323" s="112">
        <v>0.6</v>
      </c>
      <c r="D323" s="6">
        <v>0.61</v>
      </c>
      <c r="E323" s="7">
        <f t="shared" si="269"/>
        <v>0.36599999999999999</v>
      </c>
      <c r="F323" s="7">
        <f t="shared" si="270"/>
        <v>0</v>
      </c>
      <c r="G323" s="8">
        <f t="shared" si="271"/>
        <v>0</v>
      </c>
      <c r="H323" s="9">
        <f t="shared" si="272"/>
        <v>0.6</v>
      </c>
      <c r="I323" s="10">
        <v>0.61</v>
      </c>
      <c r="J323" s="10">
        <f t="shared" si="273"/>
        <v>0.36599999999999999</v>
      </c>
      <c r="K323" s="10">
        <f t="shared" si="274"/>
        <v>0</v>
      </c>
      <c r="L323" s="11">
        <f t="shared" si="275"/>
        <v>0</v>
      </c>
      <c r="M323" s="12">
        <f t="shared" si="276"/>
        <v>0.6</v>
      </c>
      <c r="N323" s="13">
        <v>0.55000000000000004</v>
      </c>
      <c r="O323" s="13">
        <f t="shared" si="277"/>
        <v>0.33</v>
      </c>
      <c r="P323" s="13">
        <f t="shared" si="278"/>
        <v>0</v>
      </c>
      <c r="Q323" s="14">
        <f t="shared" si="279"/>
        <v>0</v>
      </c>
    </row>
    <row r="324" spans="1:17" ht="15" customHeight="1" x14ac:dyDescent="0.3">
      <c r="A324" s="250">
        <f>VLOOKUP($B324,Reporting!$AJ:$BH,MATCH($A$320,Reporting!$AK$4:$BH$4,0)+1,FALSE)</f>
        <v>0</v>
      </c>
      <c r="B324" s="264" t="s">
        <v>391</v>
      </c>
      <c r="C324" s="112">
        <v>0.81</v>
      </c>
      <c r="D324" s="6">
        <v>0.61</v>
      </c>
      <c r="E324" s="7">
        <f t="shared" si="269"/>
        <v>0.49410000000000004</v>
      </c>
      <c r="F324" s="7">
        <f t="shared" si="270"/>
        <v>0</v>
      </c>
      <c r="G324" s="8">
        <f t="shared" si="271"/>
        <v>0</v>
      </c>
      <c r="H324" s="9">
        <f t="shared" si="272"/>
        <v>0.81</v>
      </c>
      <c r="I324" s="10">
        <v>0.61</v>
      </c>
      <c r="J324" s="10">
        <f t="shared" si="273"/>
        <v>0.49410000000000004</v>
      </c>
      <c r="K324" s="10">
        <f t="shared" si="274"/>
        <v>0</v>
      </c>
      <c r="L324" s="11">
        <f t="shared" si="275"/>
        <v>0</v>
      </c>
      <c r="M324" s="12">
        <f t="shared" si="276"/>
        <v>0.81</v>
      </c>
      <c r="N324" s="13">
        <v>0.55000000000000004</v>
      </c>
      <c r="O324" s="13">
        <f t="shared" si="277"/>
        <v>0.44550000000000006</v>
      </c>
      <c r="P324" s="13">
        <f t="shared" si="278"/>
        <v>0</v>
      </c>
      <c r="Q324" s="14">
        <f t="shared" si="279"/>
        <v>0</v>
      </c>
    </row>
    <row r="325" spans="1:17" ht="15.75" customHeight="1" x14ac:dyDescent="0.3">
      <c r="A325" s="250">
        <f>VLOOKUP($B325,Reporting!$AJ:$BH,MATCH($A$320,Reporting!$AK$4:$BH$4,0)+1,FALSE)</f>
        <v>0</v>
      </c>
      <c r="B325" s="264" t="s">
        <v>392</v>
      </c>
      <c r="C325" s="103">
        <v>0.98</v>
      </c>
      <c r="D325" s="6">
        <v>0.61</v>
      </c>
      <c r="E325" s="7">
        <f t="shared" si="269"/>
        <v>0.5978</v>
      </c>
      <c r="F325" s="7">
        <f t="shared" si="270"/>
        <v>0</v>
      </c>
      <c r="G325" s="8">
        <f t="shared" si="271"/>
        <v>0</v>
      </c>
      <c r="H325" s="9">
        <f t="shared" si="272"/>
        <v>0.98</v>
      </c>
      <c r="I325" s="10">
        <v>0.61</v>
      </c>
      <c r="J325" s="10">
        <f t="shared" si="273"/>
        <v>0.5978</v>
      </c>
      <c r="K325" s="10">
        <f t="shared" si="274"/>
        <v>0</v>
      </c>
      <c r="L325" s="11">
        <f t="shared" si="275"/>
        <v>0</v>
      </c>
      <c r="M325" s="12">
        <f t="shared" si="276"/>
        <v>0.98</v>
      </c>
      <c r="N325" s="13">
        <v>0.55000000000000004</v>
      </c>
      <c r="O325" s="13">
        <f t="shared" si="277"/>
        <v>0.53900000000000003</v>
      </c>
      <c r="P325" s="13">
        <f t="shared" si="278"/>
        <v>0</v>
      </c>
      <c r="Q325" s="14">
        <f t="shared" si="279"/>
        <v>0</v>
      </c>
    </row>
    <row r="326" spans="1:17" x14ac:dyDescent="0.3">
      <c r="A326" s="250">
        <f>VLOOKUP($B326,Reporting!$AJ:$BH,MATCH($A$320,Reporting!$AK$4:$BH$4,0)+1,FALSE)</f>
        <v>0</v>
      </c>
      <c r="B326" s="447" t="s">
        <v>393</v>
      </c>
      <c r="C326" s="103">
        <v>1.0900000000000001</v>
      </c>
      <c r="D326" s="6">
        <v>0.61</v>
      </c>
      <c r="E326" s="7">
        <f t="shared" si="269"/>
        <v>0.66490000000000005</v>
      </c>
      <c r="F326" s="7">
        <f t="shared" si="270"/>
        <v>0</v>
      </c>
      <c r="G326" s="8">
        <f t="shared" si="271"/>
        <v>0</v>
      </c>
      <c r="H326" s="9">
        <f t="shared" si="272"/>
        <v>1.0900000000000001</v>
      </c>
      <c r="I326" s="10">
        <v>0.61</v>
      </c>
      <c r="J326" s="10">
        <f t="shared" si="273"/>
        <v>0.66490000000000005</v>
      </c>
      <c r="K326" s="10">
        <f t="shared" si="274"/>
        <v>0</v>
      </c>
      <c r="L326" s="11">
        <f t="shared" si="275"/>
        <v>0</v>
      </c>
      <c r="M326" s="12">
        <f t="shared" si="276"/>
        <v>1.0900000000000001</v>
      </c>
      <c r="N326" s="13">
        <v>0.55000000000000004</v>
      </c>
      <c r="O326" s="13">
        <f t="shared" si="277"/>
        <v>0.59950000000000014</v>
      </c>
      <c r="P326" s="13">
        <f t="shared" si="278"/>
        <v>0</v>
      </c>
      <c r="Q326" s="14">
        <f t="shared" si="279"/>
        <v>0</v>
      </c>
    </row>
    <row r="327" spans="1:17" x14ac:dyDescent="0.3">
      <c r="A327" s="250">
        <f>VLOOKUP($B327,Reporting!$AJ:$BH,MATCH($A$320,Reporting!$AK$4:$BH$4,0)+1,FALSE)</f>
        <v>0</v>
      </c>
      <c r="B327" s="447" t="s">
        <v>394</v>
      </c>
      <c r="C327" s="103">
        <v>1.39</v>
      </c>
      <c r="D327" s="6">
        <v>0.61</v>
      </c>
      <c r="E327" s="7">
        <f t="shared" si="269"/>
        <v>0.84789999999999988</v>
      </c>
      <c r="F327" s="7">
        <f t="shared" si="270"/>
        <v>0</v>
      </c>
      <c r="G327" s="8">
        <f t="shared" si="271"/>
        <v>0</v>
      </c>
      <c r="H327" s="9">
        <f t="shared" si="272"/>
        <v>1.39</v>
      </c>
      <c r="I327" s="10">
        <v>0.61</v>
      </c>
      <c r="J327" s="10">
        <f t="shared" si="273"/>
        <v>0.84789999999999988</v>
      </c>
      <c r="K327" s="10">
        <f t="shared" si="274"/>
        <v>0</v>
      </c>
      <c r="L327" s="11">
        <f t="shared" si="275"/>
        <v>0</v>
      </c>
      <c r="M327" s="12">
        <f t="shared" si="276"/>
        <v>1.39</v>
      </c>
      <c r="N327" s="13">
        <v>0.55000000000000004</v>
      </c>
      <c r="O327" s="13">
        <f t="shared" si="277"/>
        <v>0.76449999999999996</v>
      </c>
      <c r="P327" s="13">
        <f t="shared" si="278"/>
        <v>0</v>
      </c>
      <c r="Q327" s="14">
        <f t="shared" si="279"/>
        <v>0</v>
      </c>
    </row>
    <row r="328" spans="1:17" x14ac:dyDescent="0.3">
      <c r="A328" s="250">
        <f>VLOOKUP($B328,Reporting!$AJ:$BH,MATCH($A$320,Reporting!$AK$4:$BH$4,0)+1,FALSE)</f>
        <v>0</v>
      </c>
      <c r="B328" s="447" t="s">
        <v>395</v>
      </c>
      <c r="C328" s="103">
        <v>1.87</v>
      </c>
      <c r="D328" s="6">
        <v>0.61</v>
      </c>
      <c r="E328" s="7">
        <f t="shared" si="269"/>
        <v>1.1407</v>
      </c>
      <c r="F328" s="7">
        <f t="shared" si="270"/>
        <v>0</v>
      </c>
      <c r="G328" s="8">
        <f t="shared" si="271"/>
        <v>0</v>
      </c>
      <c r="H328" s="9">
        <f t="shared" si="272"/>
        <v>1.87</v>
      </c>
      <c r="I328" s="10">
        <v>0.61</v>
      </c>
      <c r="J328" s="10">
        <f t="shared" si="273"/>
        <v>1.1407</v>
      </c>
      <c r="K328" s="10">
        <f t="shared" si="274"/>
        <v>0</v>
      </c>
      <c r="L328" s="11">
        <f t="shared" si="275"/>
        <v>0</v>
      </c>
      <c r="M328" s="12">
        <f t="shared" si="276"/>
        <v>1.87</v>
      </c>
      <c r="N328" s="13">
        <v>0.55000000000000004</v>
      </c>
      <c r="O328" s="13">
        <f t="shared" si="277"/>
        <v>1.0285000000000002</v>
      </c>
      <c r="P328" s="13">
        <f t="shared" si="278"/>
        <v>0</v>
      </c>
      <c r="Q328" s="14">
        <f t="shared" si="279"/>
        <v>0</v>
      </c>
    </row>
    <row r="329" spans="1:17" x14ac:dyDescent="0.3">
      <c r="A329" s="250">
        <f>VLOOKUP($B329,Reporting!$AJ:$BH,MATCH($A$320,Reporting!$AK$4:$BH$4,0)+1,FALSE)</f>
        <v>0</v>
      </c>
      <c r="B329" s="447" t="s">
        <v>396</v>
      </c>
      <c r="C329" s="103">
        <v>2.2799999999999998</v>
      </c>
      <c r="D329" s="6">
        <v>0.61</v>
      </c>
      <c r="E329" s="7">
        <f t="shared" si="269"/>
        <v>1.3907999999999998</v>
      </c>
      <c r="F329" s="7">
        <f t="shared" si="270"/>
        <v>0</v>
      </c>
      <c r="G329" s="8">
        <f t="shared" si="271"/>
        <v>0</v>
      </c>
      <c r="H329" s="9">
        <f t="shared" si="272"/>
        <v>2.2799999999999998</v>
      </c>
      <c r="I329" s="10">
        <v>0.61</v>
      </c>
      <c r="J329" s="10">
        <f t="shared" si="273"/>
        <v>1.3907999999999998</v>
      </c>
      <c r="K329" s="10">
        <f t="shared" si="274"/>
        <v>0</v>
      </c>
      <c r="L329" s="11">
        <f t="shared" si="275"/>
        <v>0</v>
      </c>
      <c r="M329" s="12">
        <f t="shared" si="276"/>
        <v>2.2799999999999998</v>
      </c>
      <c r="N329" s="13">
        <v>0.55000000000000004</v>
      </c>
      <c r="O329" s="13">
        <f t="shared" si="277"/>
        <v>1.254</v>
      </c>
      <c r="P329" s="13">
        <f t="shared" si="278"/>
        <v>0</v>
      </c>
      <c r="Q329" s="14">
        <f t="shared" si="279"/>
        <v>0</v>
      </c>
    </row>
    <row r="330" spans="1:17" x14ac:dyDescent="0.3">
      <c r="A330" s="250">
        <f>VLOOKUP($B330,Reporting!$AJ:$BH,MATCH($A$320,Reporting!$AK$4:$BH$4,0)+1,FALSE)</f>
        <v>0</v>
      </c>
      <c r="B330" s="447" t="s">
        <v>397</v>
      </c>
      <c r="C330" s="103">
        <v>2.62</v>
      </c>
      <c r="D330" s="6">
        <v>0.61</v>
      </c>
      <c r="E330" s="7">
        <f t="shared" si="269"/>
        <v>1.5982000000000001</v>
      </c>
      <c r="F330" s="7">
        <f t="shared" si="270"/>
        <v>0</v>
      </c>
      <c r="G330" s="8">
        <f t="shared" si="271"/>
        <v>0</v>
      </c>
      <c r="H330" s="9">
        <f t="shared" si="272"/>
        <v>2.62</v>
      </c>
      <c r="I330" s="10">
        <v>0.61</v>
      </c>
      <c r="J330" s="10">
        <f t="shared" si="273"/>
        <v>1.5982000000000001</v>
      </c>
      <c r="K330" s="10">
        <f t="shared" si="274"/>
        <v>0</v>
      </c>
      <c r="L330" s="11">
        <f t="shared" si="275"/>
        <v>0</v>
      </c>
      <c r="M330" s="12">
        <f t="shared" si="276"/>
        <v>2.62</v>
      </c>
      <c r="N330" s="13">
        <v>0.55000000000000004</v>
      </c>
      <c r="O330" s="13">
        <f t="shared" si="277"/>
        <v>1.4410000000000003</v>
      </c>
      <c r="P330" s="13">
        <f t="shared" si="278"/>
        <v>0</v>
      </c>
      <c r="Q330" s="14">
        <f t="shared" si="279"/>
        <v>0</v>
      </c>
    </row>
    <row r="331" spans="1:17" ht="15" thickBot="1" x14ac:dyDescent="0.35">
      <c r="A331" s="250">
        <f>VLOOKUP($B331,Reporting!$AJ:$BH,MATCH($A$320,Reporting!$AK$4:$BH$4,0)+1,FALSE)</f>
        <v>0</v>
      </c>
      <c r="B331" s="447" t="s">
        <v>405</v>
      </c>
      <c r="C331" s="46"/>
      <c r="D331" s="642" t="s">
        <v>9</v>
      </c>
      <c r="E331" s="643"/>
      <c r="F331" s="643"/>
      <c r="G331" s="16">
        <f>SUM(G322:G330)</f>
        <v>0</v>
      </c>
      <c r="H331" s="1"/>
      <c r="I331" s="644" t="s">
        <v>10</v>
      </c>
      <c r="J331" s="644"/>
      <c r="K331" s="644"/>
      <c r="L331" s="17">
        <f>SUM(L322:L330)</f>
        <v>0</v>
      </c>
      <c r="M331" s="15"/>
      <c r="N331" s="645" t="s">
        <v>11</v>
      </c>
      <c r="O331" s="645"/>
      <c r="P331" s="645"/>
      <c r="Q331" s="18">
        <f>SUM(Q322:Q330)</f>
        <v>0</v>
      </c>
    </row>
    <row r="332" spans="1:17" ht="15" thickBot="1" x14ac:dyDescent="0.35"/>
    <row r="333" spans="1:17" ht="15" customHeight="1" x14ac:dyDescent="0.3">
      <c r="A333" s="683" t="s">
        <v>31</v>
      </c>
      <c r="B333" s="683"/>
      <c r="C333" s="683"/>
      <c r="D333" s="702" t="s">
        <v>101</v>
      </c>
      <c r="E333" s="702"/>
      <c r="F333" s="702"/>
      <c r="G333" s="702"/>
      <c r="H333" s="60"/>
      <c r="I333" s="60"/>
      <c r="J333" s="60"/>
      <c r="K333" s="60"/>
      <c r="L333" s="60"/>
      <c r="M333" s="60"/>
      <c r="N333" s="60"/>
      <c r="O333" s="60"/>
      <c r="P333" s="60"/>
      <c r="Q333" s="61"/>
    </row>
    <row r="334" spans="1:17" ht="15" customHeight="1" x14ac:dyDescent="0.3">
      <c r="A334" s="684"/>
      <c r="B334" s="684"/>
      <c r="C334" s="684"/>
      <c r="D334" s="703"/>
      <c r="E334" s="703"/>
      <c r="F334" s="703"/>
      <c r="G334" s="703"/>
      <c r="H334" s="62"/>
      <c r="I334" s="62"/>
      <c r="J334" s="62"/>
      <c r="K334" s="62"/>
      <c r="L334" s="62"/>
      <c r="M334" s="62"/>
      <c r="N334" s="62"/>
      <c r="O334" s="62"/>
      <c r="P334" s="62"/>
      <c r="Q334" s="63"/>
    </row>
    <row r="335" spans="1:17" ht="15" customHeight="1" x14ac:dyDescent="0.3">
      <c r="A335" s="250">
        <f>VLOOKUP($B335,Reporting!$AJ:$BH,MATCH($A$333,Reporting!$AK$4:$BH$4,0)+1,FALSE)</f>
        <v>0</v>
      </c>
      <c r="B335" s="264" t="s">
        <v>374</v>
      </c>
      <c r="C335" s="115">
        <f>0.26/2</f>
        <v>0.13</v>
      </c>
      <c r="D335" s="6">
        <v>0.61</v>
      </c>
      <c r="E335" s="7">
        <f t="shared" ref="E335:E343" si="280">C335*D335</f>
        <v>7.9299999999999995E-2</v>
      </c>
      <c r="F335" s="7">
        <f>A335*E335</f>
        <v>0</v>
      </c>
      <c r="G335" s="8">
        <f t="shared" ref="G335:G343" si="281">F335/8</f>
        <v>0</v>
      </c>
      <c r="H335" s="9">
        <f>C335</f>
        <v>0.13</v>
      </c>
      <c r="I335" s="10">
        <v>0.61</v>
      </c>
      <c r="J335" s="10">
        <f t="shared" ref="J335:J343" si="282">H335*I335</f>
        <v>7.9299999999999995E-2</v>
      </c>
      <c r="K335" s="10">
        <f>A335*J335</f>
        <v>0</v>
      </c>
      <c r="L335" s="11">
        <f t="shared" ref="L335:L343" si="283">K335/8</f>
        <v>0</v>
      </c>
      <c r="M335" s="12">
        <f t="shared" ref="M335:M343" si="284">H335</f>
        <v>0.13</v>
      </c>
      <c r="N335" s="13">
        <v>0.55000000000000004</v>
      </c>
      <c r="O335" s="13">
        <f t="shared" ref="O335:O343" si="285">M335*N335</f>
        <v>7.1500000000000008E-2</v>
      </c>
      <c r="P335" s="13">
        <f>A335*O335</f>
        <v>0</v>
      </c>
      <c r="Q335" s="14">
        <f t="shared" ref="Q335:Q343" si="286">P335/8</f>
        <v>0</v>
      </c>
    </row>
    <row r="336" spans="1:17" ht="15" customHeight="1" x14ac:dyDescent="0.3">
      <c r="A336" s="250">
        <f>VLOOKUP($B336,Reporting!$AJ:$BH,MATCH($A$333,Reporting!$AK$4:$BH$4,0)+1,FALSE)</f>
        <v>0</v>
      </c>
      <c r="B336" s="264" t="s">
        <v>390</v>
      </c>
      <c r="C336" s="115">
        <f>0.26/2</f>
        <v>0.13</v>
      </c>
      <c r="D336" s="6">
        <v>0.61</v>
      </c>
      <c r="E336" s="7">
        <f t="shared" si="280"/>
        <v>7.9299999999999995E-2</v>
      </c>
      <c r="F336" s="7">
        <f t="shared" ref="F336:F343" si="287">A336*E336</f>
        <v>0</v>
      </c>
      <c r="G336" s="8">
        <f t="shared" si="281"/>
        <v>0</v>
      </c>
      <c r="H336" s="9">
        <f t="shared" ref="H336:H342" si="288">C336</f>
        <v>0.13</v>
      </c>
      <c r="I336" s="10">
        <v>0.61</v>
      </c>
      <c r="J336" s="10">
        <f t="shared" si="282"/>
        <v>7.9299999999999995E-2</v>
      </c>
      <c r="K336" s="10">
        <f t="shared" ref="K336:K343" si="289">A336*J336</f>
        <v>0</v>
      </c>
      <c r="L336" s="11">
        <f t="shared" si="283"/>
        <v>0</v>
      </c>
      <c r="M336" s="12">
        <f t="shared" si="284"/>
        <v>0.13</v>
      </c>
      <c r="N336" s="13">
        <v>0.55000000000000004</v>
      </c>
      <c r="O336" s="13">
        <f t="shared" si="285"/>
        <v>7.1500000000000008E-2</v>
      </c>
      <c r="P336" s="13">
        <f t="shared" ref="P336:P343" si="290">A336*O336</f>
        <v>0</v>
      </c>
      <c r="Q336" s="14">
        <f t="shared" si="286"/>
        <v>0</v>
      </c>
    </row>
    <row r="337" spans="1:17" ht="15" customHeight="1" x14ac:dyDescent="0.3">
      <c r="A337" s="250">
        <f>VLOOKUP($B337,Reporting!$AJ:$BH,MATCH($A$333,Reporting!$AK$4:$BH$4,0)+1,FALSE)</f>
        <v>0</v>
      </c>
      <c r="B337" s="264" t="s">
        <v>391</v>
      </c>
      <c r="C337" s="115">
        <f>0.38/2</f>
        <v>0.19</v>
      </c>
      <c r="D337" s="6">
        <v>0.61</v>
      </c>
      <c r="E337" s="7">
        <f t="shared" si="280"/>
        <v>0.1159</v>
      </c>
      <c r="F337" s="7">
        <f t="shared" si="287"/>
        <v>0</v>
      </c>
      <c r="G337" s="8">
        <f t="shared" si="281"/>
        <v>0</v>
      </c>
      <c r="H337" s="9">
        <f t="shared" si="288"/>
        <v>0.19</v>
      </c>
      <c r="I337" s="10">
        <v>0.61</v>
      </c>
      <c r="J337" s="10">
        <f t="shared" si="282"/>
        <v>0.1159</v>
      </c>
      <c r="K337" s="10">
        <f t="shared" si="289"/>
        <v>0</v>
      </c>
      <c r="L337" s="11">
        <f t="shared" si="283"/>
        <v>0</v>
      </c>
      <c r="M337" s="12">
        <f t="shared" si="284"/>
        <v>0.19</v>
      </c>
      <c r="N337" s="13">
        <v>0.55000000000000004</v>
      </c>
      <c r="O337" s="13">
        <f t="shared" si="285"/>
        <v>0.10450000000000001</v>
      </c>
      <c r="P337" s="13">
        <f t="shared" si="290"/>
        <v>0</v>
      </c>
      <c r="Q337" s="14">
        <f t="shared" si="286"/>
        <v>0</v>
      </c>
    </row>
    <row r="338" spans="1:17" ht="15" customHeight="1" x14ac:dyDescent="0.3">
      <c r="A338" s="250">
        <f>VLOOKUP($B338,Reporting!$AJ:$BH,MATCH($A$333,Reporting!$AK$4:$BH$4,0)+1,FALSE)</f>
        <v>0</v>
      </c>
      <c r="B338" s="264" t="s">
        <v>392</v>
      </c>
      <c r="C338" s="115">
        <f>0.8/2</f>
        <v>0.4</v>
      </c>
      <c r="D338" s="6">
        <v>0.61</v>
      </c>
      <c r="E338" s="7">
        <f t="shared" si="280"/>
        <v>0.24399999999999999</v>
      </c>
      <c r="F338" s="7">
        <f t="shared" si="287"/>
        <v>0</v>
      </c>
      <c r="G338" s="8">
        <f t="shared" si="281"/>
        <v>0</v>
      </c>
      <c r="H338" s="9">
        <f t="shared" si="288"/>
        <v>0.4</v>
      </c>
      <c r="I338" s="10">
        <v>0.61</v>
      </c>
      <c r="J338" s="10">
        <f t="shared" si="282"/>
        <v>0.24399999999999999</v>
      </c>
      <c r="K338" s="10">
        <f t="shared" si="289"/>
        <v>0</v>
      </c>
      <c r="L338" s="11">
        <f t="shared" si="283"/>
        <v>0</v>
      </c>
      <c r="M338" s="12">
        <f t="shared" si="284"/>
        <v>0.4</v>
      </c>
      <c r="N338" s="13">
        <v>0.55000000000000004</v>
      </c>
      <c r="O338" s="13">
        <f t="shared" si="285"/>
        <v>0.22000000000000003</v>
      </c>
      <c r="P338" s="13">
        <f t="shared" si="290"/>
        <v>0</v>
      </c>
      <c r="Q338" s="14">
        <f t="shared" si="286"/>
        <v>0</v>
      </c>
    </row>
    <row r="339" spans="1:17" x14ac:dyDescent="0.3">
      <c r="A339" s="250">
        <f>VLOOKUP($B339,Reporting!$AJ:$BH,MATCH($A$333,Reporting!$AK$4:$BH$4,0)+1,FALSE)</f>
        <v>0</v>
      </c>
      <c r="B339" s="447" t="s">
        <v>393</v>
      </c>
      <c r="C339" s="105">
        <f>1.76/2</f>
        <v>0.88</v>
      </c>
      <c r="D339" s="6">
        <v>0.61</v>
      </c>
      <c r="E339" s="7">
        <f t="shared" si="280"/>
        <v>0.53679999999999994</v>
      </c>
      <c r="F339" s="7">
        <f t="shared" si="287"/>
        <v>0</v>
      </c>
      <c r="G339" s="8">
        <f t="shared" si="281"/>
        <v>0</v>
      </c>
      <c r="H339" s="9">
        <f t="shared" si="288"/>
        <v>0.88</v>
      </c>
      <c r="I339" s="10">
        <v>0.61</v>
      </c>
      <c r="J339" s="10">
        <f t="shared" si="282"/>
        <v>0.53679999999999994</v>
      </c>
      <c r="K339" s="10">
        <f t="shared" si="289"/>
        <v>0</v>
      </c>
      <c r="L339" s="11">
        <f t="shared" si="283"/>
        <v>0</v>
      </c>
      <c r="M339" s="12">
        <f t="shared" si="284"/>
        <v>0.88</v>
      </c>
      <c r="N339" s="13">
        <v>0.55000000000000004</v>
      </c>
      <c r="O339" s="13">
        <f t="shared" si="285"/>
        <v>0.48400000000000004</v>
      </c>
      <c r="P339" s="13">
        <f t="shared" si="290"/>
        <v>0</v>
      </c>
      <c r="Q339" s="14">
        <f t="shared" si="286"/>
        <v>0</v>
      </c>
    </row>
    <row r="340" spans="1:17" x14ac:dyDescent="0.3">
      <c r="A340" s="250">
        <f>VLOOKUP($B340,Reporting!$AJ:$BH,MATCH($A$333,Reporting!$AK$4:$BH$4,0)+1,FALSE)</f>
        <v>0</v>
      </c>
      <c r="B340" s="447" t="s">
        <v>394</v>
      </c>
      <c r="C340" s="105">
        <f>2.1/2</f>
        <v>1.05</v>
      </c>
      <c r="D340" s="6">
        <v>0.61</v>
      </c>
      <c r="E340" s="7">
        <f t="shared" si="280"/>
        <v>0.64049999999999996</v>
      </c>
      <c r="F340" s="7">
        <f t="shared" si="287"/>
        <v>0</v>
      </c>
      <c r="G340" s="8">
        <f t="shared" si="281"/>
        <v>0</v>
      </c>
      <c r="H340" s="9">
        <f t="shared" si="288"/>
        <v>1.05</v>
      </c>
      <c r="I340" s="10">
        <v>0.61</v>
      </c>
      <c r="J340" s="10">
        <f t="shared" si="282"/>
        <v>0.64049999999999996</v>
      </c>
      <c r="K340" s="10">
        <f t="shared" si="289"/>
        <v>0</v>
      </c>
      <c r="L340" s="11">
        <f t="shared" si="283"/>
        <v>0</v>
      </c>
      <c r="M340" s="12">
        <f t="shared" si="284"/>
        <v>1.05</v>
      </c>
      <c r="N340" s="13">
        <v>0.55000000000000004</v>
      </c>
      <c r="O340" s="13">
        <f t="shared" si="285"/>
        <v>0.57750000000000012</v>
      </c>
      <c r="P340" s="13">
        <f t="shared" si="290"/>
        <v>0</v>
      </c>
      <c r="Q340" s="14">
        <f t="shared" si="286"/>
        <v>0</v>
      </c>
    </row>
    <row r="341" spans="1:17" x14ac:dyDescent="0.3">
      <c r="A341" s="250">
        <f>VLOOKUP($B341,Reporting!$AJ:$BH,MATCH($A$333,Reporting!$AK$4:$BH$4,0)+1,FALSE)</f>
        <v>0</v>
      </c>
      <c r="B341" s="447" t="s">
        <v>395</v>
      </c>
      <c r="C341" s="57">
        <v>1.2</v>
      </c>
      <c r="D341" s="6">
        <v>0.61</v>
      </c>
      <c r="E341" s="7">
        <f t="shared" si="280"/>
        <v>0.73199999999999998</v>
      </c>
      <c r="F341" s="7">
        <f t="shared" si="287"/>
        <v>0</v>
      </c>
      <c r="G341" s="8">
        <f t="shared" si="281"/>
        <v>0</v>
      </c>
      <c r="H341" s="9">
        <f t="shared" si="288"/>
        <v>1.2</v>
      </c>
      <c r="I341" s="10">
        <v>0.61</v>
      </c>
      <c r="J341" s="10">
        <f t="shared" si="282"/>
        <v>0.73199999999999998</v>
      </c>
      <c r="K341" s="10">
        <f t="shared" si="289"/>
        <v>0</v>
      </c>
      <c r="L341" s="11">
        <f t="shared" si="283"/>
        <v>0</v>
      </c>
      <c r="M341" s="12">
        <f t="shared" si="284"/>
        <v>1.2</v>
      </c>
      <c r="N341" s="13">
        <v>0.55000000000000004</v>
      </c>
      <c r="O341" s="13">
        <f t="shared" si="285"/>
        <v>0.66</v>
      </c>
      <c r="P341" s="13">
        <f t="shared" si="290"/>
        <v>0</v>
      </c>
      <c r="Q341" s="14">
        <f t="shared" si="286"/>
        <v>0</v>
      </c>
    </row>
    <row r="342" spans="1:17" x14ac:dyDescent="0.3">
      <c r="A342" s="250">
        <f>VLOOKUP($B342,Reporting!$AJ:$BH,MATCH($A$333,Reporting!$AK$4:$BH$4,0)+1,FALSE)</f>
        <v>0</v>
      </c>
      <c r="B342" s="447" t="s">
        <v>396</v>
      </c>
      <c r="C342" s="57">
        <v>1.4</v>
      </c>
      <c r="D342" s="6">
        <v>0.61</v>
      </c>
      <c r="E342" s="7">
        <f t="shared" si="280"/>
        <v>0.85399999999999998</v>
      </c>
      <c r="F342" s="7">
        <f t="shared" si="287"/>
        <v>0</v>
      </c>
      <c r="G342" s="8">
        <f t="shared" si="281"/>
        <v>0</v>
      </c>
      <c r="H342" s="9">
        <f t="shared" si="288"/>
        <v>1.4</v>
      </c>
      <c r="I342" s="10">
        <v>0.61</v>
      </c>
      <c r="J342" s="10">
        <f t="shared" si="282"/>
        <v>0.85399999999999998</v>
      </c>
      <c r="K342" s="10">
        <f t="shared" si="289"/>
        <v>0</v>
      </c>
      <c r="L342" s="11">
        <f t="shared" si="283"/>
        <v>0</v>
      </c>
      <c r="M342" s="12">
        <f t="shared" si="284"/>
        <v>1.4</v>
      </c>
      <c r="N342" s="13">
        <v>0.55000000000000004</v>
      </c>
      <c r="O342" s="13">
        <f t="shared" si="285"/>
        <v>0.77</v>
      </c>
      <c r="P342" s="13">
        <f t="shared" si="290"/>
        <v>0</v>
      </c>
      <c r="Q342" s="14">
        <f t="shared" si="286"/>
        <v>0</v>
      </c>
    </row>
    <row r="343" spans="1:17" x14ac:dyDescent="0.3">
      <c r="A343" s="250">
        <f>VLOOKUP($B343,Reporting!$AJ:$BH,MATCH($A$333,Reporting!$AK$4:$BH$4,0)+1,FALSE)</f>
        <v>0</v>
      </c>
      <c r="B343" s="447" t="s">
        <v>397</v>
      </c>
      <c r="C343" s="57">
        <v>1.6</v>
      </c>
      <c r="D343" s="6">
        <v>0.61</v>
      </c>
      <c r="E343" s="7">
        <f t="shared" si="280"/>
        <v>0.97599999999999998</v>
      </c>
      <c r="F343" s="7">
        <f t="shared" si="287"/>
        <v>0</v>
      </c>
      <c r="G343" s="8">
        <f t="shared" si="281"/>
        <v>0</v>
      </c>
      <c r="H343" s="9">
        <f>C343</f>
        <v>1.6</v>
      </c>
      <c r="I343" s="10">
        <v>0.61</v>
      </c>
      <c r="J343" s="10">
        <f t="shared" si="282"/>
        <v>0.97599999999999998</v>
      </c>
      <c r="K343" s="10">
        <f t="shared" si="289"/>
        <v>0</v>
      </c>
      <c r="L343" s="11">
        <f t="shared" si="283"/>
        <v>0</v>
      </c>
      <c r="M343" s="12">
        <f t="shared" si="284"/>
        <v>1.6</v>
      </c>
      <c r="N343" s="13">
        <v>0.55000000000000004</v>
      </c>
      <c r="O343" s="13">
        <f t="shared" si="285"/>
        <v>0.88000000000000012</v>
      </c>
      <c r="P343" s="13">
        <f t="shared" si="290"/>
        <v>0</v>
      </c>
      <c r="Q343" s="14">
        <f t="shared" si="286"/>
        <v>0</v>
      </c>
    </row>
    <row r="344" spans="1:17" ht="15" thickBot="1" x14ac:dyDescent="0.35">
      <c r="A344" s="58">
        <f>SUM(A335:A343)</f>
        <v>0</v>
      </c>
      <c r="B344" s="275"/>
      <c r="C344" s="59"/>
      <c r="D344" s="642" t="s">
        <v>9</v>
      </c>
      <c r="E344" s="643"/>
      <c r="F344" s="643"/>
      <c r="G344" s="16">
        <f>SUM(G335:G343)</f>
        <v>0</v>
      </c>
      <c r="H344" s="1"/>
      <c r="I344" s="644" t="s">
        <v>10</v>
      </c>
      <c r="J344" s="644"/>
      <c r="K344" s="644"/>
      <c r="L344" s="17">
        <f>SUM(L335:L343)</f>
        <v>0</v>
      </c>
      <c r="M344" s="15"/>
      <c r="N344" s="645" t="s">
        <v>11</v>
      </c>
      <c r="O344" s="645"/>
      <c r="P344" s="645"/>
      <c r="Q344" s="18">
        <f>SUM(Q335:Q343)</f>
        <v>0</v>
      </c>
    </row>
    <row r="345" spans="1:17" ht="15" thickBot="1" x14ac:dyDescent="0.35"/>
    <row r="346" spans="1:17" ht="15" customHeight="1" x14ac:dyDescent="0.3">
      <c r="A346" s="673" t="s">
        <v>32</v>
      </c>
      <c r="B346" s="673"/>
      <c r="C346" s="673"/>
      <c r="D346" s="677" t="s">
        <v>103</v>
      </c>
      <c r="E346" s="677"/>
      <c r="F346" s="677"/>
      <c r="G346" s="677"/>
      <c r="H346" s="677"/>
      <c r="I346" s="677"/>
      <c r="J346" s="75"/>
      <c r="K346" s="75"/>
      <c r="L346" s="75"/>
      <c r="M346" s="75"/>
      <c r="N346" s="75"/>
      <c r="O346" s="75"/>
      <c r="P346" s="75"/>
      <c r="Q346" s="76"/>
    </row>
    <row r="347" spans="1:17" ht="15" customHeight="1" x14ac:dyDescent="0.3">
      <c r="A347" s="674"/>
      <c r="B347" s="674"/>
      <c r="C347" s="674"/>
      <c r="D347" s="678"/>
      <c r="E347" s="678"/>
      <c r="F347" s="678"/>
      <c r="G347" s="678"/>
      <c r="H347" s="678"/>
      <c r="I347" s="678"/>
      <c r="J347" s="77"/>
      <c r="K347" s="77"/>
      <c r="L347" s="77"/>
      <c r="M347" s="77"/>
      <c r="N347" s="77"/>
      <c r="O347" s="77"/>
      <c r="P347" s="77"/>
      <c r="Q347" s="78"/>
    </row>
    <row r="348" spans="1:17" ht="15" customHeight="1" x14ac:dyDescent="0.3">
      <c r="A348" s="250">
        <f>VLOOKUP($B348,Reporting!$AJ:$BH,MATCH($A$346,Reporting!$AK$4:$BH$4,0)+1,FALSE)</f>
        <v>0</v>
      </c>
      <c r="B348" s="265" t="s">
        <v>371</v>
      </c>
      <c r="C348" s="106">
        <v>0.28000000000000003</v>
      </c>
      <c r="D348" s="6">
        <v>0.61</v>
      </c>
      <c r="E348" s="7">
        <f t="shared" ref="E348:E362" si="291">C348*D348</f>
        <v>0.17080000000000001</v>
      </c>
      <c r="F348" s="7">
        <f>A348*E348</f>
        <v>0</v>
      </c>
      <c r="G348" s="8">
        <f t="shared" ref="G348:G362" si="292">F348/8</f>
        <v>0</v>
      </c>
      <c r="H348" s="9">
        <f>C348</f>
        <v>0.28000000000000003</v>
      </c>
      <c r="I348" s="10">
        <v>0.61</v>
      </c>
      <c r="J348" s="10">
        <f t="shared" ref="J348:J362" si="293">H348*I348</f>
        <v>0.17080000000000001</v>
      </c>
      <c r="K348" s="10">
        <f>A348*J348</f>
        <v>0</v>
      </c>
      <c r="L348" s="11">
        <f t="shared" ref="L348:L362" si="294">K348/8</f>
        <v>0</v>
      </c>
      <c r="M348" s="12">
        <f t="shared" ref="M348:M362" si="295">H348</f>
        <v>0.28000000000000003</v>
      </c>
      <c r="N348" s="13">
        <v>0.55000000000000004</v>
      </c>
      <c r="O348" s="13">
        <f t="shared" ref="O348:O362" si="296">M348*N348</f>
        <v>0.15400000000000003</v>
      </c>
      <c r="P348" s="13">
        <f>A348*O348</f>
        <v>0</v>
      </c>
      <c r="Q348" s="14">
        <f t="shared" ref="Q348:Q362" si="297">P348/8</f>
        <v>0</v>
      </c>
    </row>
    <row r="349" spans="1:17" ht="15" customHeight="1" x14ac:dyDescent="0.3">
      <c r="A349" s="250">
        <f>VLOOKUP($B349,Reporting!$AJ:$BH,MATCH($A$346,Reporting!$AK$4:$BH$4,0)+1,FALSE)</f>
        <v>0</v>
      </c>
      <c r="B349" s="265" t="s">
        <v>372</v>
      </c>
      <c r="C349" s="106">
        <v>0.3</v>
      </c>
      <c r="D349" s="6">
        <v>0.61</v>
      </c>
      <c r="E349" s="7">
        <f t="shared" si="291"/>
        <v>0.183</v>
      </c>
      <c r="F349" s="7">
        <f t="shared" ref="F349:F362" si="298">A349*E349</f>
        <v>0</v>
      </c>
      <c r="G349" s="8">
        <f t="shared" si="292"/>
        <v>0</v>
      </c>
      <c r="H349" s="9">
        <f t="shared" ref="H349:H362" si="299">C349</f>
        <v>0.3</v>
      </c>
      <c r="I349" s="10">
        <v>0.61</v>
      </c>
      <c r="J349" s="10">
        <f t="shared" si="293"/>
        <v>0.183</v>
      </c>
      <c r="K349" s="10">
        <f t="shared" ref="K349:K362" si="300">A349*J349</f>
        <v>0</v>
      </c>
      <c r="L349" s="11">
        <f t="shared" si="294"/>
        <v>0</v>
      </c>
      <c r="M349" s="12">
        <f t="shared" si="295"/>
        <v>0.3</v>
      </c>
      <c r="N349" s="13">
        <v>0.55000000000000004</v>
      </c>
      <c r="O349" s="13">
        <f t="shared" si="296"/>
        <v>0.16500000000000001</v>
      </c>
      <c r="P349" s="13">
        <f t="shared" ref="P349:P362" si="301">A349*O349</f>
        <v>0</v>
      </c>
      <c r="Q349" s="14">
        <f t="shared" si="297"/>
        <v>0</v>
      </c>
    </row>
    <row r="350" spans="1:17" ht="15" customHeight="1" x14ac:dyDescent="0.3">
      <c r="A350" s="250">
        <f>VLOOKUP($B350,Reporting!$AJ:$BH,MATCH($A$346,Reporting!$AK$4:$BH$4,0)+1,FALSE)</f>
        <v>0</v>
      </c>
      <c r="B350" s="72" t="s">
        <v>389</v>
      </c>
      <c r="C350" s="106">
        <v>0.32</v>
      </c>
      <c r="D350" s="6">
        <v>0.61</v>
      </c>
      <c r="E350" s="7">
        <f t="shared" si="291"/>
        <v>0.19520000000000001</v>
      </c>
      <c r="F350" s="7">
        <f t="shared" si="298"/>
        <v>0</v>
      </c>
      <c r="G350" s="8">
        <f t="shared" si="292"/>
        <v>0</v>
      </c>
      <c r="H350" s="9">
        <f t="shared" si="299"/>
        <v>0.32</v>
      </c>
      <c r="I350" s="10">
        <v>0.61</v>
      </c>
      <c r="J350" s="10">
        <f t="shared" si="293"/>
        <v>0.19520000000000001</v>
      </c>
      <c r="K350" s="10">
        <f t="shared" si="300"/>
        <v>0</v>
      </c>
      <c r="L350" s="11">
        <f t="shared" si="294"/>
        <v>0</v>
      </c>
      <c r="M350" s="12">
        <f t="shared" si="295"/>
        <v>0.32</v>
      </c>
      <c r="N350" s="13">
        <v>0.55000000000000004</v>
      </c>
      <c r="O350" s="13">
        <f t="shared" si="296"/>
        <v>0.17600000000000002</v>
      </c>
      <c r="P350" s="13">
        <f t="shared" si="301"/>
        <v>0</v>
      </c>
      <c r="Q350" s="14">
        <f t="shared" si="297"/>
        <v>0</v>
      </c>
    </row>
    <row r="351" spans="1:17" ht="15" customHeight="1" x14ac:dyDescent="0.3">
      <c r="A351" s="250">
        <f>VLOOKUP($B351,Reporting!$AJ:$BH,MATCH($A$346,Reporting!$AK$4:$BH$4,0)+1,FALSE)</f>
        <v>0</v>
      </c>
      <c r="B351" s="265" t="s">
        <v>373</v>
      </c>
      <c r="C351" s="106">
        <v>0.33</v>
      </c>
      <c r="D351" s="6">
        <v>0.61</v>
      </c>
      <c r="E351" s="7">
        <f t="shared" si="291"/>
        <v>0.20130000000000001</v>
      </c>
      <c r="F351" s="7">
        <f t="shared" si="298"/>
        <v>0</v>
      </c>
      <c r="G351" s="8">
        <f t="shared" si="292"/>
        <v>0</v>
      </c>
      <c r="H351" s="9">
        <f t="shared" si="299"/>
        <v>0.33</v>
      </c>
      <c r="I351" s="10">
        <v>0.61</v>
      </c>
      <c r="J351" s="10">
        <f t="shared" si="293"/>
        <v>0.20130000000000001</v>
      </c>
      <c r="K351" s="10">
        <f t="shared" si="300"/>
        <v>0</v>
      </c>
      <c r="L351" s="11">
        <f t="shared" si="294"/>
        <v>0</v>
      </c>
      <c r="M351" s="12">
        <f t="shared" si="295"/>
        <v>0.33</v>
      </c>
      <c r="N351" s="13">
        <v>0.55000000000000004</v>
      </c>
      <c r="O351" s="13">
        <f t="shared" si="296"/>
        <v>0.18150000000000002</v>
      </c>
      <c r="P351" s="13">
        <f t="shared" si="301"/>
        <v>0</v>
      </c>
      <c r="Q351" s="14">
        <f t="shared" si="297"/>
        <v>0</v>
      </c>
    </row>
    <row r="352" spans="1:17" x14ac:dyDescent="0.3">
      <c r="A352" s="250">
        <f>VLOOKUP($B352,Reporting!$AJ:$BH,MATCH($A$346,Reporting!$AK$4:$BH$4,0)+1,FALSE)</f>
        <v>0</v>
      </c>
      <c r="B352" s="276" t="s">
        <v>374</v>
      </c>
      <c r="C352" s="107">
        <f>0.69/2</f>
        <v>0.34499999999999997</v>
      </c>
      <c r="D352" s="6">
        <v>0.61</v>
      </c>
      <c r="E352" s="7">
        <f t="shared" si="291"/>
        <v>0.21044999999999997</v>
      </c>
      <c r="F352" s="7">
        <f t="shared" si="298"/>
        <v>0</v>
      </c>
      <c r="G352" s="8">
        <f t="shared" si="292"/>
        <v>0</v>
      </c>
      <c r="H352" s="9">
        <f t="shared" si="299"/>
        <v>0.34499999999999997</v>
      </c>
      <c r="I352" s="10">
        <v>0.61</v>
      </c>
      <c r="J352" s="10">
        <f t="shared" si="293"/>
        <v>0.21044999999999997</v>
      </c>
      <c r="K352" s="10">
        <f t="shared" si="300"/>
        <v>0</v>
      </c>
      <c r="L352" s="11">
        <f t="shared" si="294"/>
        <v>0</v>
      </c>
      <c r="M352" s="12">
        <f t="shared" si="295"/>
        <v>0.34499999999999997</v>
      </c>
      <c r="N352" s="13">
        <v>0.55000000000000004</v>
      </c>
      <c r="O352" s="13">
        <f t="shared" si="296"/>
        <v>0.18975</v>
      </c>
      <c r="P352" s="13">
        <f t="shared" si="301"/>
        <v>0</v>
      </c>
      <c r="Q352" s="14">
        <f t="shared" si="297"/>
        <v>0</v>
      </c>
    </row>
    <row r="353" spans="1:17" x14ac:dyDescent="0.3">
      <c r="A353" s="250">
        <f>VLOOKUP($B353,Reporting!$AJ:$BH,MATCH($A$346,Reporting!$AK$4:$BH$4,0)+1,FALSE)</f>
        <v>0</v>
      </c>
      <c r="B353" s="277" t="s">
        <v>390</v>
      </c>
      <c r="C353" s="107">
        <f>0.78/2</f>
        <v>0.39</v>
      </c>
      <c r="D353" s="6">
        <v>0.61</v>
      </c>
      <c r="E353" s="7">
        <f t="shared" si="291"/>
        <v>0.2379</v>
      </c>
      <c r="F353" s="7">
        <f t="shared" si="298"/>
        <v>0</v>
      </c>
      <c r="G353" s="8">
        <f t="shared" si="292"/>
        <v>0</v>
      </c>
      <c r="H353" s="9">
        <f t="shared" si="299"/>
        <v>0.39</v>
      </c>
      <c r="I353" s="10">
        <v>0.61</v>
      </c>
      <c r="J353" s="10">
        <f t="shared" si="293"/>
        <v>0.2379</v>
      </c>
      <c r="K353" s="10">
        <f t="shared" si="300"/>
        <v>0</v>
      </c>
      <c r="L353" s="11">
        <f t="shared" si="294"/>
        <v>0</v>
      </c>
      <c r="M353" s="12">
        <f t="shared" si="295"/>
        <v>0.39</v>
      </c>
      <c r="N353" s="13">
        <v>0.55000000000000004</v>
      </c>
      <c r="O353" s="13">
        <f t="shared" si="296"/>
        <v>0.21450000000000002</v>
      </c>
      <c r="P353" s="13">
        <f t="shared" si="301"/>
        <v>0</v>
      </c>
      <c r="Q353" s="14">
        <f t="shared" si="297"/>
        <v>0</v>
      </c>
    </row>
    <row r="354" spans="1:17" x14ac:dyDescent="0.3">
      <c r="A354" s="250">
        <f>VLOOKUP($B354,Reporting!$AJ:$BH,MATCH($A$346,Reporting!$AK$4:$BH$4,0)+1,FALSE)</f>
        <v>0</v>
      </c>
      <c r="B354" s="276" t="s">
        <v>376</v>
      </c>
      <c r="C354" s="107">
        <f>1.16/2</f>
        <v>0.57999999999999996</v>
      </c>
      <c r="D354" s="6">
        <v>0.61</v>
      </c>
      <c r="E354" s="7">
        <f t="shared" si="291"/>
        <v>0.35379999999999995</v>
      </c>
      <c r="F354" s="7">
        <f t="shared" si="298"/>
        <v>0</v>
      </c>
      <c r="G354" s="8">
        <f t="shared" si="292"/>
        <v>0</v>
      </c>
      <c r="H354" s="9">
        <f t="shared" si="299"/>
        <v>0.57999999999999996</v>
      </c>
      <c r="I354" s="10">
        <v>0.61</v>
      </c>
      <c r="J354" s="10">
        <f t="shared" si="293"/>
        <v>0.35379999999999995</v>
      </c>
      <c r="K354" s="10">
        <f t="shared" si="300"/>
        <v>0</v>
      </c>
      <c r="L354" s="11">
        <f t="shared" si="294"/>
        <v>0</v>
      </c>
      <c r="M354" s="12">
        <f t="shared" si="295"/>
        <v>0.57999999999999996</v>
      </c>
      <c r="N354" s="13">
        <v>0.55000000000000004</v>
      </c>
      <c r="O354" s="13">
        <f t="shared" si="296"/>
        <v>0.31900000000000001</v>
      </c>
      <c r="P354" s="13">
        <f t="shared" si="301"/>
        <v>0</v>
      </c>
      <c r="Q354" s="14">
        <f t="shared" si="297"/>
        <v>0</v>
      </c>
    </row>
    <row r="355" spans="1:17" x14ac:dyDescent="0.3">
      <c r="A355" s="250">
        <f>VLOOKUP($B355,Reporting!$AJ:$BH,MATCH($A$346,Reporting!$AK$4:$BH$4,0)+1,FALSE)</f>
        <v>0</v>
      </c>
      <c r="B355" s="277" t="s">
        <v>391</v>
      </c>
      <c r="C355" s="107">
        <f>1.16/2</f>
        <v>0.57999999999999996</v>
      </c>
      <c r="D355" s="6">
        <v>0.61</v>
      </c>
      <c r="E355" s="7">
        <f t="shared" si="291"/>
        <v>0.35379999999999995</v>
      </c>
      <c r="F355" s="7">
        <f t="shared" si="298"/>
        <v>0</v>
      </c>
      <c r="G355" s="8">
        <f t="shared" si="292"/>
        <v>0</v>
      </c>
      <c r="H355" s="9">
        <f t="shared" si="299"/>
        <v>0.57999999999999996</v>
      </c>
      <c r="I355" s="10">
        <v>0.61</v>
      </c>
      <c r="J355" s="10">
        <f t="shared" si="293"/>
        <v>0.35379999999999995</v>
      </c>
      <c r="K355" s="10">
        <f t="shared" si="300"/>
        <v>0</v>
      </c>
      <c r="L355" s="11">
        <f t="shared" si="294"/>
        <v>0</v>
      </c>
      <c r="M355" s="12">
        <f t="shared" si="295"/>
        <v>0.57999999999999996</v>
      </c>
      <c r="N355" s="13">
        <v>0.55000000000000004</v>
      </c>
      <c r="O355" s="13">
        <f t="shared" si="296"/>
        <v>0.31900000000000001</v>
      </c>
      <c r="P355" s="13">
        <f t="shared" si="301"/>
        <v>0</v>
      </c>
      <c r="Q355" s="14">
        <f t="shared" si="297"/>
        <v>0</v>
      </c>
    </row>
    <row r="356" spans="1:17" x14ac:dyDescent="0.3">
      <c r="A356" s="250">
        <f>VLOOKUP($B356,Reporting!$AJ:$BH,MATCH($A$346,Reporting!$AK$4:$BH$4,0)+1,FALSE)</f>
        <v>0</v>
      </c>
      <c r="B356" s="277" t="s">
        <v>392</v>
      </c>
      <c r="C356" s="107">
        <f>1.52/2</f>
        <v>0.76</v>
      </c>
      <c r="D356" s="6">
        <v>0.61</v>
      </c>
      <c r="E356" s="7">
        <f t="shared" si="291"/>
        <v>0.46360000000000001</v>
      </c>
      <c r="F356" s="7">
        <f t="shared" si="298"/>
        <v>0</v>
      </c>
      <c r="G356" s="8">
        <f t="shared" si="292"/>
        <v>0</v>
      </c>
      <c r="H356" s="9">
        <f t="shared" si="299"/>
        <v>0.76</v>
      </c>
      <c r="I356" s="10">
        <v>0.61</v>
      </c>
      <c r="J356" s="10">
        <f t="shared" si="293"/>
        <v>0.46360000000000001</v>
      </c>
      <c r="K356" s="10">
        <f t="shared" si="300"/>
        <v>0</v>
      </c>
      <c r="L356" s="11">
        <f t="shared" si="294"/>
        <v>0</v>
      </c>
      <c r="M356" s="12">
        <f t="shared" si="295"/>
        <v>0.76</v>
      </c>
      <c r="N356" s="13">
        <v>0.55000000000000004</v>
      </c>
      <c r="O356" s="13">
        <f t="shared" si="296"/>
        <v>0.41800000000000004</v>
      </c>
      <c r="P356" s="13">
        <f t="shared" si="301"/>
        <v>0</v>
      </c>
      <c r="Q356" s="14">
        <f t="shared" si="297"/>
        <v>0</v>
      </c>
    </row>
    <row r="357" spans="1:17" x14ac:dyDescent="0.3">
      <c r="A357" s="250">
        <f>VLOOKUP($B357,Reporting!$AJ:$BH,MATCH($A$346,Reporting!$AK$4:$BH$4,0)+1,FALSE)</f>
        <v>0</v>
      </c>
      <c r="B357" s="277" t="s">
        <v>393</v>
      </c>
      <c r="C357" s="107">
        <f>2.27/2</f>
        <v>1.135</v>
      </c>
      <c r="D357" s="6">
        <v>0.61</v>
      </c>
      <c r="E357" s="7">
        <f t="shared" si="291"/>
        <v>0.69235000000000002</v>
      </c>
      <c r="F357" s="7">
        <f t="shared" si="298"/>
        <v>0</v>
      </c>
      <c r="G357" s="8">
        <f t="shared" si="292"/>
        <v>0</v>
      </c>
      <c r="H357" s="9">
        <f t="shared" si="299"/>
        <v>1.135</v>
      </c>
      <c r="I357" s="10">
        <v>0.61</v>
      </c>
      <c r="J357" s="10">
        <f t="shared" si="293"/>
        <v>0.69235000000000002</v>
      </c>
      <c r="K357" s="10">
        <f t="shared" si="300"/>
        <v>0</v>
      </c>
      <c r="L357" s="11">
        <f t="shared" si="294"/>
        <v>0</v>
      </c>
      <c r="M357" s="12">
        <f t="shared" si="295"/>
        <v>1.135</v>
      </c>
      <c r="N357" s="13">
        <v>0.55000000000000004</v>
      </c>
      <c r="O357" s="13">
        <f t="shared" si="296"/>
        <v>0.62425000000000008</v>
      </c>
      <c r="P357" s="13">
        <f t="shared" si="301"/>
        <v>0</v>
      </c>
      <c r="Q357" s="14">
        <f t="shared" si="297"/>
        <v>0</v>
      </c>
    </row>
    <row r="358" spans="1:17" x14ac:dyDescent="0.3">
      <c r="A358" s="250">
        <f>VLOOKUP($B358,Reporting!$AJ:$BH,MATCH($A$346,Reporting!$AK$4:$BH$4,0)+1,FALSE)</f>
        <v>0</v>
      </c>
      <c r="B358" s="277" t="s">
        <v>394</v>
      </c>
      <c r="C358" s="107">
        <f>2.27/2</f>
        <v>1.135</v>
      </c>
      <c r="D358" s="6">
        <v>0.61</v>
      </c>
      <c r="E358" s="7">
        <f t="shared" si="291"/>
        <v>0.69235000000000002</v>
      </c>
      <c r="F358" s="7">
        <f t="shared" si="298"/>
        <v>0</v>
      </c>
      <c r="G358" s="8">
        <f t="shared" si="292"/>
        <v>0</v>
      </c>
      <c r="H358" s="9">
        <f t="shared" si="299"/>
        <v>1.135</v>
      </c>
      <c r="I358" s="10">
        <v>0.61</v>
      </c>
      <c r="J358" s="10">
        <f t="shared" si="293"/>
        <v>0.69235000000000002</v>
      </c>
      <c r="K358" s="10">
        <f t="shared" si="300"/>
        <v>0</v>
      </c>
      <c r="L358" s="11">
        <f t="shared" si="294"/>
        <v>0</v>
      </c>
      <c r="M358" s="12">
        <f t="shared" si="295"/>
        <v>1.135</v>
      </c>
      <c r="N358" s="13">
        <v>0.55000000000000004</v>
      </c>
      <c r="O358" s="13">
        <f t="shared" si="296"/>
        <v>0.62425000000000008</v>
      </c>
      <c r="P358" s="13">
        <f t="shared" si="301"/>
        <v>0</v>
      </c>
      <c r="Q358" s="14">
        <f t="shared" si="297"/>
        <v>0</v>
      </c>
    </row>
    <row r="359" spans="1:17" x14ac:dyDescent="0.3">
      <c r="A359" s="250">
        <f>VLOOKUP($B359,Reporting!$AJ:$BH,MATCH($A$346,Reporting!$AK$4:$BH$4,0)+1,FALSE)</f>
        <v>0</v>
      </c>
      <c r="B359" s="277" t="s">
        <v>395</v>
      </c>
      <c r="C359" s="107">
        <f>3.01/2</f>
        <v>1.5049999999999999</v>
      </c>
      <c r="D359" s="6">
        <v>0.61</v>
      </c>
      <c r="E359" s="7">
        <f t="shared" si="291"/>
        <v>0.91804999999999992</v>
      </c>
      <c r="F359" s="7">
        <f t="shared" si="298"/>
        <v>0</v>
      </c>
      <c r="G359" s="8">
        <f t="shared" si="292"/>
        <v>0</v>
      </c>
      <c r="H359" s="9">
        <f t="shared" si="299"/>
        <v>1.5049999999999999</v>
      </c>
      <c r="I359" s="10">
        <v>0.61</v>
      </c>
      <c r="J359" s="10">
        <f t="shared" si="293"/>
        <v>0.91804999999999992</v>
      </c>
      <c r="K359" s="10">
        <f t="shared" si="300"/>
        <v>0</v>
      </c>
      <c r="L359" s="11">
        <f t="shared" si="294"/>
        <v>0</v>
      </c>
      <c r="M359" s="12">
        <f t="shared" si="295"/>
        <v>1.5049999999999999</v>
      </c>
      <c r="N359" s="13">
        <v>0.55000000000000004</v>
      </c>
      <c r="O359" s="13">
        <f t="shared" si="296"/>
        <v>0.82774999999999999</v>
      </c>
      <c r="P359" s="13">
        <f t="shared" si="301"/>
        <v>0</v>
      </c>
      <c r="Q359" s="14">
        <f t="shared" si="297"/>
        <v>0</v>
      </c>
    </row>
    <row r="360" spans="1:17" x14ac:dyDescent="0.3">
      <c r="A360" s="250">
        <f>VLOOKUP($B360,Reporting!$AJ:$BH,MATCH($A$346,Reporting!$AK$4:$BH$4,0)+1,FALSE)</f>
        <v>0</v>
      </c>
      <c r="B360" s="277" t="s">
        <v>396</v>
      </c>
      <c r="C360" s="107">
        <v>1.63</v>
      </c>
      <c r="D360" s="6">
        <v>0.61</v>
      </c>
      <c r="E360" s="7">
        <f t="shared" si="291"/>
        <v>0.99429999999999996</v>
      </c>
      <c r="F360" s="7">
        <f t="shared" si="298"/>
        <v>0</v>
      </c>
      <c r="G360" s="8">
        <f t="shared" si="292"/>
        <v>0</v>
      </c>
      <c r="H360" s="9">
        <f t="shared" si="299"/>
        <v>1.63</v>
      </c>
      <c r="I360" s="10">
        <v>0.61</v>
      </c>
      <c r="J360" s="10">
        <f t="shared" si="293"/>
        <v>0.99429999999999996</v>
      </c>
      <c r="K360" s="10">
        <f t="shared" si="300"/>
        <v>0</v>
      </c>
      <c r="L360" s="11">
        <f t="shared" si="294"/>
        <v>0</v>
      </c>
      <c r="M360" s="12">
        <f t="shared" si="295"/>
        <v>1.63</v>
      </c>
      <c r="N360" s="13">
        <v>0.55000000000000004</v>
      </c>
      <c r="O360" s="13">
        <f t="shared" si="296"/>
        <v>0.89649999999999996</v>
      </c>
      <c r="P360" s="13">
        <f t="shared" si="301"/>
        <v>0</v>
      </c>
      <c r="Q360" s="14">
        <f t="shared" si="297"/>
        <v>0</v>
      </c>
    </row>
    <row r="361" spans="1:17" x14ac:dyDescent="0.3">
      <c r="A361" s="250">
        <f>VLOOKUP($B361,Reporting!$AJ:$BH,MATCH($A$346,Reporting!$AK$4:$BH$4,0)+1,FALSE)</f>
        <v>0</v>
      </c>
      <c r="B361" s="277" t="s">
        <v>397</v>
      </c>
      <c r="C361" s="107">
        <v>1.98</v>
      </c>
      <c r="D361" s="6">
        <v>0.61</v>
      </c>
      <c r="E361" s="7">
        <f t="shared" si="291"/>
        <v>1.2078</v>
      </c>
      <c r="F361" s="7">
        <f t="shared" si="298"/>
        <v>0</v>
      </c>
      <c r="G361" s="8">
        <f t="shared" si="292"/>
        <v>0</v>
      </c>
      <c r="H361" s="9">
        <f t="shared" si="299"/>
        <v>1.98</v>
      </c>
      <c r="I361" s="10">
        <v>0.61</v>
      </c>
      <c r="J361" s="10">
        <f t="shared" si="293"/>
        <v>1.2078</v>
      </c>
      <c r="K361" s="10">
        <f t="shared" si="300"/>
        <v>0</v>
      </c>
      <c r="L361" s="11">
        <f t="shared" si="294"/>
        <v>0</v>
      </c>
      <c r="M361" s="12">
        <f t="shared" si="295"/>
        <v>1.98</v>
      </c>
      <c r="N361" s="13">
        <v>0.55000000000000004</v>
      </c>
      <c r="O361" s="13">
        <f t="shared" si="296"/>
        <v>1.089</v>
      </c>
      <c r="P361" s="13">
        <f t="shared" si="301"/>
        <v>0</v>
      </c>
      <c r="Q361" s="14">
        <f t="shared" si="297"/>
        <v>0</v>
      </c>
    </row>
    <row r="362" spans="1:17" x14ac:dyDescent="0.3">
      <c r="A362" s="250">
        <f>VLOOKUP($B362,Reporting!$AJ:$BH,MATCH($A$346,Reporting!$AK$4:$BH$4,0)+1,FALSE)</f>
        <v>0</v>
      </c>
      <c r="B362" s="277" t="s">
        <v>398</v>
      </c>
      <c r="C362" s="107">
        <v>2.33</v>
      </c>
      <c r="D362" s="6">
        <v>0.61</v>
      </c>
      <c r="E362" s="7">
        <f t="shared" si="291"/>
        <v>1.4213</v>
      </c>
      <c r="F362" s="7">
        <f t="shared" si="298"/>
        <v>0</v>
      </c>
      <c r="G362" s="8">
        <f t="shared" si="292"/>
        <v>0</v>
      </c>
      <c r="H362" s="9">
        <f t="shared" si="299"/>
        <v>2.33</v>
      </c>
      <c r="I362" s="10">
        <v>0.61</v>
      </c>
      <c r="J362" s="10">
        <f t="shared" si="293"/>
        <v>1.4213</v>
      </c>
      <c r="K362" s="10">
        <f t="shared" si="300"/>
        <v>0</v>
      </c>
      <c r="L362" s="11">
        <f t="shared" si="294"/>
        <v>0</v>
      </c>
      <c r="M362" s="12">
        <f t="shared" si="295"/>
        <v>2.33</v>
      </c>
      <c r="N362" s="13">
        <v>0.55000000000000004</v>
      </c>
      <c r="O362" s="13">
        <f t="shared" si="296"/>
        <v>1.2815000000000001</v>
      </c>
      <c r="P362" s="13">
        <f t="shared" si="301"/>
        <v>0</v>
      </c>
      <c r="Q362" s="14">
        <f t="shared" si="297"/>
        <v>0</v>
      </c>
    </row>
    <row r="363" spans="1:17" ht="15" thickBot="1" x14ac:dyDescent="0.35">
      <c r="A363" s="73">
        <f>SUM(A348:A362)</f>
        <v>0</v>
      </c>
      <c r="B363" s="278"/>
      <c r="C363" s="74"/>
      <c r="D363" s="642" t="s">
        <v>9</v>
      </c>
      <c r="E363" s="643"/>
      <c r="F363" s="643"/>
      <c r="G363" s="16">
        <f>SUM(G348:G362)</f>
        <v>0</v>
      </c>
      <c r="H363" s="1"/>
      <c r="I363" s="644" t="s">
        <v>10</v>
      </c>
      <c r="J363" s="644"/>
      <c r="K363" s="644"/>
      <c r="L363" s="17">
        <f>SUM(L348:L362)</f>
        <v>0</v>
      </c>
      <c r="M363" s="15"/>
      <c r="N363" s="645" t="s">
        <v>11</v>
      </c>
      <c r="O363" s="645"/>
      <c r="P363" s="645"/>
      <c r="Q363" s="18">
        <f>SUM(Q348:Q362)</f>
        <v>0</v>
      </c>
    </row>
    <row r="364" spans="1:17" ht="15" thickBot="1" x14ac:dyDescent="0.35"/>
    <row r="365" spans="1:17" ht="15" customHeight="1" x14ac:dyDescent="0.3">
      <c r="A365" s="675" t="s">
        <v>33</v>
      </c>
      <c r="B365" s="675"/>
      <c r="C365" s="675"/>
      <c r="D365" s="675"/>
      <c r="E365" s="675"/>
      <c r="F365" s="679" t="s">
        <v>104</v>
      </c>
      <c r="G365" s="679"/>
      <c r="H365" s="679"/>
      <c r="I365" s="679"/>
      <c r="J365" s="66"/>
      <c r="K365" s="66"/>
      <c r="L365" s="66"/>
      <c r="M365" s="66"/>
      <c r="N365" s="66"/>
      <c r="O365" s="66"/>
      <c r="P365" s="66"/>
      <c r="Q365" s="67"/>
    </row>
    <row r="366" spans="1:17" ht="15" customHeight="1" x14ac:dyDescent="0.3">
      <c r="A366" s="676"/>
      <c r="B366" s="676"/>
      <c r="C366" s="676"/>
      <c r="D366" s="676"/>
      <c r="E366" s="676"/>
      <c r="F366" s="680"/>
      <c r="G366" s="680"/>
      <c r="H366" s="680"/>
      <c r="I366" s="680"/>
      <c r="J366" s="68"/>
      <c r="K366" s="68"/>
      <c r="L366" s="68"/>
      <c r="M366" s="68"/>
      <c r="N366" s="68"/>
      <c r="O366" s="68"/>
      <c r="P366" s="68"/>
      <c r="Q366" s="69"/>
    </row>
    <row r="367" spans="1:17" ht="15" customHeight="1" x14ac:dyDescent="0.3">
      <c r="A367" s="129"/>
      <c r="B367" s="70" t="s">
        <v>20</v>
      </c>
      <c r="C367" s="113">
        <v>0.61599999999999999</v>
      </c>
      <c r="D367" s="6">
        <v>0.61</v>
      </c>
      <c r="E367" s="7">
        <f t="shared" ref="E367:E376" si="302">C367*D367</f>
        <v>0.37575999999999998</v>
      </c>
      <c r="F367" s="7">
        <f>A367*E367</f>
        <v>0</v>
      </c>
      <c r="G367" s="8">
        <f t="shared" ref="G367:G376" si="303">F367/8</f>
        <v>0</v>
      </c>
      <c r="H367" s="9">
        <f>C367</f>
        <v>0.61599999999999999</v>
      </c>
      <c r="I367" s="10">
        <v>0.61</v>
      </c>
      <c r="J367" s="10">
        <f t="shared" ref="J367:J376" si="304">H367*I367</f>
        <v>0.37575999999999998</v>
      </c>
      <c r="K367" s="10">
        <f>A367*J367</f>
        <v>0</v>
      </c>
      <c r="L367" s="11">
        <f t="shared" ref="L367:L376" si="305">K367/8</f>
        <v>0</v>
      </c>
      <c r="M367" s="12">
        <f t="shared" ref="M367:M376" si="306">H367</f>
        <v>0.61599999999999999</v>
      </c>
      <c r="N367" s="13">
        <v>0.25</v>
      </c>
      <c r="O367" s="13">
        <f t="shared" ref="O367:O376" si="307">M367*N367</f>
        <v>0.154</v>
      </c>
      <c r="P367" s="13">
        <f>A367*O367</f>
        <v>0</v>
      </c>
      <c r="Q367" s="14">
        <f t="shared" ref="Q367:Q376" si="308">P367/8</f>
        <v>0</v>
      </c>
    </row>
    <row r="368" spans="1:17" ht="15" customHeight="1" x14ac:dyDescent="0.3">
      <c r="A368" s="129"/>
      <c r="B368" s="70" t="s">
        <v>44</v>
      </c>
      <c r="C368" s="113">
        <v>1.57</v>
      </c>
      <c r="D368" s="6">
        <v>0.61</v>
      </c>
      <c r="E368" s="7">
        <f t="shared" si="302"/>
        <v>0.9577</v>
      </c>
      <c r="F368" s="7">
        <f t="shared" ref="F368:F376" si="309">A368*E368</f>
        <v>0</v>
      </c>
      <c r="G368" s="8">
        <f t="shared" si="303"/>
        <v>0</v>
      </c>
      <c r="H368" s="9">
        <f t="shared" ref="H368:H376" si="310">C368</f>
        <v>1.57</v>
      </c>
      <c r="I368" s="10">
        <v>0.61</v>
      </c>
      <c r="J368" s="10">
        <f t="shared" si="304"/>
        <v>0.9577</v>
      </c>
      <c r="K368" s="10">
        <f t="shared" ref="K368:K376" si="311">A368*J368</f>
        <v>0</v>
      </c>
      <c r="L368" s="11">
        <f t="shared" si="305"/>
        <v>0</v>
      </c>
      <c r="M368" s="12">
        <f t="shared" si="306"/>
        <v>1.57</v>
      </c>
      <c r="N368" s="13">
        <v>0.4</v>
      </c>
      <c r="O368" s="13">
        <f t="shared" si="307"/>
        <v>0.62800000000000011</v>
      </c>
      <c r="P368" s="13">
        <f t="shared" ref="P368:P376" si="312">A368*O368</f>
        <v>0</v>
      </c>
      <c r="Q368" s="14">
        <f t="shared" si="308"/>
        <v>0</v>
      </c>
    </row>
    <row r="369" spans="1:17" ht="15" customHeight="1" x14ac:dyDescent="0.3">
      <c r="A369" s="129"/>
      <c r="B369" s="70" t="s">
        <v>45</v>
      </c>
      <c r="C369" s="113">
        <v>1.2</v>
      </c>
      <c r="D369" s="6">
        <v>0.61</v>
      </c>
      <c r="E369" s="7">
        <f t="shared" si="302"/>
        <v>0.73199999999999998</v>
      </c>
      <c r="F369" s="7">
        <f t="shared" si="309"/>
        <v>0</v>
      </c>
      <c r="G369" s="8">
        <f t="shared" si="303"/>
        <v>0</v>
      </c>
      <c r="H369" s="9">
        <f t="shared" si="310"/>
        <v>1.2</v>
      </c>
      <c r="I369" s="10">
        <v>0.61</v>
      </c>
      <c r="J369" s="10">
        <f t="shared" si="304"/>
        <v>0.73199999999999998</v>
      </c>
      <c r="K369" s="10">
        <f t="shared" si="311"/>
        <v>0</v>
      </c>
      <c r="L369" s="11">
        <f t="shared" si="305"/>
        <v>0</v>
      </c>
      <c r="M369" s="12">
        <f t="shared" si="306"/>
        <v>1.2</v>
      </c>
      <c r="N369" s="13">
        <v>0.4</v>
      </c>
      <c r="O369" s="13">
        <f t="shared" si="307"/>
        <v>0.48</v>
      </c>
      <c r="P369" s="13">
        <f t="shared" si="312"/>
        <v>0</v>
      </c>
      <c r="Q369" s="14">
        <f t="shared" si="308"/>
        <v>0</v>
      </c>
    </row>
    <row r="370" spans="1:17" ht="15" customHeight="1" x14ac:dyDescent="0.3">
      <c r="A370" s="129"/>
      <c r="B370" s="70" t="s">
        <v>46</v>
      </c>
      <c r="C370" s="113">
        <v>1.94</v>
      </c>
      <c r="D370" s="6">
        <v>0.61</v>
      </c>
      <c r="E370" s="7">
        <f t="shared" si="302"/>
        <v>1.1834</v>
      </c>
      <c r="F370" s="7">
        <f t="shared" si="309"/>
        <v>0</v>
      </c>
      <c r="G370" s="8">
        <f t="shared" si="303"/>
        <v>0</v>
      </c>
      <c r="H370" s="9">
        <f t="shared" si="310"/>
        <v>1.94</v>
      </c>
      <c r="I370" s="10">
        <v>0.61</v>
      </c>
      <c r="J370" s="10">
        <f t="shared" si="304"/>
        <v>1.1834</v>
      </c>
      <c r="K370" s="10">
        <f t="shared" si="311"/>
        <v>0</v>
      </c>
      <c r="L370" s="11">
        <f t="shared" si="305"/>
        <v>0</v>
      </c>
      <c r="M370" s="12">
        <f t="shared" si="306"/>
        <v>1.94</v>
      </c>
      <c r="N370" s="13">
        <v>0.4</v>
      </c>
      <c r="O370" s="13">
        <f t="shared" si="307"/>
        <v>0.77600000000000002</v>
      </c>
      <c r="P370" s="13">
        <f t="shared" si="312"/>
        <v>0</v>
      </c>
      <c r="Q370" s="14">
        <f t="shared" si="308"/>
        <v>0</v>
      </c>
    </row>
    <row r="371" spans="1:17" x14ac:dyDescent="0.3">
      <c r="A371" s="129"/>
      <c r="B371" s="70" t="s">
        <v>47</v>
      </c>
      <c r="C371" s="109">
        <v>1.57</v>
      </c>
      <c r="D371" s="6">
        <v>0.61</v>
      </c>
      <c r="E371" s="7">
        <f t="shared" si="302"/>
        <v>0.9577</v>
      </c>
      <c r="F371" s="7">
        <f t="shared" si="309"/>
        <v>0</v>
      </c>
      <c r="G371" s="8">
        <f t="shared" si="303"/>
        <v>0</v>
      </c>
      <c r="H371" s="9">
        <f t="shared" si="310"/>
        <v>1.57</v>
      </c>
      <c r="I371" s="10">
        <v>0.61</v>
      </c>
      <c r="J371" s="10">
        <f t="shared" si="304"/>
        <v>0.9577</v>
      </c>
      <c r="K371" s="10">
        <f t="shared" si="311"/>
        <v>0</v>
      </c>
      <c r="L371" s="11">
        <f t="shared" si="305"/>
        <v>0</v>
      </c>
      <c r="M371" s="12">
        <f t="shared" si="306"/>
        <v>1.57</v>
      </c>
      <c r="N371" s="13">
        <v>0.4</v>
      </c>
      <c r="O371" s="13">
        <f t="shared" si="307"/>
        <v>0.62800000000000011</v>
      </c>
      <c r="P371" s="13">
        <f t="shared" si="312"/>
        <v>0</v>
      </c>
      <c r="Q371" s="14">
        <f t="shared" si="308"/>
        <v>0</v>
      </c>
    </row>
    <row r="372" spans="1:17" x14ac:dyDescent="0.3">
      <c r="A372" s="130"/>
      <c r="B372" s="71" t="s">
        <v>370</v>
      </c>
      <c r="C372" s="109">
        <v>0.9</v>
      </c>
      <c r="D372" s="6">
        <v>0.61</v>
      </c>
      <c r="E372" s="7">
        <f t="shared" si="302"/>
        <v>0.54900000000000004</v>
      </c>
      <c r="F372" s="7">
        <f t="shared" si="309"/>
        <v>0</v>
      </c>
      <c r="G372" s="8">
        <f t="shared" si="303"/>
        <v>0</v>
      </c>
      <c r="H372" s="9">
        <f t="shared" si="310"/>
        <v>0.9</v>
      </c>
      <c r="I372" s="10">
        <v>0.61</v>
      </c>
      <c r="J372" s="10">
        <f t="shared" si="304"/>
        <v>0.54900000000000004</v>
      </c>
      <c r="K372" s="10">
        <f t="shared" si="311"/>
        <v>0</v>
      </c>
      <c r="L372" s="11">
        <f t="shared" si="305"/>
        <v>0</v>
      </c>
      <c r="M372" s="12">
        <f t="shared" si="306"/>
        <v>0.9</v>
      </c>
      <c r="N372" s="13">
        <v>0.4</v>
      </c>
      <c r="O372" s="13">
        <f t="shared" si="307"/>
        <v>0.36000000000000004</v>
      </c>
      <c r="P372" s="13">
        <f t="shared" si="312"/>
        <v>0</v>
      </c>
      <c r="Q372" s="14">
        <f t="shared" si="308"/>
        <v>0</v>
      </c>
    </row>
    <row r="373" spans="1:17" x14ac:dyDescent="0.3">
      <c r="A373" s="130"/>
      <c r="B373" s="71" t="s">
        <v>49</v>
      </c>
      <c r="C373" s="109">
        <f>1.2/1.2</f>
        <v>1</v>
      </c>
      <c r="D373" s="6">
        <v>0.61</v>
      </c>
      <c r="E373" s="7">
        <f t="shared" si="302"/>
        <v>0.61</v>
      </c>
      <c r="F373" s="7">
        <f t="shared" si="309"/>
        <v>0</v>
      </c>
      <c r="G373" s="8">
        <f t="shared" si="303"/>
        <v>0</v>
      </c>
      <c r="H373" s="9">
        <f t="shared" si="310"/>
        <v>1</v>
      </c>
      <c r="I373" s="10">
        <v>0.61</v>
      </c>
      <c r="J373" s="10">
        <f t="shared" si="304"/>
        <v>0.61</v>
      </c>
      <c r="K373" s="10">
        <f t="shared" si="311"/>
        <v>0</v>
      </c>
      <c r="L373" s="11">
        <f t="shared" si="305"/>
        <v>0</v>
      </c>
      <c r="M373" s="12">
        <f t="shared" si="306"/>
        <v>1</v>
      </c>
      <c r="N373" s="13">
        <v>0.4</v>
      </c>
      <c r="O373" s="13">
        <f t="shared" si="307"/>
        <v>0.4</v>
      </c>
      <c r="P373" s="13">
        <f t="shared" si="312"/>
        <v>0</v>
      </c>
      <c r="Q373" s="14">
        <f t="shared" si="308"/>
        <v>0</v>
      </c>
    </row>
    <row r="374" spans="1:17" x14ac:dyDescent="0.3">
      <c r="A374" s="130"/>
      <c r="B374" s="83" t="s">
        <v>125</v>
      </c>
      <c r="C374" s="109">
        <v>0.65</v>
      </c>
      <c r="D374" s="6">
        <v>0.61</v>
      </c>
      <c r="E374" s="7">
        <f t="shared" si="302"/>
        <v>0.39650000000000002</v>
      </c>
      <c r="F374" s="7">
        <f t="shared" si="309"/>
        <v>0</v>
      </c>
      <c r="G374" s="8">
        <f t="shared" si="303"/>
        <v>0</v>
      </c>
      <c r="H374" s="9">
        <f t="shared" si="310"/>
        <v>0.65</v>
      </c>
      <c r="I374" s="10">
        <v>0.61</v>
      </c>
      <c r="J374" s="10">
        <f t="shared" si="304"/>
        <v>0.39650000000000002</v>
      </c>
      <c r="K374" s="10">
        <f t="shared" si="311"/>
        <v>0</v>
      </c>
      <c r="L374" s="11">
        <f t="shared" si="305"/>
        <v>0</v>
      </c>
      <c r="M374" s="12">
        <f t="shared" si="306"/>
        <v>0.65</v>
      </c>
      <c r="N374" s="13">
        <v>0.4</v>
      </c>
      <c r="O374" s="13">
        <f t="shared" si="307"/>
        <v>0.26</v>
      </c>
      <c r="P374" s="13">
        <f t="shared" si="312"/>
        <v>0</v>
      </c>
      <c r="Q374" s="14">
        <f t="shared" si="308"/>
        <v>0</v>
      </c>
    </row>
    <row r="375" spans="1:17" x14ac:dyDescent="0.3">
      <c r="A375" s="130"/>
      <c r="B375" s="71" t="s">
        <v>50</v>
      </c>
      <c r="C375" s="109">
        <v>1.2</v>
      </c>
      <c r="D375" s="6">
        <v>0.61</v>
      </c>
      <c r="E375" s="7">
        <f t="shared" si="302"/>
        <v>0.73199999999999998</v>
      </c>
      <c r="F375" s="7">
        <f t="shared" si="309"/>
        <v>0</v>
      </c>
      <c r="G375" s="8">
        <f t="shared" si="303"/>
        <v>0</v>
      </c>
      <c r="H375" s="9">
        <f t="shared" si="310"/>
        <v>1.2</v>
      </c>
      <c r="I375" s="10">
        <v>0.61</v>
      </c>
      <c r="J375" s="10">
        <f t="shared" si="304"/>
        <v>0.73199999999999998</v>
      </c>
      <c r="K375" s="10">
        <f t="shared" si="311"/>
        <v>0</v>
      </c>
      <c r="L375" s="11">
        <f t="shared" si="305"/>
        <v>0</v>
      </c>
      <c r="M375" s="12">
        <f t="shared" si="306"/>
        <v>1.2</v>
      </c>
      <c r="N375" s="13">
        <v>0.4</v>
      </c>
      <c r="O375" s="13">
        <f t="shared" si="307"/>
        <v>0.48</v>
      </c>
      <c r="P375" s="13">
        <f t="shared" si="312"/>
        <v>0</v>
      </c>
      <c r="Q375" s="14">
        <f t="shared" si="308"/>
        <v>0</v>
      </c>
    </row>
    <row r="376" spans="1:17" x14ac:dyDescent="0.3">
      <c r="A376" s="130"/>
      <c r="B376" s="83" t="s">
        <v>127</v>
      </c>
      <c r="C376" s="109">
        <v>0.06</v>
      </c>
      <c r="D376" s="6">
        <v>0.61</v>
      </c>
      <c r="E376" s="7">
        <f t="shared" si="302"/>
        <v>3.6600000000000001E-2</v>
      </c>
      <c r="F376" s="7">
        <f t="shared" si="309"/>
        <v>0</v>
      </c>
      <c r="G376" s="8">
        <f t="shared" si="303"/>
        <v>0</v>
      </c>
      <c r="H376" s="9">
        <f t="shared" si="310"/>
        <v>0.06</v>
      </c>
      <c r="I376" s="10">
        <v>0.61</v>
      </c>
      <c r="J376" s="10">
        <f t="shared" si="304"/>
        <v>3.6600000000000001E-2</v>
      </c>
      <c r="K376" s="10">
        <f t="shared" si="311"/>
        <v>0</v>
      </c>
      <c r="L376" s="11">
        <f t="shared" si="305"/>
        <v>0</v>
      </c>
      <c r="M376" s="12">
        <f t="shared" si="306"/>
        <v>0.06</v>
      </c>
      <c r="N376" s="13">
        <v>0.4</v>
      </c>
      <c r="O376" s="13">
        <f t="shared" si="307"/>
        <v>2.4E-2</v>
      </c>
      <c r="P376" s="13">
        <f t="shared" si="312"/>
        <v>0</v>
      </c>
      <c r="Q376" s="14">
        <f t="shared" si="308"/>
        <v>0</v>
      </c>
    </row>
    <row r="377" spans="1:17" ht="15" thickBot="1" x14ac:dyDescent="0.35">
      <c r="A377" s="64">
        <f>SUM(A363)</f>
        <v>0</v>
      </c>
      <c r="B377" s="279"/>
      <c r="C377" s="65"/>
      <c r="D377" s="642" t="s">
        <v>9</v>
      </c>
      <c r="E377" s="643"/>
      <c r="F377" s="643"/>
      <c r="G377" s="16">
        <f>SUM(G367:G376)</f>
        <v>0</v>
      </c>
      <c r="H377" s="1"/>
      <c r="I377" s="644" t="s">
        <v>10</v>
      </c>
      <c r="J377" s="644"/>
      <c r="K377" s="644"/>
      <c r="L377" s="17">
        <f>SUM(L367:L376)</f>
        <v>0</v>
      </c>
      <c r="M377" s="15"/>
      <c r="N377" s="645" t="s">
        <v>11</v>
      </c>
      <c r="O377" s="645"/>
      <c r="P377" s="645"/>
      <c r="Q377" s="18">
        <f>SUM(Q367:Q376)</f>
        <v>0</v>
      </c>
    </row>
  </sheetData>
  <sheetProtection algorithmName="SHA-512" hashValue="h8k8soAj7RplmJWax2x4Th3YGXCVmK3vm58yU/US8mbuGla9XpolJzjHrebELVDqMUWHGLspO5yKgS/VMCKigw==" saltValue="E1oly8EDRT7dxmvYqe3WTg==" spinCount="100000" sheet="1" objects="1" scenarios="1"/>
  <mergeCells count="154">
    <mergeCell ref="A29:D30"/>
    <mergeCell ref="D47:F47"/>
    <mergeCell ref="I47:K47"/>
    <mergeCell ref="N47:P47"/>
    <mergeCell ref="E29:Q30"/>
    <mergeCell ref="S37:U37"/>
    <mergeCell ref="W37:Y37"/>
    <mergeCell ref="S38:U40"/>
    <mergeCell ref="W38:Y40"/>
    <mergeCell ref="W61:Y61"/>
    <mergeCell ref="W62:Y64"/>
    <mergeCell ref="F121:H122"/>
    <mergeCell ref="D136:F136"/>
    <mergeCell ref="D331:F331"/>
    <mergeCell ref="I331:K331"/>
    <mergeCell ref="N223:Q224"/>
    <mergeCell ref="D237:F237"/>
    <mergeCell ref="I237:K237"/>
    <mergeCell ref="N237:P237"/>
    <mergeCell ref="A223:M224"/>
    <mergeCell ref="N252:P252"/>
    <mergeCell ref="A254:M255"/>
    <mergeCell ref="D264:F264"/>
    <mergeCell ref="I264:K264"/>
    <mergeCell ref="N264:P264"/>
    <mergeCell ref="O254:Q255"/>
    <mergeCell ref="N331:P331"/>
    <mergeCell ref="N138:Q139"/>
    <mergeCell ref="D179:F179"/>
    <mergeCell ref="I179:K179"/>
    <mergeCell ref="N179:P179"/>
    <mergeCell ref="H194:K195"/>
    <mergeCell ref="A194:G195"/>
    <mergeCell ref="N86:P86"/>
    <mergeCell ref="D71:F71"/>
    <mergeCell ref="I71:K71"/>
    <mergeCell ref="N71:P71"/>
    <mergeCell ref="I86:K86"/>
    <mergeCell ref="D221:F221"/>
    <mergeCell ref="I221:K221"/>
    <mergeCell ref="D252:F252"/>
    <mergeCell ref="I252:K252"/>
    <mergeCell ref="A138:M139"/>
    <mergeCell ref="J239:M240"/>
    <mergeCell ref="A210:F211"/>
    <mergeCell ref="D377:F377"/>
    <mergeCell ref="I377:K377"/>
    <mergeCell ref="N377:P377"/>
    <mergeCell ref="A333:C334"/>
    <mergeCell ref="D344:F344"/>
    <mergeCell ref="I344:K344"/>
    <mergeCell ref="N344:P344"/>
    <mergeCell ref="A346:C347"/>
    <mergeCell ref="D363:F363"/>
    <mergeCell ref="I363:K363"/>
    <mergeCell ref="N363:P363"/>
    <mergeCell ref="A365:E366"/>
    <mergeCell ref="F365:I366"/>
    <mergeCell ref="D333:G334"/>
    <mergeCell ref="D346:I347"/>
    <mergeCell ref="H5:K6"/>
    <mergeCell ref="A5:D6"/>
    <mergeCell ref="J73:M74"/>
    <mergeCell ref="A73:F74"/>
    <mergeCell ref="H88:J89"/>
    <mergeCell ref="A88:F89"/>
    <mergeCell ref="A49:M50"/>
    <mergeCell ref="W207:Y207"/>
    <mergeCell ref="W208:Y210"/>
    <mergeCell ref="A168:F169"/>
    <mergeCell ref="H168:J169"/>
    <mergeCell ref="A155:F156"/>
    <mergeCell ref="D27:F27"/>
    <mergeCell ref="I27:K27"/>
    <mergeCell ref="N27:P27"/>
    <mergeCell ref="D208:F208"/>
    <mergeCell ref="I208:K208"/>
    <mergeCell ref="N208:P208"/>
    <mergeCell ref="D86:F86"/>
    <mergeCell ref="N49:Q50"/>
    <mergeCell ref="J155:M156"/>
    <mergeCell ref="D166:F166"/>
    <mergeCell ref="I166:K166"/>
    <mergeCell ref="N166:P166"/>
    <mergeCell ref="AA2:AC2"/>
    <mergeCell ref="W3:X3"/>
    <mergeCell ref="AA3:AB3"/>
    <mergeCell ref="A1:C2"/>
    <mergeCell ref="D2:G2"/>
    <mergeCell ref="H2:L2"/>
    <mergeCell ref="M2:Q2"/>
    <mergeCell ref="S2:U2"/>
    <mergeCell ref="S3:T3"/>
    <mergeCell ref="W2:Y2"/>
    <mergeCell ref="S318:U320"/>
    <mergeCell ref="S61:U61"/>
    <mergeCell ref="S62:U64"/>
    <mergeCell ref="S207:U207"/>
    <mergeCell ref="S208:U210"/>
    <mergeCell ref="E320:G321"/>
    <mergeCell ref="A320:D321"/>
    <mergeCell ref="D99:F99"/>
    <mergeCell ref="I99:K99"/>
    <mergeCell ref="N99:P99"/>
    <mergeCell ref="D119:F119"/>
    <mergeCell ref="I119:K119"/>
    <mergeCell ref="N119:P119"/>
    <mergeCell ref="N101:P102"/>
    <mergeCell ref="A101:M102"/>
    <mergeCell ref="A121:E122"/>
    <mergeCell ref="S150:U150"/>
    <mergeCell ref="S151:U152"/>
    <mergeCell ref="D153:F153"/>
    <mergeCell ref="I153:K153"/>
    <mergeCell ref="N153:P153"/>
    <mergeCell ref="I136:K136"/>
    <mergeCell ref="N136:P136"/>
    <mergeCell ref="A266:G267"/>
    <mergeCell ref="W150:Y150"/>
    <mergeCell ref="W151:Y152"/>
    <mergeCell ref="A181:M182"/>
    <mergeCell ref="N181:P182"/>
    <mergeCell ref="D192:F192"/>
    <mergeCell ref="I192:K192"/>
    <mergeCell ref="N192:P192"/>
    <mergeCell ref="I210:K211"/>
    <mergeCell ref="S277:U277"/>
    <mergeCell ref="H266:K267"/>
    <mergeCell ref="A239:G240"/>
    <mergeCell ref="N221:P221"/>
    <mergeCell ref="D278:F278"/>
    <mergeCell ref="I278:K278"/>
    <mergeCell ref="N278:P278"/>
    <mergeCell ref="S278:U279"/>
    <mergeCell ref="W277:Y277"/>
    <mergeCell ref="W278:Y279"/>
    <mergeCell ref="W317:Y317"/>
    <mergeCell ref="W318:Y320"/>
    <mergeCell ref="D304:F304"/>
    <mergeCell ref="I304:K304"/>
    <mergeCell ref="N304:P304"/>
    <mergeCell ref="D291:F291"/>
    <mergeCell ref="I291:K291"/>
    <mergeCell ref="N291:P291"/>
    <mergeCell ref="A293:G294"/>
    <mergeCell ref="J293:M294"/>
    <mergeCell ref="A306:C307"/>
    <mergeCell ref="D318:F318"/>
    <mergeCell ref="I318:K318"/>
    <mergeCell ref="N318:P318"/>
    <mergeCell ref="D306:G307"/>
    <mergeCell ref="A280:M281"/>
    <mergeCell ref="N280:Q281"/>
    <mergeCell ref="S317:U317"/>
  </mergeCells>
  <printOptions horizontalCentered="1"/>
  <pageMargins left="0.25" right="0.25" top="0.4" bottom="0.3" header="0.3" footer="0.25"/>
  <pageSetup scale="64" fitToHeight="0" orientation="portrait" r:id="rId1"/>
  <headerFooter alignWithMargins="0">
    <oddFooter>&amp;F&amp;RPage &amp;P</oddFooter>
  </headerFooter>
  <rowBreaks count="5" manualBreakCount="5">
    <brk id="87" max="16" man="1"/>
    <brk id="154" max="16" man="1"/>
    <brk id="222" max="16" man="1"/>
    <brk id="292" max="16" man="1"/>
    <brk id="364" max="16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pageSetUpPr fitToPage="1"/>
  </sheetPr>
  <dimension ref="A1:AC69"/>
  <sheetViews>
    <sheetView zoomScaleNormal="100" workbookViewId="0">
      <pane ySplit="3" topLeftCell="A4" activePane="bottomLeft" state="frozen"/>
      <selection sqref="A1:C2"/>
      <selection pane="bottomLeft" sqref="A1:C2"/>
    </sheetView>
  </sheetViews>
  <sheetFormatPr defaultRowHeight="14.4" x14ac:dyDescent="0.3"/>
  <cols>
    <col min="1" max="1" width="10" customWidth="1"/>
    <col min="2" max="2" width="14.5546875" customWidth="1"/>
    <col min="22" max="22" width="3.6640625" customWidth="1"/>
    <col min="26" max="26" width="3.6640625" customWidth="1"/>
  </cols>
  <sheetData>
    <row r="1" spans="1:29" ht="15" customHeight="1" thickBot="1" x14ac:dyDescent="0.35">
      <c r="A1" s="712" t="s">
        <v>211</v>
      </c>
      <c r="B1" s="713"/>
      <c r="C1" s="713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4"/>
      <c r="B2" s="715"/>
      <c r="C2" s="715"/>
      <c r="D2" s="650" t="s">
        <v>6</v>
      </c>
      <c r="E2" s="651"/>
      <c r="F2" s="651"/>
      <c r="G2" s="652"/>
      <c r="H2" s="689" t="s">
        <v>8</v>
      </c>
      <c r="I2" s="690"/>
      <c r="J2" s="690"/>
      <c r="K2" s="690"/>
      <c r="L2" s="691"/>
      <c r="M2" s="631" t="s">
        <v>257</v>
      </c>
      <c r="N2" s="632"/>
      <c r="O2" s="632"/>
      <c r="P2" s="632"/>
      <c r="Q2" s="633"/>
      <c r="S2" s="662" t="s">
        <v>41</v>
      </c>
      <c r="T2" s="663"/>
      <c r="U2" s="664"/>
      <c r="W2" s="665" t="s">
        <v>42</v>
      </c>
      <c r="X2" s="666"/>
      <c r="Y2" s="667"/>
      <c r="AA2" s="655" t="s">
        <v>22</v>
      </c>
      <c r="AB2" s="656"/>
      <c r="AC2" s="657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0">
        <f>G12+G28+G37+G46+G55+G62+G69</f>
        <v>0</v>
      </c>
      <c r="T3" s="661"/>
      <c r="U3" s="80" t="s">
        <v>23</v>
      </c>
      <c r="W3" s="668">
        <f>L12+L28+L37+L46+L55+L62+L69</f>
        <v>0</v>
      </c>
      <c r="X3" s="740"/>
      <c r="Y3" s="81" t="s">
        <v>23</v>
      </c>
      <c r="AA3" s="658">
        <f>Q12+Q28+Q37+Q46+Q55+Q62+Q69</f>
        <v>0</v>
      </c>
      <c r="AB3" s="659"/>
      <c r="AC3" s="79" t="s">
        <v>23</v>
      </c>
    </row>
    <row r="4" spans="1:29" ht="15" thickBot="1" x14ac:dyDescent="0.35"/>
    <row r="5" spans="1:29" ht="15" customHeight="1" x14ac:dyDescent="0.3">
      <c r="A5" s="638" t="s">
        <v>212</v>
      </c>
      <c r="B5" s="638"/>
      <c r="C5" s="638"/>
      <c r="D5" s="638"/>
      <c r="E5" s="638"/>
      <c r="F5" s="704" t="s">
        <v>213</v>
      </c>
      <c r="G5" s="704"/>
      <c r="H5" s="2"/>
      <c r="I5" s="704" t="s">
        <v>218</v>
      </c>
      <c r="J5" s="704"/>
      <c r="K5" s="704"/>
      <c r="L5" s="2"/>
      <c r="M5" s="2"/>
      <c r="N5" s="2"/>
      <c r="O5" s="2"/>
      <c r="P5" s="2"/>
      <c r="Q5" s="5"/>
    </row>
    <row r="6" spans="1:29" ht="15" customHeight="1" x14ac:dyDescent="0.3">
      <c r="A6" s="639"/>
      <c r="B6" s="639"/>
      <c r="C6" s="639"/>
      <c r="D6" s="639"/>
      <c r="E6" s="639"/>
      <c r="F6" s="705"/>
      <c r="G6" s="705"/>
      <c r="H6" s="29"/>
      <c r="I6" s="705"/>
      <c r="J6" s="705"/>
      <c r="K6" s="705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214</v>
      </c>
      <c r="C7" s="114">
        <v>0.09</v>
      </c>
      <c r="D7" s="6">
        <v>1</v>
      </c>
      <c r="E7" s="7">
        <f>C7*D7</f>
        <v>0.09</v>
      </c>
      <c r="F7" s="7">
        <f>A7*E7</f>
        <v>0</v>
      </c>
      <c r="G7" s="8">
        <f>F7/8</f>
        <v>0</v>
      </c>
      <c r="H7" s="9">
        <f>C7</f>
        <v>0.09</v>
      </c>
      <c r="I7" s="10">
        <v>0.3</v>
      </c>
      <c r="J7" s="10">
        <f>H7*I7</f>
        <v>2.7E-2</v>
      </c>
      <c r="K7" s="10">
        <f>A7*J7</f>
        <v>0</v>
      </c>
      <c r="L7" s="11">
        <f>K7/8</f>
        <v>0</v>
      </c>
      <c r="M7" s="12">
        <f>H7</f>
        <v>0.09</v>
      </c>
      <c r="N7" s="13">
        <v>0.2</v>
      </c>
      <c r="O7" s="13">
        <f>M7*N7</f>
        <v>1.7999999999999999E-2</v>
      </c>
      <c r="P7" s="13">
        <f>A7*O7</f>
        <v>0</v>
      </c>
      <c r="Q7" s="14">
        <f>P7/8</f>
        <v>0</v>
      </c>
    </row>
    <row r="8" spans="1:29" ht="15.75" customHeight="1" x14ac:dyDescent="0.3">
      <c r="A8" s="130"/>
      <c r="B8" s="119" t="s">
        <v>215</v>
      </c>
      <c r="C8" s="97">
        <v>0.09</v>
      </c>
      <c r="D8" s="6">
        <v>1</v>
      </c>
      <c r="E8" s="7">
        <f>C8*D8</f>
        <v>0.09</v>
      </c>
      <c r="F8" s="7">
        <f>A8*E8</f>
        <v>0</v>
      </c>
      <c r="G8" s="8">
        <f>F8/8</f>
        <v>0</v>
      </c>
      <c r="H8" s="9">
        <f>C8</f>
        <v>0.09</v>
      </c>
      <c r="I8" s="10">
        <v>0.3</v>
      </c>
      <c r="J8" s="10">
        <f>H8*I8</f>
        <v>2.7E-2</v>
      </c>
      <c r="K8" s="10">
        <f>A8*J8</f>
        <v>0</v>
      </c>
      <c r="L8" s="11">
        <f>K8/8</f>
        <v>0</v>
      </c>
      <c r="M8" s="12">
        <f>H8</f>
        <v>0.09</v>
      </c>
      <c r="N8" s="13">
        <v>0.2</v>
      </c>
      <c r="O8" s="13">
        <f>M8*N8</f>
        <v>1.7999999999999999E-2</v>
      </c>
      <c r="P8" s="13">
        <f>A8*O8</f>
        <v>0</v>
      </c>
      <c r="Q8" s="14">
        <f>P8/8</f>
        <v>0</v>
      </c>
    </row>
    <row r="9" spans="1:29" x14ac:dyDescent="0.3">
      <c r="A9" s="130"/>
      <c r="B9" s="119" t="s">
        <v>216</v>
      </c>
      <c r="C9" s="97">
        <v>0.1</v>
      </c>
      <c r="D9" s="6">
        <v>1</v>
      </c>
      <c r="E9" s="7">
        <f>C9*D9</f>
        <v>0.1</v>
      </c>
      <c r="F9" s="7">
        <f>A9*E9</f>
        <v>0</v>
      </c>
      <c r="G9" s="8">
        <f>F9/8</f>
        <v>0</v>
      </c>
      <c r="H9" s="9">
        <f>C9</f>
        <v>0.1</v>
      </c>
      <c r="I9" s="10">
        <v>0.3</v>
      </c>
      <c r="J9" s="10">
        <f>H9*I9</f>
        <v>0.03</v>
      </c>
      <c r="K9" s="10">
        <f>A9*J9</f>
        <v>0</v>
      </c>
      <c r="L9" s="11">
        <f>K9/8</f>
        <v>0</v>
      </c>
      <c r="M9" s="12">
        <f>H9</f>
        <v>0.1</v>
      </c>
      <c r="N9" s="13">
        <v>0.2</v>
      </c>
      <c r="O9" s="13">
        <f>M9*N9</f>
        <v>2.0000000000000004E-2</v>
      </c>
      <c r="P9" s="13">
        <f>A9*O9</f>
        <v>0</v>
      </c>
      <c r="Q9" s="14">
        <f>P9/8</f>
        <v>0</v>
      </c>
    </row>
    <row r="10" spans="1:29" x14ac:dyDescent="0.3">
      <c r="A10" s="130"/>
      <c r="B10" s="119" t="s">
        <v>217</v>
      </c>
      <c r="C10" s="97">
        <v>0.11</v>
      </c>
      <c r="D10" s="6">
        <v>1</v>
      </c>
      <c r="E10" s="7">
        <f>C10*D10</f>
        <v>0.11</v>
      </c>
      <c r="F10" s="7">
        <f>A10*E10</f>
        <v>0</v>
      </c>
      <c r="G10" s="8">
        <f>F10/8</f>
        <v>0</v>
      </c>
      <c r="H10" s="9">
        <f>C10</f>
        <v>0.11</v>
      </c>
      <c r="I10" s="10">
        <v>0.3</v>
      </c>
      <c r="J10" s="10">
        <f>H10*I10</f>
        <v>3.3000000000000002E-2</v>
      </c>
      <c r="K10" s="10">
        <f>A10*J10</f>
        <v>0</v>
      </c>
      <c r="L10" s="11">
        <f>K10/8</f>
        <v>0</v>
      </c>
      <c r="M10" s="12">
        <f>H10</f>
        <v>0.11</v>
      </c>
      <c r="N10" s="13">
        <v>0.2</v>
      </c>
      <c r="O10" s="13">
        <f>M10*N10</f>
        <v>2.2000000000000002E-2</v>
      </c>
      <c r="P10" s="13">
        <f>A10*O10</f>
        <v>0</v>
      </c>
      <c r="Q10" s="14">
        <f>P10/8</f>
        <v>0</v>
      </c>
    </row>
    <row r="11" spans="1:29" x14ac:dyDescent="0.3">
      <c r="A11" s="130"/>
      <c r="B11" s="119"/>
      <c r="C11" s="97"/>
      <c r="D11" s="6">
        <v>1</v>
      </c>
      <c r="E11" s="7">
        <f>C11*D11</f>
        <v>0</v>
      </c>
      <c r="F11" s="7">
        <f>A11*E11</f>
        <v>0</v>
      </c>
      <c r="G11" s="8">
        <f>F11/8</f>
        <v>0</v>
      </c>
      <c r="H11" s="9">
        <f>C11</f>
        <v>0</v>
      </c>
      <c r="I11" s="10">
        <v>0.3</v>
      </c>
      <c r="J11" s="10">
        <f>H11*I11</f>
        <v>0</v>
      </c>
      <c r="K11" s="10">
        <f>A11*J11</f>
        <v>0</v>
      </c>
      <c r="L11" s="11">
        <f>K11/8</f>
        <v>0</v>
      </c>
      <c r="M11" s="12">
        <f>H11</f>
        <v>0</v>
      </c>
      <c r="N11" s="13">
        <v>0.2</v>
      </c>
      <c r="O11" s="13">
        <f>M11*N11</f>
        <v>0</v>
      </c>
      <c r="P11" s="13">
        <f>A11*O11</f>
        <v>0</v>
      </c>
      <c r="Q11" s="14">
        <f>P11/8</f>
        <v>0</v>
      </c>
    </row>
    <row r="12" spans="1:29" ht="15" thickBot="1" x14ac:dyDescent="0.35">
      <c r="A12" s="3"/>
      <c r="B12" s="4"/>
      <c r="C12" s="4"/>
      <c r="D12" s="642" t="s">
        <v>9</v>
      </c>
      <c r="E12" s="643"/>
      <c r="F12" s="643"/>
      <c r="G12" s="16">
        <f>SUM(G7:G11)</f>
        <v>0</v>
      </c>
      <c r="H12" s="1"/>
      <c r="I12" s="644" t="s">
        <v>10</v>
      </c>
      <c r="J12" s="644"/>
      <c r="K12" s="644"/>
      <c r="L12" s="17">
        <f>SUM(L7:L11)</f>
        <v>0</v>
      </c>
      <c r="M12" s="15"/>
      <c r="N12" s="645" t="s">
        <v>11</v>
      </c>
      <c r="O12" s="645"/>
      <c r="P12" s="645"/>
      <c r="Q12" s="18">
        <f>SUM(Q7:Q11)</f>
        <v>0</v>
      </c>
      <c r="S12" s="116"/>
      <c r="T12" s="116"/>
      <c r="U12" s="116"/>
    </row>
    <row r="13" spans="1:29" ht="15.75" customHeight="1" thickBot="1" x14ac:dyDescent="0.35">
      <c r="S13" s="117"/>
      <c r="T13" s="118"/>
      <c r="U13" s="118"/>
    </row>
    <row r="14" spans="1:29" ht="15" customHeight="1" x14ac:dyDescent="0.3">
      <c r="A14" s="638" t="s">
        <v>219</v>
      </c>
      <c r="B14" s="638"/>
      <c r="C14" s="124"/>
      <c r="D14" s="124"/>
      <c r="E14" s="704" t="s">
        <v>220</v>
      </c>
      <c r="F14" s="704"/>
      <c r="G14" s="704"/>
      <c r="H14" s="2"/>
      <c r="I14" s="704" t="s">
        <v>221</v>
      </c>
      <c r="J14" s="704"/>
      <c r="K14" s="704"/>
      <c r="L14" s="2"/>
      <c r="M14" s="2"/>
      <c r="N14" s="2"/>
      <c r="O14" s="2"/>
      <c r="P14" s="2"/>
      <c r="Q14" s="5"/>
    </row>
    <row r="15" spans="1:29" ht="15" customHeight="1" x14ac:dyDescent="0.3">
      <c r="A15" s="639"/>
      <c r="B15" s="639"/>
      <c r="C15" s="125"/>
      <c r="D15" s="125"/>
      <c r="E15" s="705"/>
      <c r="F15" s="705"/>
      <c r="G15" s="705"/>
      <c r="H15" s="29"/>
      <c r="I15" s="705"/>
      <c r="J15" s="705"/>
      <c r="K15" s="705"/>
      <c r="L15" s="29"/>
      <c r="M15" s="29"/>
      <c r="N15" s="29"/>
      <c r="O15" s="29"/>
      <c r="P15" s="29"/>
      <c r="Q15" s="30"/>
    </row>
    <row r="16" spans="1:29" ht="15" customHeight="1" x14ac:dyDescent="0.3">
      <c r="A16" s="129"/>
      <c r="B16" s="19" t="s">
        <v>222</v>
      </c>
      <c r="C16" s="114">
        <v>0.21</v>
      </c>
      <c r="D16" s="6">
        <v>1</v>
      </c>
      <c r="E16" s="7">
        <f>C16*D16</f>
        <v>0.21</v>
      </c>
      <c r="F16" s="7">
        <f>A16*E16</f>
        <v>0</v>
      </c>
      <c r="G16" s="8">
        <f>F16/8</f>
        <v>0</v>
      </c>
      <c r="H16" s="9">
        <f>C16</f>
        <v>0.21</v>
      </c>
      <c r="I16" s="10">
        <v>0.4</v>
      </c>
      <c r="J16" s="10">
        <f>H16*I16</f>
        <v>8.4000000000000005E-2</v>
      </c>
      <c r="K16" s="10">
        <f>A16*J16</f>
        <v>0</v>
      </c>
      <c r="L16" s="11">
        <f>K16/8</f>
        <v>0</v>
      </c>
      <c r="M16" s="12">
        <f>H16</f>
        <v>0.21</v>
      </c>
      <c r="N16" s="13">
        <v>0.3</v>
      </c>
      <c r="O16" s="13">
        <f>M16*N16</f>
        <v>6.3E-2</v>
      </c>
      <c r="P16" s="13">
        <f>A16*O16</f>
        <v>0</v>
      </c>
      <c r="Q16" s="14">
        <f>P16/8</f>
        <v>0</v>
      </c>
    </row>
    <row r="17" spans="1:25" ht="15.75" customHeight="1" x14ac:dyDescent="0.3">
      <c r="A17" s="130"/>
      <c r="B17" s="119" t="s">
        <v>223</v>
      </c>
      <c r="C17" s="97">
        <v>0.24</v>
      </c>
      <c r="D17" s="6">
        <v>1</v>
      </c>
      <c r="E17" s="7">
        <f>C17*D17</f>
        <v>0.24</v>
      </c>
      <c r="F17" s="7">
        <f>A17*E17</f>
        <v>0</v>
      </c>
      <c r="G17" s="8">
        <f>F17/8</f>
        <v>0</v>
      </c>
      <c r="H17" s="9">
        <f>C17</f>
        <v>0.24</v>
      </c>
      <c r="I17" s="10">
        <v>0.4</v>
      </c>
      <c r="J17" s="10">
        <f>H17*I17</f>
        <v>9.6000000000000002E-2</v>
      </c>
      <c r="K17" s="10">
        <f>A17*J17</f>
        <v>0</v>
      </c>
      <c r="L17" s="11">
        <f>K17/8</f>
        <v>0</v>
      </c>
      <c r="M17" s="12">
        <f>H17</f>
        <v>0.24</v>
      </c>
      <c r="N17" s="13">
        <v>0.3</v>
      </c>
      <c r="O17" s="13">
        <f>M17*N17</f>
        <v>7.1999999999999995E-2</v>
      </c>
      <c r="P17" s="13">
        <f>A17*O17</f>
        <v>0</v>
      </c>
      <c r="Q17" s="14">
        <f>P17/8</f>
        <v>0</v>
      </c>
    </row>
    <row r="18" spans="1:25" x14ac:dyDescent="0.3">
      <c r="A18" s="130"/>
      <c r="B18" s="119" t="s">
        <v>225</v>
      </c>
      <c r="C18" s="97">
        <v>0.25</v>
      </c>
      <c r="D18" s="6">
        <v>1</v>
      </c>
      <c r="E18" s="7">
        <f t="shared" ref="E18:E27" si="0">C18*D18</f>
        <v>0.25</v>
      </c>
      <c r="F18" s="7">
        <f>A18*E18</f>
        <v>0</v>
      </c>
      <c r="G18" s="8">
        <f>F18/8</f>
        <v>0</v>
      </c>
      <c r="H18" s="9">
        <f>C18</f>
        <v>0.25</v>
      </c>
      <c r="I18" s="10">
        <v>0.4</v>
      </c>
      <c r="J18" s="10">
        <f>H18*I18</f>
        <v>0.1</v>
      </c>
      <c r="K18" s="10">
        <f>A18*J18</f>
        <v>0</v>
      </c>
      <c r="L18" s="11">
        <f>K18/8</f>
        <v>0</v>
      </c>
      <c r="M18" s="12">
        <f>H18</f>
        <v>0.25</v>
      </c>
      <c r="N18" s="13">
        <v>0.3</v>
      </c>
      <c r="O18" s="13">
        <f>M18*N18</f>
        <v>7.4999999999999997E-2</v>
      </c>
      <c r="P18" s="13">
        <f>A18*O18</f>
        <v>0</v>
      </c>
      <c r="Q18" s="14">
        <f>P18/8</f>
        <v>0</v>
      </c>
    </row>
    <row r="19" spans="1:25" x14ac:dyDescent="0.3">
      <c r="A19" s="130"/>
      <c r="B19" s="119" t="s">
        <v>224</v>
      </c>
      <c r="C19" s="97">
        <v>0.26</v>
      </c>
      <c r="D19" s="6">
        <v>1</v>
      </c>
      <c r="E19" s="7">
        <f t="shared" si="0"/>
        <v>0.26</v>
      </c>
      <c r="F19" s="7">
        <f>A19*E19</f>
        <v>0</v>
      </c>
      <c r="G19" s="8">
        <f>F19/8</f>
        <v>0</v>
      </c>
      <c r="H19" s="9">
        <f>C19</f>
        <v>0.26</v>
      </c>
      <c r="I19" s="10">
        <v>0.4</v>
      </c>
      <c r="J19" s="10">
        <f>H19*I19</f>
        <v>0.10400000000000001</v>
      </c>
      <c r="K19" s="10">
        <f>A19*J19</f>
        <v>0</v>
      </c>
      <c r="L19" s="11">
        <f>K19/8</f>
        <v>0</v>
      </c>
      <c r="M19" s="12">
        <f>H19</f>
        <v>0.26</v>
      </c>
      <c r="N19" s="13">
        <v>0.3</v>
      </c>
      <c r="O19" s="13">
        <f>M19*N19</f>
        <v>7.8E-2</v>
      </c>
      <c r="P19" s="13">
        <f>A19*O19</f>
        <v>0</v>
      </c>
      <c r="Q19" s="14">
        <f>P19/8</f>
        <v>0</v>
      </c>
    </row>
    <row r="20" spans="1:25" x14ac:dyDescent="0.3">
      <c r="A20" s="130"/>
      <c r="B20" s="119" t="s">
        <v>226</v>
      </c>
      <c r="C20" s="97">
        <v>0.27</v>
      </c>
      <c r="D20" s="6">
        <v>1</v>
      </c>
      <c r="E20" s="7">
        <f t="shared" si="0"/>
        <v>0.27</v>
      </c>
      <c r="F20" s="7">
        <f t="shared" ref="F20:F26" si="1">A20*E20</f>
        <v>0</v>
      </c>
      <c r="G20" s="8">
        <f t="shared" ref="G20:G26" si="2">F20/8</f>
        <v>0</v>
      </c>
      <c r="H20" s="9">
        <f t="shared" ref="H20:H26" si="3">C20</f>
        <v>0.27</v>
      </c>
      <c r="I20" s="10">
        <v>0.4</v>
      </c>
      <c r="J20" s="10">
        <f t="shared" ref="J20:J26" si="4">H20*I20</f>
        <v>0.10800000000000001</v>
      </c>
      <c r="K20" s="10">
        <f t="shared" ref="K20:K26" si="5">A20*J20</f>
        <v>0</v>
      </c>
      <c r="L20" s="11">
        <f t="shared" ref="L20:L26" si="6">K20/8</f>
        <v>0</v>
      </c>
      <c r="M20" s="12">
        <f t="shared" ref="M20:M26" si="7">H20</f>
        <v>0.27</v>
      </c>
      <c r="N20" s="13">
        <v>0.3</v>
      </c>
      <c r="O20" s="13">
        <f t="shared" ref="O20:O26" si="8">M20*N20</f>
        <v>8.1000000000000003E-2</v>
      </c>
      <c r="P20" s="13">
        <f t="shared" ref="P20:P26" si="9">A20*O20</f>
        <v>0</v>
      </c>
      <c r="Q20" s="14">
        <f t="shared" ref="Q20:Q26" si="10">P20/8</f>
        <v>0</v>
      </c>
    </row>
    <row r="21" spans="1:25" x14ac:dyDescent="0.3">
      <c r="A21" s="130"/>
      <c r="B21" s="119" t="s">
        <v>227</v>
      </c>
      <c r="C21" s="97">
        <v>0.28000000000000003</v>
      </c>
      <c r="D21" s="6">
        <v>1</v>
      </c>
      <c r="E21" s="7">
        <f t="shared" si="0"/>
        <v>0.28000000000000003</v>
      </c>
      <c r="F21" s="7">
        <f t="shared" si="1"/>
        <v>0</v>
      </c>
      <c r="G21" s="8">
        <f t="shared" si="2"/>
        <v>0</v>
      </c>
      <c r="H21" s="9">
        <f t="shared" si="3"/>
        <v>0.28000000000000003</v>
      </c>
      <c r="I21" s="10">
        <v>0.4</v>
      </c>
      <c r="J21" s="10">
        <f t="shared" si="4"/>
        <v>0.11200000000000002</v>
      </c>
      <c r="K21" s="10">
        <f t="shared" si="5"/>
        <v>0</v>
      </c>
      <c r="L21" s="11">
        <f t="shared" si="6"/>
        <v>0</v>
      </c>
      <c r="M21" s="12">
        <f t="shared" si="7"/>
        <v>0.28000000000000003</v>
      </c>
      <c r="N21" s="13">
        <v>0.3</v>
      </c>
      <c r="O21" s="13">
        <f t="shared" si="8"/>
        <v>8.4000000000000005E-2</v>
      </c>
      <c r="P21" s="13">
        <f t="shared" si="9"/>
        <v>0</v>
      </c>
      <c r="Q21" s="14">
        <f t="shared" si="10"/>
        <v>0</v>
      </c>
    </row>
    <row r="22" spans="1:25" x14ac:dyDescent="0.3">
      <c r="A22" s="130"/>
      <c r="B22" s="119" t="s">
        <v>228</v>
      </c>
      <c r="C22" s="97">
        <v>0.28999999999999998</v>
      </c>
      <c r="D22" s="6">
        <v>1</v>
      </c>
      <c r="E22" s="7">
        <f t="shared" si="0"/>
        <v>0.28999999999999998</v>
      </c>
      <c r="F22" s="7">
        <f t="shared" si="1"/>
        <v>0</v>
      </c>
      <c r="G22" s="8">
        <f t="shared" si="2"/>
        <v>0</v>
      </c>
      <c r="H22" s="9">
        <f t="shared" si="3"/>
        <v>0.28999999999999998</v>
      </c>
      <c r="I22" s="10">
        <v>0.4</v>
      </c>
      <c r="J22" s="10">
        <f t="shared" si="4"/>
        <v>0.11599999999999999</v>
      </c>
      <c r="K22" s="10">
        <f t="shared" si="5"/>
        <v>0</v>
      </c>
      <c r="L22" s="11">
        <f t="shared" si="6"/>
        <v>0</v>
      </c>
      <c r="M22" s="12">
        <f t="shared" si="7"/>
        <v>0.28999999999999998</v>
      </c>
      <c r="N22" s="13">
        <v>0.3</v>
      </c>
      <c r="O22" s="13">
        <f t="shared" si="8"/>
        <v>8.6999999999999994E-2</v>
      </c>
      <c r="P22" s="13">
        <f t="shared" si="9"/>
        <v>0</v>
      </c>
      <c r="Q22" s="14">
        <f t="shared" si="10"/>
        <v>0</v>
      </c>
      <c r="S22" s="546" t="s">
        <v>254</v>
      </c>
      <c r="T22" s="546"/>
      <c r="U22" s="546"/>
      <c r="W22" s="670" t="s">
        <v>254</v>
      </c>
      <c r="X22" s="670"/>
      <c r="Y22" s="670"/>
    </row>
    <row r="23" spans="1:25" x14ac:dyDescent="0.3">
      <c r="A23" s="130"/>
      <c r="B23" s="119" t="s">
        <v>229</v>
      </c>
      <c r="C23" s="97">
        <v>0.3</v>
      </c>
      <c r="D23" s="6">
        <v>1</v>
      </c>
      <c r="E23" s="7">
        <f t="shared" si="0"/>
        <v>0.3</v>
      </c>
      <c r="F23" s="7">
        <f t="shared" si="1"/>
        <v>0</v>
      </c>
      <c r="G23" s="8">
        <f t="shared" si="2"/>
        <v>0</v>
      </c>
      <c r="H23" s="9">
        <f t="shared" si="3"/>
        <v>0.3</v>
      </c>
      <c r="I23" s="10">
        <v>0.4</v>
      </c>
      <c r="J23" s="10">
        <f t="shared" si="4"/>
        <v>0.12</v>
      </c>
      <c r="K23" s="10">
        <f t="shared" si="5"/>
        <v>0</v>
      </c>
      <c r="L23" s="11">
        <f t="shared" si="6"/>
        <v>0</v>
      </c>
      <c r="M23" s="12">
        <f t="shared" si="7"/>
        <v>0.3</v>
      </c>
      <c r="N23" s="13">
        <v>0.3</v>
      </c>
      <c r="O23" s="13">
        <f t="shared" si="8"/>
        <v>0.09</v>
      </c>
      <c r="P23" s="13">
        <f t="shared" si="9"/>
        <v>0</v>
      </c>
      <c r="Q23" s="14">
        <f t="shared" si="10"/>
        <v>0</v>
      </c>
      <c r="S23" s="653">
        <f>Q28+Q37+Q46+Q55</f>
        <v>0</v>
      </c>
      <c r="T23" s="654"/>
      <c r="U23" s="654"/>
      <c r="W23" s="671">
        <f>L28+L37+L46+L55</f>
        <v>0</v>
      </c>
      <c r="X23" s="672"/>
      <c r="Y23" s="672"/>
    </row>
    <row r="24" spans="1:25" x14ac:dyDescent="0.3">
      <c r="A24" s="130"/>
      <c r="B24" s="119" t="s">
        <v>230</v>
      </c>
      <c r="C24" s="97">
        <v>0.32</v>
      </c>
      <c r="D24" s="6">
        <v>1</v>
      </c>
      <c r="E24" s="7">
        <f t="shared" si="0"/>
        <v>0.32</v>
      </c>
      <c r="F24" s="7">
        <f t="shared" si="1"/>
        <v>0</v>
      </c>
      <c r="G24" s="8">
        <f t="shared" si="2"/>
        <v>0</v>
      </c>
      <c r="H24" s="9">
        <f t="shared" si="3"/>
        <v>0.32</v>
      </c>
      <c r="I24" s="10">
        <v>0.4</v>
      </c>
      <c r="J24" s="10">
        <f t="shared" si="4"/>
        <v>0.128</v>
      </c>
      <c r="K24" s="10">
        <f t="shared" si="5"/>
        <v>0</v>
      </c>
      <c r="L24" s="11">
        <f t="shared" si="6"/>
        <v>0</v>
      </c>
      <c r="M24" s="12">
        <f t="shared" si="7"/>
        <v>0.32</v>
      </c>
      <c r="N24" s="13">
        <v>0.3</v>
      </c>
      <c r="O24" s="13">
        <f t="shared" si="8"/>
        <v>9.6000000000000002E-2</v>
      </c>
      <c r="P24" s="13">
        <f t="shared" si="9"/>
        <v>0</v>
      </c>
      <c r="Q24" s="14">
        <f t="shared" si="10"/>
        <v>0</v>
      </c>
      <c r="S24" s="654"/>
      <c r="T24" s="654"/>
      <c r="U24" s="654"/>
      <c r="W24" s="672"/>
      <c r="X24" s="672"/>
      <c r="Y24" s="672"/>
    </row>
    <row r="25" spans="1:25" x14ac:dyDescent="0.3">
      <c r="A25" s="130"/>
      <c r="B25" s="119" t="s">
        <v>231</v>
      </c>
      <c r="C25" s="97">
        <v>0.35</v>
      </c>
      <c r="D25" s="6">
        <v>1</v>
      </c>
      <c r="E25" s="7">
        <f t="shared" si="0"/>
        <v>0.35</v>
      </c>
      <c r="F25" s="7">
        <f t="shared" si="1"/>
        <v>0</v>
      </c>
      <c r="G25" s="8">
        <f t="shared" si="2"/>
        <v>0</v>
      </c>
      <c r="H25" s="9">
        <f t="shared" si="3"/>
        <v>0.35</v>
      </c>
      <c r="I25" s="10">
        <v>0.4</v>
      </c>
      <c r="J25" s="10">
        <f t="shared" si="4"/>
        <v>0.13999999999999999</v>
      </c>
      <c r="K25" s="10">
        <f t="shared" si="5"/>
        <v>0</v>
      </c>
      <c r="L25" s="11">
        <f t="shared" si="6"/>
        <v>0</v>
      </c>
      <c r="M25" s="12">
        <f t="shared" si="7"/>
        <v>0.35</v>
      </c>
      <c r="N25" s="13">
        <v>0.3</v>
      </c>
      <c r="O25" s="13">
        <f t="shared" si="8"/>
        <v>0.105</v>
      </c>
      <c r="P25" s="13">
        <f t="shared" si="9"/>
        <v>0</v>
      </c>
      <c r="Q25" s="14">
        <f t="shared" si="10"/>
        <v>0</v>
      </c>
      <c r="S25" s="654"/>
      <c r="T25" s="654"/>
      <c r="U25" s="654"/>
      <c r="W25" s="672"/>
      <c r="X25" s="672"/>
      <c r="Y25" s="672"/>
    </row>
    <row r="26" spans="1:25" x14ac:dyDescent="0.3">
      <c r="A26" s="130"/>
      <c r="B26" s="119" t="s">
        <v>232</v>
      </c>
      <c r="C26" s="97">
        <v>0.39</v>
      </c>
      <c r="D26" s="6">
        <v>1</v>
      </c>
      <c r="E26" s="7">
        <f t="shared" si="0"/>
        <v>0.39</v>
      </c>
      <c r="F26" s="7">
        <f t="shared" si="1"/>
        <v>0</v>
      </c>
      <c r="G26" s="8">
        <f t="shared" si="2"/>
        <v>0</v>
      </c>
      <c r="H26" s="9">
        <f t="shared" si="3"/>
        <v>0.39</v>
      </c>
      <c r="I26" s="10">
        <v>0.4</v>
      </c>
      <c r="J26" s="10">
        <f t="shared" si="4"/>
        <v>0.15600000000000003</v>
      </c>
      <c r="K26" s="10">
        <f t="shared" si="5"/>
        <v>0</v>
      </c>
      <c r="L26" s="11">
        <f t="shared" si="6"/>
        <v>0</v>
      </c>
      <c r="M26" s="12">
        <f t="shared" si="7"/>
        <v>0.39</v>
      </c>
      <c r="N26" s="13">
        <v>0.3</v>
      </c>
      <c r="O26" s="13">
        <f t="shared" si="8"/>
        <v>0.11699999999999999</v>
      </c>
      <c r="P26" s="13">
        <f t="shared" si="9"/>
        <v>0</v>
      </c>
      <c r="Q26" s="14">
        <f t="shared" si="10"/>
        <v>0</v>
      </c>
    </row>
    <row r="27" spans="1:25" x14ac:dyDescent="0.3">
      <c r="A27" s="130"/>
      <c r="B27" s="119"/>
      <c r="C27" s="97"/>
      <c r="D27" s="6">
        <v>1</v>
      </c>
      <c r="E27" s="7">
        <f t="shared" si="0"/>
        <v>0</v>
      </c>
      <c r="F27" s="7">
        <f>A27*E27</f>
        <v>0</v>
      </c>
      <c r="G27" s="8">
        <f>F27/8</f>
        <v>0</v>
      </c>
      <c r="H27" s="9">
        <f>C27</f>
        <v>0</v>
      </c>
      <c r="I27" s="10">
        <v>0.4</v>
      </c>
      <c r="J27" s="10">
        <f>H27*I27</f>
        <v>0</v>
      </c>
      <c r="K27" s="10">
        <f>A27*J27</f>
        <v>0</v>
      </c>
      <c r="L27" s="11">
        <f>K27/8</f>
        <v>0</v>
      </c>
      <c r="M27" s="12">
        <f>H27</f>
        <v>0</v>
      </c>
      <c r="N27" s="13">
        <v>0.3</v>
      </c>
      <c r="O27" s="13">
        <f>M27*N27</f>
        <v>0</v>
      </c>
      <c r="P27" s="13">
        <f>A27*O27</f>
        <v>0</v>
      </c>
      <c r="Q27" s="14">
        <f>P27/8</f>
        <v>0</v>
      </c>
    </row>
    <row r="28" spans="1:25" ht="15" thickBot="1" x14ac:dyDescent="0.35">
      <c r="A28" s="3"/>
      <c r="B28" s="4"/>
      <c r="C28" s="4"/>
      <c r="D28" s="642" t="s">
        <v>9</v>
      </c>
      <c r="E28" s="643"/>
      <c r="F28" s="643"/>
      <c r="G28" s="16">
        <f>SUM(G16:G27)</f>
        <v>0</v>
      </c>
      <c r="H28" s="1"/>
      <c r="I28" s="644" t="s">
        <v>10</v>
      </c>
      <c r="J28" s="644"/>
      <c r="K28" s="644"/>
      <c r="L28" s="17">
        <f>SUM(L16:L27)</f>
        <v>0</v>
      </c>
      <c r="M28" s="15"/>
      <c r="N28" s="645" t="s">
        <v>11</v>
      </c>
      <c r="O28" s="645"/>
      <c r="P28" s="645"/>
      <c r="Q28" s="18">
        <f>SUM(Q16:Q27)</f>
        <v>0</v>
      </c>
      <c r="S28" s="116"/>
      <c r="T28" s="116"/>
      <c r="U28" s="116"/>
    </row>
    <row r="29" spans="1:25" ht="15" thickBot="1" x14ac:dyDescent="0.35"/>
    <row r="30" spans="1:25" ht="15" customHeight="1" x14ac:dyDescent="0.3">
      <c r="A30" s="638" t="s">
        <v>234</v>
      </c>
      <c r="B30" s="638"/>
      <c r="C30" s="638"/>
      <c r="D30" s="704" t="s">
        <v>233</v>
      </c>
      <c r="E30" s="704"/>
      <c r="F30" s="704"/>
      <c r="G30" s="704"/>
      <c r="H30" s="122"/>
      <c r="I30" s="704" t="s">
        <v>239</v>
      </c>
      <c r="J30" s="704"/>
      <c r="K30" s="122"/>
      <c r="L30" s="704"/>
      <c r="M30" s="704"/>
      <c r="N30" s="704"/>
      <c r="O30" s="2"/>
      <c r="P30" s="2"/>
      <c r="Q30" s="5"/>
    </row>
    <row r="31" spans="1:25" ht="15" customHeight="1" x14ac:dyDescent="0.3">
      <c r="A31" s="639"/>
      <c r="B31" s="639"/>
      <c r="C31" s="639"/>
      <c r="D31" s="705"/>
      <c r="E31" s="705"/>
      <c r="F31" s="705"/>
      <c r="G31" s="705"/>
      <c r="H31" s="123"/>
      <c r="I31" s="705"/>
      <c r="J31" s="705"/>
      <c r="K31" s="123"/>
      <c r="L31" s="705"/>
      <c r="M31" s="705"/>
      <c r="N31" s="705"/>
      <c r="O31" s="29"/>
      <c r="P31" s="29"/>
      <c r="Q31" s="30"/>
    </row>
    <row r="32" spans="1:25" ht="15" customHeight="1" x14ac:dyDescent="0.3">
      <c r="A32" s="129"/>
      <c r="B32" s="19" t="s">
        <v>235</v>
      </c>
      <c r="C32" s="114">
        <v>0.08</v>
      </c>
      <c r="D32" s="6">
        <v>1</v>
      </c>
      <c r="E32" s="7">
        <f>C32*D32</f>
        <v>0.08</v>
      </c>
      <c r="F32" s="7">
        <f>A32*E32</f>
        <v>0</v>
      </c>
      <c r="G32" s="8">
        <f>F32/8</f>
        <v>0</v>
      </c>
      <c r="H32" s="9">
        <f>C32</f>
        <v>0.08</v>
      </c>
      <c r="I32" s="10">
        <v>0.61</v>
      </c>
      <c r="J32" s="10">
        <f>H32*I32</f>
        <v>4.8800000000000003E-2</v>
      </c>
      <c r="K32" s="10">
        <f>A32*J32</f>
        <v>0</v>
      </c>
      <c r="L32" s="11">
        <f>K32/8</f>
        <v>0</v>
      </c>
      <c r="M32" s="12">
        <f>H32</f>
        <v>0.08</v>
      </c>
      <c r="N32" s="13">
        <v>0.55000000000000004</v>
      </c>
      <c r="O32" s="13">
        <f>M32*N32</f>
        <v>4.4000000000000004E-2</v>
      </c>
      <c r="P32" s="13">
        <f>A32*O32</f>
        <v>0</v>
      </c>
      <c r="Q32" s="14">
        <f>P32/8</f>
        <v>0</v>
      </c>
    </row>
    <row r="33" spans="1:21" ht="15.75" customHeight="1" x14ac:dyDescent="0.3">
      <c r="A33" s="130"/>
      <c r="B33" s="119" t="s">
        <v>236</v>
      </c>
      <c r="C33" s="97">
        <v>0.01</v>
      </c>
      <c r="D33" s="6">
        <v>1</v>
      </c>
      <c r="E33" s="7">
        <f>C33*D33</f>
        <v>0.01</v>
      </c>
      <c r="F33" s="7">
        <f>A33*E33</f>
        <v>0</v>
      </c>
      <c r="G33" s="8">
        <f>F33/8</f>
        <v>0</v>
      </c>
      <c r="H33" s="9">
        <f>C33</f>
        <v>0.01</v>
      </c>
      <c r="I33" s="10">
        <v>0.61</v>
      </c>
      <c r="J33" s="10">
        <f>H33*I33</f>
        <v>6.1000000000000004E-3</v>
      </c>
      <c r="K33" s="10">
        <f>A33*J33</f>
        <v>0</v>
      </c>
      <c r="L33" s="11">
        <f>K33/8</f>
        <v>0</v>
      </c>
      <c r="M33" s="12">
        <f>H33</f>
        <v>0.01</v>
      </c>
      <c r="N33" s="13">
        <v>0.55000000000000004</v>
      </c>
      <c r="O33" s="13">
        <f>M33*N33</f>
        <v>5.5000000000000005E-3</v>
      </c>
      <c r="P33" s="13">
        <f>A33*O33</f>
        <v>0</v>
      </c>
      <c r="Q33" s="14">
        <f>P33/8</f>
        <v>0</v>
      </c>
    </row>
    <row r="34" spans="1:21" x14ac:dyDescent="0.3">
      <c r="A34" s="130"/>
      <c r="B34" s="119" t="s">
        <v>237</v>
      </c>
      <c r="C34" s="97">
        <v>2.8000000000000001E-2</v>
      </c>
      <c r="D34" s="6">
        <v>1</v>
      </c>
      <c r="E34" s="7">
        <f>C34*D34</f>
        <v>2.8000000000000001E-2</v>
      </c>
      <c r="F34" s="7">
        <f>A34*E34</f>
        <v>0</v>
      </c>
      <c r="G34" s="8">
        <f>F34/8</f>
        <v>0</v>
      </c>
      <c r="H34" s="9">
        <f>C34</f>
        <v>2.8000000000000001E-2</v>
      </c>
      <c r="I34" s="10">
        <v>1</v>
      </c>
      <c r="J34" s="10">
        <f>H34*I34</f>
        <v>2.8000000000000001E-2</v>
      </c>
      <c r="K34" s="10">
        <f>A34*J34</f>
        <v>0</v>
      </c>
      <c r="L34" s="11">
        <f>K34/8</f>
        <v>0</v>
      </c>
      <c r="M34" s="12">
        <f>H34</f>
        <v>2.8000000000000001E-2</v>
      </c>
      <c r="N34" s="13">
        <v>1</v>
      </c>
      <c r="O34" s="13">
        <f>M34*N34</f>
        <v>2.8000000000000001E-2</v>
      </c>
      <c r="P34" s="13">
        <f>A34*O34</f>
        <v>0</v>
      </c>
      <c r="Q34" s="14">
        <f>P34/8</f>
        <v>0</v>
      </c>
    </row>
    <row r="35" spans="1:21" x14ac:dyDescent="0.3">
      <c r="A35" s="130"/>
      <c r="B35" s="119" t="s">
        <v>238</v>
      </c>
      <c r="C35" s="97">
        <v>0.62</v>
      </c>
      <c r="D35" s="6">
        <v>1</v>
      </c>
      <c r="E35" s="7">
        <f>C35*D35</f>
        <v>0.62</v>
      </c>
      <c r="F35" s="7">
        <f>A35*E35</f>
        <v>0</v>
      </c>
      <c r="G35" s="8">
        <f>F35/8</f>
        <v>0</v>
      </c>
      <c r="H35" s="9">
        <f>C35</f>
        <v>0.62</v>
      </c>
      <c r="I35" s="10">
        <v>0.35</v>
      </c>
      <c r="J35" s="10">
        <f>H35*I35</f>
        <v>0.217</v>
      </c>
      <c r="K35" s="10">
        <f>A35*J35</f>
        <v>0</v>
      </c>
      <c r="L35" s="11">
        <f>K35/8</f>
        <v>0</v>
      </c>
      <c r="M35" s="12">
        <f>H35</f>
        <v>0.62</v>
      </c>
      <c r="N35" s="13">
        <v>0.25</v>
      </c>
      <c r="O35" s="13">
        <f>M35*N35</f>
        <v>0.155</v>
      </c>
      <c r="P35" s="13">
        <f>A35*O35</f>
        <v>0</v>
      </c>
      <c r="Q35" s="14">
        <f>P35/8</f>
        <v>0</v>
      </c>
    </row>
    <row r="36" spans="1:21" x14ac:dyDescent="0.3">
      <c r="A36" s="130"/>
      <c r="B36" s="119"/>
      <c r="C36" s="97"/>
      <c r="D36" s="6">
        <v>1</v>
      </c>
      <c r="E36" s="7">
        <f>C36*D36</f>
        <v>0</v>
      </c>
      <c r="F36" s="7">
        <f>A36*E36</f>
        <v>0</v>
      </c>
      <c r="G36" s="8">
        <f>F36/8</f>
        <v>0</v>
      </c>
      <c r="H36" s="9">
        <f>C36</f>
        <v>0</v>
      </c>
      <c r="I36" s="10">
        <v>0.2</v>
      </c>
      <c r="J36" s="10">
        <f>H36*I36</f>
        <v>0</v>
      </c>
      <c r="K36" s="10">
        <f>A36*J36</f>
        <v>0</v>
      </c>
      <c r="L36" s="11">
        <f>K36/8</f>
        <v>0</v>
      </c>
      <c r="M36" s="12">
        <f>H36</f>
        <v>0</v>
      </c>
      <c r="N36" s="13">
        <v>0.1</v>
      </c>
      <c r="O36" s="13">
        <f>M36*N36</f>
        <v>0</v>
      </c>
      <c r="P36" s="13">
        <f>A36*O36</f>
        <v>0</v>
      </c>
      <c r="Q36" s="14">
        <f>P36/8</f>
        <v>0</v>
      </c>
    </row>
    <row r="37" spans="1:21" ht="15" thickBot="1" x14ac:dyDescent="0.35">
      <c r="A37" s="3"/>
      <c r="B37" s="4"/>
      <c r="C37" s="4"/>
      <c r="D37" s="642" t="s">
        <v>9</v>
      </c>
      <c r="E37" s="643"/>
      <c r="F37" s="643"/>
      <c r="G37" s="16">
        <f>SUM(G32:G36)</f>
        <v>0</v>
      </c>
      <c r="H37" s="1"/>
      <c r="I37" s="644" t="s">
        <v>10</v>
      </c>
      <c r="J37" s="644"/>
      <c r="K37" s="644"/>
      <c r="L37" s="17">
        <f>SUM(L32:L36)</f>
        <v>0</v>
      </c>
      <c r="M37" s="15"/>
      <c r="N37" s="645" t="s">
        <v>11</v>
      </c>
      <c r="O37" s="645"/>
      <c r="P37" s="645"/>
      <c r="Q37" s="18">
        <f>SUM(Q32:Q36)</f>
        <v>0</v>
      </c>
      <c r="S37" s="116"/>
      <c r="T37" s="116"/>
      <c r="U37" s="116"/>
    </row>
    <row r="38" spans="1:21" ht="15" thickBot="1" x14ac:dyDescent="0.35"/>
    <row r="39" spans="1:21" ht="15" customHeight="1" x14ac:dyDescent="0.3">
      <c r="A39" s="638" t="s">
        <v>240</v>
      </c>
      <c r="B39" s="638"/>
      <c r="C39" s="638"/>
      <c r="D39" s="704" t="s">
        <v>233</v>
      </c>
      <c r="E39" s="704"/>
      <c r="F39" s="704"/>
      <c r="G39" s="704"/>
      <c r="H39" s="122"/>
      <c r="I39" s="704" t="s">
        <v>239</v>
      </c>
      <c r="J39" s="704"/>
      <c r="K39" s="122"/>
      <c r="L39" s="704"/>
      <c r="M39" s="704"/>
      <c r="N39" s="704"/>
      <c r="O39" s="2"/>
      <c r="P39" s="2"/>
      <c r="Q39" s="5"/>
    </row>
    <row r="40" spans="1:21" ht="15" customHeight="1" x14ac:dyDescent="0.3">
      <c r="A40" s="639"/>
      <c r="B40" s="639"/>
      <c r="C40" s="639"/>
      <c r="D40" s="705"/>
      <c r="E40" s="705"/>
      <c r="F40" s="705"/>
      <c r="G40" s="705"/>
      <c r="H40" s="123"/>
      <c r="I40" s="705"/>
      <c r="J40" s="705"/>
      <c r="K40" s="123"/>
      <c r="L40" s="705"/>
      <c r="M40" s="705"/>
      <c r="N40" s="705"/>
      <c r="O40" s="29"/>
      <c r="P40" s="29"/>
      <c r="Q40" s="30"/>
    </row>
    <row r="41" spans="1:21" ht="15" customHeight="1" x14ac:dyDescent="0.3">
      <c r="A41" s="129"/>
      <c r="B41" s="19" t="s">
        <v>235</v>
      </c>
      <c r="C41" s="114">
        <v>0.28000000000000003</v>
      </c>
      <c r="D41" s="6">
        <v>1</v>
      </c>
      <c r="E41" s="7">
        <f>C41*D41</f>
        <v>0.28000000000000003</v>
      </c>
      <c r="F41" s="7">
        <f>A41*E41</f>
        <v>0</v>
      </c>
      <c r="G41" s="8">
        <f>F41/8</f>
        <v>0</v>
      </c>
      <c r="H41" s="9">
        <f>C41</f>
        <v>0.28000000000000003</v>
      </c>
      <c r="I41" s="10">
        <v>0.61</v>
      </c>
      <c r="J41" s="10">
        <f>H41*I41</f>
        <v>0.17080000000000001</v>
      </c>
      <c r="K41" s="10">
        <f>A41*J41</f>
        <v>0</v>
      </c>
      <c r="L41" s="11">
        <f>K41/8</f>
        <v>0</v>
      </c>
      <c r="M41" s="12">
        <f>H41</f>
        <v>0.28000000000000003</v>
      </c>
      <c r="N41" s="13">
        <v>0.55000000000000004</v>
      </c>
      <c r="O41" s="13">
        <f>M41*N41</f>
        <v>0.15400000000000003</v>
      </c>
      <c r="P41" s="13">
        <f>A41*O41</f>
        <v>0</v>
      </c>
      <c r="Q41" s="14">
        <f>P41/8</f>
        <v>0</v>
      </c>
    </row>
    <row r="42" spans="1:21" ht="15.75" customHeight="1" x14ac:dyDescent="0.3">
      <c r="A42" s="130"/>
      <c r="B42" s="119" t="s">
        <v>236</v>
      </c>
      <c r="C42" s="97">
        <v>0.26</v>
      </c>
      <c r="D42" s="6">
        <v>1</v>
      </c>
      <c r="E42" s="7">
        <f>C42*D42</f>
        <v>0.26</v>
      </c>
      <c r="F42" s="7">
        <f>A42*E42</f>
        <v>0</v>
      </c>
      <c r="G42" s="8">
        <f>F42/8</f>
        <v>0</v>
      </c>
      <c r="H42" s="9">
        <f>C42</f>
        <v>0.26</v>
      </c>
      <c r="I42" s="10">
        <v>0.61</v>
      </c>
      <c r="J42" s="10">
        <f>H42*I42</f>
        <v>0.15859999999999999</v>
      </c>
      <c r="K42" s="10">
        <f>A42*J42</f>
        <v>0</v>
      </c>
      <c r="L42" s="11">
        <f>K42/8</f>
        <v>0</v>
      </c>
      <c r="M42" s="12">
        <f>H42</f>
        <v>0.26</v>
      </c>
      <c r="N42" s="13">
        <v>0.55000000000000004</v>
      </c>
      <c r="O42" s="13">
        <f>M42*N42</f>
        <v>0.14300000000000002</v>
      </c>
      <c r="P42" s="13">
        <f>A42*O42</f>
        <v>0</v>
      </c>
      <c r="Q42" s="14">
        <f>P42/8</f>
        <v>0</v>
      </c>
    </row>
    <row r="43" spans="1:21" x14ac:dyDescent="0.3">
      <c r="A43" s="130"/>
      <c r="B43" s="119" t="s">
        <v>237</v>
      </c>
      <c r="C43" s="97">
        <v>0.06</v>
      </c>
      <c r="D43" s="6">
        <v>1</v>
      </c>
      <c r="E43" s="7">
        <f>C43*D43</f>
        <v>0.06</v>
      </c>
      <c r="F43" s="7">
        <f>A43*E43</f>
        <v>0</v>
      </c>
      <c r="G43" s="8">
        <f>F43/8</f>
        <v>0</v>
      </c>
      <c r="H43" s="9">
        <f>C43</f>
        <v>0.06</v>
      </c>
      <c r="I43" s="10">
        <v>1</v>
      </c>
      <c r="J43" s="10">
        <f>H43*I43</f>
        <v>0.06</v>
      </c>
      <c r="K43" s="10">
        <f>A43*J43</f>
        <v>0</v>
      </c>
      <c r="L43" s="11">
        <f>K43/8</f>
        <v>0</v>
      </c>
      <c r="M43" s="12">
        <f>H43</f>
        <v>0.06</v>
      </c>
      <c r="N43" s="13">
        <v>1</v>
      </c>
      <c r="O43" s="13">
        <f>M43*N43</f>
        <v>0.06</v>
      </c>
      <c r="P43" s="13">
        <f>A43*O43</f>
        <v>0</v>
      </c>
      <c r="Q43" s="14">
        <f>P43/8</f>
        <v>0</v>
      </c>
    </row>
    <row r="44" spans="1:21" x14ac:dyDescent="0.3">
      <c r="A44" s="130"/>
      <c r="B44" s="119" t="s">
        <v>238</v>
      </c>
      <c r="C44" s="97">
        <v>1</v>
      </c>
      <c r="D44" s="6">
        <v>1</v>
      </c>
      <c r="E44" s="7">
        <f>C44*D44</f>
        <v>1</v>
      </c>
      <c r="F44" s="7">
        <f>A44*E44</f>
        <v>0</v>
      </c>
      <c r="G44" s="8">
        <f>F44/8</f>
        <v>0</v>
      </c>
      <c r="H44" s="9">
        <f>C44</f>
        <v>1</v>
      </c>
      <c r="I44" s="10">
        <v>0.61</v>
      </c>
      <c r="J44" s="10">
        <f>H44*I44</f>
        <v>0.61</v>
      </c>
      <c r="K44" s="10">
        <f>A44*J44</f>
        <v>0</v>
      </c>
      <c r="L44" s="11">
        <f>K44/8</f>
        <v>0</v>
      </c>
      <c r="M44" s="12">
        <f>H44</f>
        <v>1</v>
      </c>
      <c r="N44" s="13">
        <v>0.4</v>
      </c>
      <c r="O44" s="13">
        <f>M44*N44</f>
        <v>0.4</v>
      </c>
      <c r="P44" s="13">
        <f>A44*O44</f>
        <v>0</v>
      </c>
      <c r="Q44" s="14">
        <f>P44/8</f>
        <v>0</v>
      </c>
    </row>
    <row r="45" spans="1:21" x14ac:dyDescent="0.3">
      <c r="A45" s="130"/>
      <c r="B45" s="119"/>
      <c r="C45" s="97"/>
      <c r="D45" s="6">
        <v>1</v>
      </c>
      <c r="E45" s="7">
        <f>C45*D45</f>
        <v>0</v>
      </c>
      <c r="F45" s="7">
        <f>A45*E45</f>
        <v>0</v>
      </c>
      <c r="G45" s="8">
        <f>F45/8</f>
        <v>0</v>
      </c>
      <c r="H45" s="9">
        <f>C45</f>
        <v>0</v>
      </c>
      <c r="I45" s="10">
        <v>1</v>
      </c>
      <c r="J45" s="10">
        <f>H45*I45</f>
        <v>0</v>
      </c>
      <c r="K45" s="10">
        <f>A45*J45</f>
        <v>0</v>
      </c>
      <c r="L45" s="11">
        <f>K45/8</f>
        <v>0</v>
      </c>
      <c r="M45" s="12">
        <f>H45</f>
        <v>0</v>
      </c>
      <c r="N45" s="13">
        <v>1</v>
      </c>
      <c r="O45" s="13">
        <f>M45*N45</f>
        <v>0</v>
      </c>
      <c r="P45" s="13">
        <f>A45*O45</f>
        <v>0</v>
      </c>
      <c r="Q45" s="14">
        <f>P45/8</f>
        <v>0</v>
      </c>
    </row>
    <row r="46" spans="1:21" ht="15" thickBot="1" x14ac:dyDescent="0.35">
      <c r="A46" s="3"/>
      <c r="B46" s="4"/>
      <c r="C46" s="4"/>
      <c r="D46" s="642" t="s">
        <v>9</v>
      </c>
      <c r="E46" s="643"/>
      <c r="F46" s="643"/>
      <c r="G46" s="16">
        <f>SUM(G41:G45)</f>
        <v>0</v>
      </c>
      <c r="H46" s="1"/>
      <c r="I46" s="644" t="s">
        <v>10</v>
      </c>
      <c r="J46" s="644"/>
      <c r="K46" s="644"/>
      <c r="L46" s="17">
        <f>SUM(L41:L45)</f>
        <v>0</v>
      </c>
      <c r="M46" s="15"/>
      <c r="N46" s="645" t="s">
        <v>11</v>
      </c>
      <c r="O46" s="645"/>
      <c r="P46" s="645"/>
      <c r="Q46" s="18">
        <f>SUM(Q41:Q45)</f>
        <v>0</v>
      </c>
      <c r="S46" s="116"/>
      <c r="T46" s="116"/>
      <c r="U46" s="116"/>
    </row>
    <row r="47" spans="1:21" ht="15" thickBot="1" x14ac:dyDescent="0.35"/>
    <row r="48" spans="1:21" ht="15" customHeight="1" x14ac:dyDescent="0.3">
      <c r="A48" s="638" t="s">
        <v>241</v>
      </c>
      <c r="B48" s="638"/>
      <c r="C48" s="638"/>
      <c r="D48" s="704" t="s">
        <v>233</v>
      </c>
      <c r="E48" s="704"/>
      <c r="F48" s="704"/>
      <c r="G48" s="704"/>
      <c r="H48" s="122"/>
      <c r="I48" s="704" t="s">
        <v>239</v>
      </c>
      <c r="J48" s="704"/>
      <c r="K48" s="122"/>
      <c r="L48" s="704"/>
      <c r="M48" s="704"/>
      <c r="N48" s="704"/>
      <c r="O48" s="2"/>
      <c r="P48" s="2"/>
      <c r="Q48" s="5"/>
    </row>
    <row r="49" spans="1:21" ht="15" customHeight="1" x14ac:dyDescent="0.3">
      <c r="A49" s="639"/>
      <c r="B49" s="639"/>
      <c r="C49" s="639"/>
      <c r="D49" s="705"/>
      <c r="E49" s="705"/>
      <c r="F49" s="705"/>
      <c r="G49" s="705"/>
      <c r="H49" s="123"/>
      <c r="I49" s="705"/>
      <c r="J49" s="705"/>
      <c r="K49" s="123"/>
      <c r="L49" s="705"/>
      <c r="M49" s="705"/>
      <c r="N49" s="705"/>
      <c r="O49" s="29"/>
      <c r="P49" s="29"/>
      <c r="Q49" s="30"/>
    </row>
    <row r="50" spans="1:21" ht="15" customHeight="1" x14ac:dyDescent="0.3">
      <c r="A50" s="129"/>
      <c r="B50" s="19" t="s">
        <v>235</v>
      </c>
      <c r="C50" s="114">
        <v>0.28000000000000003</v>
      </c>
      <c r="D50" s="6">
        <v>1</v>
      </c>
      <c r="E50" s="7">
        <f>C50*D50</f>
        <v>0.28000000000000003</v>
      </c>
      <c r="F50" s="7">
        <f>A50*E50</f>
        <v>0</v>
      </c>
      <c r="G50" s="8">
        <f>F50/8</f>
        <v>0</v>
      </c>
      <c r="H50" s="9">
        <f>C50</f>
        <v>0.28000000000000003</v>
      </c>
      <c r="I50" s="10">
        <v>0.61</v>
      </c>
      <c r="J50" s="10">
        <f>H50*I50</f>
        <v>0.17080000000000001</v>
      </c>
      <c r="K50" s="10">
        <f>A50*J50</f>
        <v>0</v>
      </c>
      <c r="L50" s="11">
        <f>K50/8</f>
        <v>0</v>
      </c>
      <c r="M50" s="12">
        <f>H50</f>
        <v>0.28000000000000003</v>
      </c>
      <c r="N50" s="13">
        <v>0.55000000000000004</v>
      </c>
      <c r="O50" s="13">
        <f>M50*N50</f>
        <v>0.15400000000000003</v>
      </c>
      <c r="P50" s="13">
        <f>A50*O50</f>
        <v>0</v>
      </c>
      <c r="Q50" s="14">
        <f>P50/8</f>
        <v>0</v>
      </c>
    </row>
    <row r="51" spans="1:21" ht="15.75" customHeight="1" x14ac:dyDescent="0.3">
      <c r="A51" s="130"/>
      <c r="B51" s="119" t="s">
        <v>236</v>
      </c>
      <c r="C51" s="97">
        <v>0.26</v>
      </c>
      <c r="D51" s="6">
        <v>1</v>
      </c>
      <c r="E51" s="7">
        <f>C51*D51</f>
        <v>0.26</v>
      </c>
      <c r="F51" s="7">
        <f>A51*E51</f>
        <v>0</v>
      </c>
      <c r="G51" s="8">
        <f>F51/8</f>
        <v>0</v>
      </c>
      <c r="H51" s="9">
        <f>C51</f>
        <v>0.26</v>
      </c>
      <c r="I51" s="10">
        <v>0.61</v>
      </c>
      <c r="J51" s="10">
        <f>H51*I51</f>
        <v>0.15859999999999999</v>
      </c>
      <c r="K51" s="10">
        <f>A51*J51</f>
        <v>0</v>
      </c>
      <c r="L51" s="11">
        <f>K51/8</f>
        <v>0</v>
      </c>
      <c r="M51" s="12">
        <f>H51</f>
        <v>0.26</v>
      </c>
      <c r="N51" s="13">
        <v>0.55000000000000004</v>
      </c>
      <c r="O51" s="13">
        <f>M51*N51</f>
        <v>0.14300000000000002</v>
      </c>
      <c r="P51" s="13">
        <f>A51*O51</f>
        <v>0</v>
      </c>
      <c r="Q51" s="14">
        <f>P51/8</f>
        <v>0</v>
      </c>
    </row>
    <row r="52" spans="1:21" x14ac:dyDescent="0.3">
      <c r="A52" s="130"/>
      <c r="B52" s="119" t="s">
        <v>237</v>
      </c>
      <c r="C52" s="97">
        <v>0.22</v>
      </c>
      <c r="D52" s="6">
        <v>1</v>
      </c>
      <c r="E52" s="7">
        <f>C52*D52</f>
        <v>0.22</v>
      </c>
      <c r="F52" s="7">
        <f>A52*E52</f>
        <v>0</v>
      </c>
      <c r="G52" s="8">
        <f>F52/8</f>
        <v>0</v>
      </c>
      <c r="H52" s="9">
        <f>C52</f>
        <v>0.22</v>
      </c>
      <c r="I52" s="10">
        <v>1</v>
      </c>
      <c r="J52" s="10">
        <f>H52*I52</f>
        <v>0.22</v>
      </c>
      <c r="K52" s="10">
        <f>A52*J52</f>
        <v>0</v>
      </c>
      <c r="L52" s="11">
        <f>K52/8</f>
        <v>0</v>
      </c>
      <c r="M52" s="12">
        <f>H52</f>
        <v>0.22</v>
      </c>
      <c r="N52" s="13">
        <v>1</v>
      </c>
      <c r="O52" s="13">
        <f>M52*N52</f>
        <v>0.22</v>
      </c>
      <c r="P52" s="13">
        <f>A52*O52</f>
        <v>0</v>
      </c>
      <c r="Q52" s="14">
        <f>P52/8</f>
        <v>0</v>
      </c>
    </row>
    <row r="53" spans="1:21" x14ac:dyDescent="0.3">
      <c r="A53" s="130"/>
      <c r="B53" s="119" t="s">
        <v>238</v>
      </c>
      <c r="C53" s="97">
        <v>1.2</v>
      </c>
      <c r="D53" s="6">
        <v>1</v>
      </c>
      <c r="E53" s="7">
        <f>C53*D53</f>
        <v>1.2</v>
      </c>
      <c r="F53" s="7">
        <f>A53*E53</f>
        <v>0</v>
      </c>
      <c r="G53" s="8">
        <f>F53/8</f>
        <v>0</v>
      </c>
      <c r="H53" s="9">
        <f>C53</f>
        <v>1.2</v>
      </c>
      <c r="I53" s="10">
        <v>0.61</v>
      </c>
      <c r="J53" s="10">
        <f>H53*I53</f>
        <v>0.73199999999999998</v>
      </c>
      <c r="K53" s="10">
        <f>A53*J53</f>
        <v>0</v>
      </c>
      <c r="L53" s="11">
        <f>K53/8</f>
        <v>0</v>
      </c>
      <c r="M53" s="12">
        <f>H53</f>
        <v>1.2</v>
      </c>
      <c r="N53" s="13">
        <v>0.4</v>
      </c>
      <c r="O53" s="13">
        <f>M53*N53</f>
        <v>0.48</v>
      </c>
      <c r="P53" s="13">
        <f>A53*O53</f>
        <v>0</v>
      </c>
      <c r="Q53" s="14">
        <f>P53/8</f>
        <v>0</v>
      </c>
    </row>
    <row r="54" spans="1:21" x14ac:dyDescent="0.3">
      <c r="A54" s="130"/>
      <c r="B54" s="119"/>
      <c r="C54" s="97"/>
      <c r="D54" s="6">
        <v>1</v>
      </c>
      <c r="E54" s="7">
        <f>C54*D54</f>
        <v>0</v>
      </c>
      <c r="F54" s="7">
        <f>A54*E54</f>
        <v>0</v>
      </c>
      <c r="G54" s="8">
        <f>F54/8</f>
        <v>0</v>
      </c>
      <c r="H54" s="9">
        <f>C54</f>
        <v>0</v>
      </c>
      <c r="I54" s="10">
        <v>1</v>
      </c>
      <c r="J54" s="10">
        <f>H54*I54</f>
        <v>0</v>
      </c>
      <c r="K54" s="10">
        <f>A54*J54</f>
        <v>0</v>
      </c>
      <c r="L54" s="11">
        <f>K54/8</f>
        <v>0</v>
      </c>
      <c r="M54" s="12">
        <f>H54</f>
        <v>0</v>
      </c>
      <c r="N54" s="13">
        <v>1</v>
      </c>
      <c r="O54" s="13">
        <f>M54*N54</f>
        <v>0</v>
      </c>
      <c r="P54" s="13">
        <f>A54*O54</f>
        <v>0</v>
      </c>
      <c r="Q54" s="14">
        <f>P54/8</f>
        <v>0</v>
      </c>
    </row>
    <row r="55" spans="1:21" ht="15" thickBot="1" x14ac:dyDescent="0.35">
      <c r="A55" s="3"/>
      <c r="B55" s="4"/>
      <c r="C55" s="4"/>
      <c r="D55" s="642" t="s">
        <v>9</v>
      </c>
      <c r="E55" s="643"/>
      <c r="F55" s="643"/>
      <c r="G55" s="16">
        <f>SUM(G50:G54)</f>
        <v>0</v>
      </c>
      <c r="H55" s="1"/>
      <c r="I55" s="644" t="s">
        <v>10</v>
      </c>
      <c r="J55" s="644"/>
      <c r="K55" s="644"/>
      <c r="L55" s="17">
        <f>SUM(L50:L54)</f>
        <v>0</v>
      </c>
      <c r="M55" s="15"/>
      <c r="N55" s="645" t="s">
        <v>11</v>
      </c>
      <c r="O55" s="645"/>
      <c r="P55" s="645"/>
      <c r="Q55" s="18">
        <f>SUM(Q50:Q54)</f>
        <v>0</v>
      </c>
      <c r="S55" s="116"/>
      <c r="T55" s="116"/>
      <c r="U55" s="116"/>
    </row>
    <row r="56" spans="1:21" ht="15" thickBot="1" x14ac:dyDescent="0.35"/>
    <row r="57" spans="1:21" ht="15" customHeight="1" x14ac:dyDescent="0.3">
      <c r="A57" s="638" t="s">
        <v>247</v>
      </c>
      <c r="B57" s="638"/>
      <c r="C57" s="638"/>
      <c r="D57" s="638"/>
      <c r="E57" s="704" t="s">
        <v>248</v>
      </c>
      <c r="F57" s="704"/>
      <c r="G57" s="704"/>
      <c r="H57" s="2"/>
      <c r="I57" s="704" t="s">
        <v>249</v>
      </c>
      <c r="J57" s="704"/>
      <c r="K57" s="704"/>
      <c r="L57" s="640"/>
      <c r="M57" s="640"/>
      <c r="N57" s="640"/>
      <c r="O57" s="2"/>
      <c r="P57" s="2"/>
      <c r="Q57" s="5"/>
    </row>
    <row r="58" spans="1:21" ht="15" customHeight="1" x14ac:dyDescent="0.3">
      <c r="A58" s="639"/>
      <c r="B58" s="639"/>
      <c r="C58" s="639"/>
      <c r="D58" s="639"/>
      <c r="E58" s="705"/>
      <c r="F58" s="705"/>
      <c r="G58" s="705"/>
      <c r="H58" s="29"/>
      <c r="I58" s="705"/>
      <c r="J58" s="705"/>
      <c r="K58" s="705"/>
      <c r="L58" s="641"/>
      <c r="M58" s="641"/>
      <c r="N58" s="641"/>
      <c r="O58" s="29"/>
      <c r="P58" s="29"/>
      <c r="Q58" s="30"/>
    </row>
    <row r="59" spans="1:21" ht="15" customHeight="1" x14ac:dyDescent="0.3">
      <c r="A59" s="129"/>
      <c r="B59" s="19" t="s">
        <v>251</v>
      </c>
      <c r="C59" s="114">
        <v>0.3</v>
      </c>
      <c r="D59" s="6">
        <v>1</v>
      </c>
      <c r="E59" s="7">
        <f>C59*D59</f>
        <v>0.3</v>
      </c>
      <c r="F59" s="7">
        <f>A59*E59</f>
        <v>0</v>
      </c>
      <c r="G59" s="8">
        <f>F59/8</f>
        <v>0</v>
      </c>
      <c r="H59" s="9">
        <f>C59</f>
        <v>0.3</v>
      </c>
      <c r="I59" s="10">
        <v>0.3</v>
      </c>
      <c r="J59" s="10">
        <f>H59*I59</f>
        <v>0.09</v>
      </c>
      <c r="K59" s="10">
        <f>A59*J59</f>
        <v>0</v>
      </c>
      <c r="L59" s="11">
        <f>K59/8</f>
        <v>0</v>
      </c>
      <c r="M59" s="12">
        <f>H59</f>
        <v>0.3</v>
      </c>
      <c r="N59" s="13">
        <v>0.2</v>
      </c>
      <c r="O59" s="13">
        <f>M59*N59</f>
        <v>0.06</v>
      </c>
      <c r="P59" s="13">
        <f>A59*O59</f>
        <v>0</v>
      </c>
      <c r="Q59" s="14">
        <f>P59/8</f>
        <v>0</v>
      </c>
    </row>
    <row r="60" spans="1:21" ht="15.75" customHeight="1" x14ac:dyDescent="0.3">
      <c r="A60" s="130"/>
      <c r="B60" s="119" t="s">
        <v>252</v>
      </c>
      <c r="C60" s="97">
        <v>0.33</v>
      </c>
      <c r="D60" s="6">
        <v>1</v>
      </c>
      <c r="E60" s="7">
        <f>C60*D60</f>
        <v>0.33</v>
      </c>
      <c r="F60" s="7">
        <f>A60*E60</f>
        <v>0</v>
      </c>
      <c r="G60" s="8">
        <f>F60/8</f>
        <v>0</v>
      </c>
      <c r="H60" s="9">
        <f>C60</f>
        <v>0.33</v>
      </c>
      <c r="I60" s="10">
        <v>0.3</v>
      </c>
      <c r="J60" s="10">
        <f>H60*I60</f>
        <v>9.9000000000000005E-2</v>
      </c>
      <c r="K60" s="10">
        <f>A60*J60</f>
        <v>0</v>
      </c>
      <c r="L60" s="11">
        <f>K60/8</f>
        <v>0</v>
      </c>
      <c r="M60" s="12">
        <f>H60</f>
        <v>0.33</v>
      </c>
      <c r="N60" s="13">
        <v>0.2</v>
      </c>
      <c r="O60" s="13">
        <f>M60*N60</f>
        <v>6.6000000000000003E-2</v>
      </c>
      <c r="P60" s="13">
        <f>A60*O60</f>
        <v>0</v>
      </c>
      <c r="Q60" s="14">
        <f>P60/8</f>
        <v>0</v>
      </c>
    </row>
    <row r="61" spans="1:21" x14ac:dyDescent="0.3">
      <c r="A61" s="130"/>
      <c r="B61" s="119" t="s">
        <v>250</v>
      </c>
      <c r="C61" s="97">
        <v>0.36</v>
      </c>
      <c r="D61" s="6">
        <v>1</v>
      </c>
      <c r="E61" s="7">
        <f>C61*D61</f>
        <v>0.36</v>
      </c>
      <c r="F61" s="7">
        <f>A61*E61</f>
        <v>0</v>
      </c>
      <c r="G61" s="8">
        <f>F61/8</f>
        <v>0</v>
      </c>
      <c r="H61" s="9">
        <f>C61</f>
        <v>0.36</v>
      </c>
      <c r="I61" s="10">
        <v>0.3</v>
      </c>
      <c r="J61" s="10">
        <f>H61*I61</f>
        <v>0.108</v>
      </c>
      <c r="K61" s="10">
        <f>A61*J61</f>
        <v>0</v>
      </c>
      <c r="L61" s="11">
        <f>K61/8</f>
        <v>0</v>
      </c>
      <c r="M61" s="12">
        <f>H61</f>
        <v>0.36</v>
      </c>
      <c r="N61" s="13">
        <v>0.2</v>
      </c>
      <c r="O61" s="13">
        <f>M61*N61</f>
        <v>7.1999999999999995E-2</v>
      </c>
      <c r="P61" s="13">
        <f>A61*O61</f>
        <v>0</v>
      </c>
      <c r="Q61" s="14">
        <f>P61/8</f>
        <v>0</v>
      </c>
    </row>
    <row r="62" spans="1:21" ht="15" thickBot="1" x14ac:dyDescent="0.35">
      <c r="A62" s="3"/>
      <c r="B62" s="4"/>
      <c r="C62" s="4"/>
      <c r="D62" s="642" t="s">
        <v>9</v>
      </c>
      <c r="E62" s="643"/>
      <c r="F62" s="643"/>
      <c r="G62" s="16">
        <f>SUM(G59:G61)</f>
        <v>0</v>
      </c>
      <c r="H62" s="1"/>
      <c r="I62" s="644" t="s">
        <v>10</v>
      </c>
      <c r="J62" s="644"/>
      <c r="K62" s="644"/>
      <c r="L62" s="17">
        <f>SUM(L59:L61)</f>
        <v>0</v>
      </c>
      <c r="M62" s="15"/>
      <c r="N62" s="645" t="s">
        <v>11</v>
      </c>
      <c r="O62" s="645"/>
      <c r="P62" s="645"/>
      <c r="Q62" s="18">
        <f>SUM(Q59:Q61)</f>
        <v>0</v>
      </c>
      <c r="S62" s="116"/>
      <c r="T62" s="116"/>
      <c r="U62" s="116"/>
    </row>
    <row r="63" spans="1:21" ht="15" thickBot="1" x14ac:dyDescent="0.35"/>
    <row r="64" spans="1:21" ht="15" customHeight="1" x14ac:dyDescent="0.3">
      <c r="A64" s="638" t="s">
        <v>242</v>
      </c>
      <c r="B64" s="638"/>
      <c r="C64" s="638"/>
      <c r="D64" s="638"/>
      <c r="E64" s="704" t="s">
        <v>243</v>
      </c>
      <c r="F64" s="704"/>
      <c r="G64" s="704"/>
      <c r="H64" s="2"/>
      <c r="I64" s="704" t="s">
        <v>249</v>
      </c>
      <c r="J64" s="704"/>
      <c r="K64" s="704"/>
      <c r="L64" s="640" t="s">
        <v>246</v>
      </c>
      <c r="M64" s="640"/>
      <c r="N64" s="640"/>
      <c r="O64" s="2"/>
      <c r="P64" s="2"/>
      <c r="Q64" s="5"/>
    </row>
    <row r="65" spans="1:21" ht="15" customHeight="1" x14ac:dyDescent="0.3">
      <c r="A65" s="639"/>
      <c r="B65" s="639"/>
      <c r="C65" s="639"/>
      <c r="D65" s="639"/>
      <c r="E65" s="705"/>
      <c r="F65" s="705"/>
      <c r="G65" s="705"/>
      <c r="H65" s="29"/>
      <c r="I65" s="705"/>
      <c r="J65" s="705"/>
      <c r="K65" s="705"/>
      <c r="L65" s="641"/>
      <c r="M65" s="641"/>
      <c r="N65" s="641"/>
      <c r="O65" s="29"/>
      <c r="P65" s="29"/>
      <c r="Q65" s="30"/>
    </row>
    <row r="66" spans="1:21" ht="15" customHeight="1" x14ac:dyDescent="0.3">
      <c r="A66" s="129"/>
      <c r="B66" s="19" t="s">
        <v>244</v>
      </c>
      <c r="C66" s="114">
        <v>0.05</v>
      </c>
      <c r="D66" s="6">
        <v>1</v>
      </c>
      <c r="E66" s="7">
        <f>C66*D66</f>
        <v>0.05</v>
      </c>
      <c r="F66" s="7">
        <f>A66*E66</f>
        <v>0</v>
      </c>
      <c r="G66" s="8">
        <f>F66/8</f>
        <v>0</v>
      </c>
      <c r="H66" s="9">
        <f>C66</f>
        <v>0.05</v>
      </c>
      <c r="I66" s="10">
        <v>0.3</v>
      </c>
      <c r="J66" s="10">
        <f>H66*I66</f>
        <v>1.4999999999999999E-2</v>
      </c>
      <c r="K66" s="10">
        <f>A66*J66</f>
        <v>0</v>
      </c>
      <c r="L66" s="11">
        <f>K66/8</f>
        <v>0</v>
      </c>
      <c r="M66" s="12">
        <f>H66</f>
        <v>0.05</v>
      </c>
      <c r="N66" s="13">
        <v>0.2</v>
      </c>
      <c r="O66" s="13">
        <f>M66*N66</f>
        <v>1.0000000000000002E-2</v>
      </c>
      <c r="P66" s="13">
        <f>A66*O66</f>
        <v>0</v>
      </c>
      <c r="Q66" s="14">
        <f>P66/8</f>
        <v>0</v>
      </c>
    </row>
    <row r="67" spans="1:21" ht="15.75" customHeight="1" x14ac:dyDescent="0.3">
      <c r="A67" s="130"/>
      <c r="B67" s="119" t="s">
        <v>245</v>
      </c>
      <c r="C67" s="97">
        <v>7.0000000000000007E-2</v>
      </c>
      <c r="D67" s="6">
        <v>1</v>
      </c>
      <c r="E67" s="7">
        <f>C67*D67</f>
        <v>7.0000000000000007E-2</v>
      </c>
      <c r="F67" s="7">
        <f>A67*E67</f>
        <v>0</v>
      </c>
      <c r="G67" s="8">
        <f>F67/8</f>
        <v>0</v>
      </c>
      <c r="H67" s="9">
        <f>C67</f>
        <v>7.0000000000000007E-2</v>
      </c>
      <c r="I67" s="10">
        <v>0.3</v>
      </c>
      <c r="J67" s="10">
        <f>H67*I67</f>
        <v>2.1000000000000001E-2</v>
      </c>
      <c r="K67" s="10">
        <f>A67*J67</f>
        <v>0</v>
      </c>
      <c r="L67" s="11">
        <f>K67/8</f>
        <v>0</v>
      </c>
      <c r="M67" s="12">
        <f>H67</f>
        <v>7.0000000000000007E-2</v>
      </c>
      <c r="N67" s="13">
        <v>0.2</v>
      </c>
      <c r="O67" s="13">
        <f>M67*N67</f>
        <v>1.4000000000000002E-2</v>
      </c>
      <c r="P67" s="13">
        <f>A67*O67</f>
        <v>0</v>
      </c>
      <c r="Q67" s="14">
        <f>P67/8</f>
        <v>0</v>
      </c>
    </row>
    <row r="68" spans="1:21" x14ac:dyDescent="0.3">
      <c r="A68" s="130"/>
      <c r="B68" s="119"/>
      <c r="C68" s="97"/>
      <c r="D68" s="6">
        <v>1</v>
      </c>
      <c r="E68" s="7">
        <f>C68*D68</f>
        <v>0</v>
      </c>
      <c r="F68" s="7">
        <f>A68*E68</f>
        <v>0</v>
      </c>
      <c r="G68" s="8">
        <f>F68/8</f>
        <v>0</v>
      </c>
      <c r="H68" s="9">
        <f>C68</f>
        <v>0</v>
      </c>
      <c r="I68" s="10">
        <v>0.3</v>
      </c>
      <c r="J68" s="10">
        <f>H68*I68</f>
        <v>0</v>
      </c>
      <c r="K68" s="10">
        <f>A68*J68</f>
        <v>0</v>
      </c>
      <c r="L68" s="11">
        <f>K68/8</f>
        <v>0</v>
      </c>
      <c r="M68" s="12">
        <f>H68</f>
        <v>0</v>
      </c>
      <c r="N68" s="13">
        <v>0.2</v>
      </c>
      <c r="O68" s="13">
        <f>M68*N68</f>
        <v>0</v>
      </c>
      <c r="P68" s="13">
        <f>A68*O68</f>
        <v>0</v>
      </c>
      <c r="Q68" s="14">
        <f>P68/8</f>
        <v>0</v>
      </c>
    </row>
    <row r="69" spans="1:21" ht="15" thickBot="1" x14ac:dyDescent="0.35">
      <c r="A69" s="3"/>
      <c r="B69" s="4"/>
      <c r="C69" s="4"/>
      <c r="D69" s="642" t="s">
        <v>9</v>
      </c>
      <c r="E69" s="643"/>
      <c r="F69" s="643"/>
      <c r="G69" s="16">
        <f>SUM(G66:G68)</f>
        <v>0</v>
      </c>
      <c r="H69" s="1"/>
      <c r="I69" s="644" t="s">
        <v>10</v>
      </c>
      <c r="J69" s="644"/>
      <c r="K69" s="644"/>
      <c r="L69" s="17">
        <f>SUM(L66:L68)</f>
        <v>0</v>
      </c>
      <c r="M69" s="15"/>
      <c r="N69" s="645" t="s">
        <v>11</v>
      </c>
      <c r="O69" s="645"/>
      <c r="P69" s="645"/>
      <c r="Q69" s="18">
        <f>SUM(Q66:Q68)</f>
        <v>0</v>
      </c>
      <c r="S69" s="116"/>
      <c r="T69" s="116"/>
      <c r="U69" s="116"/>
    </row>
  </sheetData>
  <sheetProtection algorithmName="SHA-512" hashValue="aDF49boG1uluwTDPIDyeElKrfKV7ONVrtsKttzyDT/QGbtJxGngB/i7Mrsb0k/qCfA5MpWxIwOCgBU/QZUPcrQ==" saltValue="kc2QtYpNGCSufAoMb3+G6Q==" spinCount="100000" sheet="1" objects="1" scenarios="1"/>
  <mergeCells count="61">
    <mergeCell ref="D69:F69"/>
    <mergeCell ref="I69:K69"/>
    <mergeCell ref="N69:P69"/>
    <mergeCell ref="S22:U22"/>
    <mergeCell ref="W22:Y22"/>
    <mergeCell ref="S23:U25"/>
    <mergeCell ref="W23:Y25"/>
    <mergeCell ref="N62:P62"/>
    <mergeCell ref="A57:D58"/>
    <mergeCell ref="E57:G58"/>
    <mergeCell ref="L57:N58"/>
    <mergeCell ref="A64:D65"/>
    <mergeCell ref="E64:G65"/>
    <mergeCell ref="I64:K65"/>
    <mergeCell ref="L64:N65"/>
    <mergeCell ref="A48:C49"/>
    <mergeCell ref="D48:G49"/>
    <mergeCell ref="I48:J49"/>
    <mergeCell ref="L48:N49"/>
    <mergeCell ref="I57:K58"/>
    <mergeCell ref="A39:C40"/>
    <mergeCell ref="D39:G40"/>
    <mergeCell ref="I39:J40"/>
    <mergeCell ref="L39:N40"/>
    <mergeCell ref="D46:F46"/>
    <mergeCell ref="I46:K46"/>
    <mergeCell ref="N46:P46"/>
    <mergeCell ref="N37:P37"/>
    <mergeCell ref="L30:N31"/>
    <mergeCell ref="I30:J31"/>
    <mergeCell ref="D30:G31"/>
    <mergeCell ref="A30:C31"/>
    <mergeCell ref="D37:F37"/>
    <mergeCell ref="I37:K37"/>
    <mergeCell ref="I14:K15"/>
    <mergeCell ref="D28:F28"/>
    <mergeCell ref="I28:K28"/>
    <mergeCell ref="N28:P28"/>
    <mergeCell ref="A14:B15"/>
    <mergeCell ref="E14:G15"/>
    <mergeCell ref="D62:F62"/>
    <mergeCell ref="I62:K62"/>
    <mergeCell ref="D55:F55"/>
    <mergeCell ref="I55:K55"/>
    <mergeCell ref="N55:P55"/>
    <mergeCell ref="D12:F12"/>
    <mergeCell ref="I12:K12"/>
    <mergeCell ref="N12:P12"/>
    <mergeCell ref="AA2:AC2"/>
    <mergeCell ref="S3:T3"/>
    <mergeCell ref="W3:X3"/>
    <mergeCell ref="AA3:AB3"/>
    <mergeCell ref="A5:E6"/>
    <mergeCell ref="F5:G6"/>
    <mergeCell ref="I5:K6"/>
    <mergeCell ref="A1:C2"/>
    <mergeCell ref="D2:G2"/>
    <mergeCell ref="H2:L2"/>
    <mergeCell ref="M2:Q2"/>
    <mergeCell ref="S2:U2"/>
    <mergeCell ref="W2:Y2"/>
  </mergeCells>
  <printOptions horizontalCentered="1"/>
  <pageMargins left="0.25" right="0.25" top="0.4" bottom="0.3" header="0.3" footer="0.25"/>
  <pageSetup scale="62" fitToHeight="0" orientation="portrait" r:id="rId1"/>
  <headerFooter alignWithMargins="0">
    <oddFooter>&amp;F&amp;RPage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C324"/>
  <sheetViews>
    <sheetView zoomScaleNormal="100" workbookViewId="0">
      <pane ySplit="3" topLeftCell="A4" activePane="bottomLeft" state="frozen"/>
      <selection activeCell="A5" sqref="A5:E7"/>
      <selection pane="bottomLeft" sqref="A1:C2"/>
    </sheetView>
  </sheetViews>
  <sheetFormatPr defaultRowHeight="14.4" x14ac:dyDescent="0.3"/>
  <cols>
    <col min="1" max="1" width="10" customWidth="1"/>
    <col min="2" max="2" width="14.44140625" bestFit="1" customWidth="1"/>
    <col min="3" max="3" width="6.6640625" bestFit="1" customWidth="1"/>
    <col min="4" max="4" width="8.5546875" bestFit="1" customWidth="1"/>
    <col min="5" max="5" width="6.33203125" bestFit="1" customWidth="1"/>
    <col min="6" max="6" width="8.5546875" bestFit="1" customWidth="1"/>
    <col min="7" max="7" width="5.5546875" bestFit="1" customWidth="1"/>
    <col min="8" max="8" width="6.6640625" bestFit="1" customWidth="1"/>
    <col min="9" max="9" width="8.5546875" bestFit="1" customWidth="1"/>
    <col min="10" max="10" width="6.33203125" bestFit="1" customWidth="1"/>
    <col min="11" max="11" width="8.5546875" bestFit="1" customWidth="1"/>
    <col min="12" max="12" width="5.5546875" bestFit="1" customWidth="1"/>
    <col min="13" max="13" width="6.6640625" bestFit="1" customWidth="1"/>
    <col min="14" max="14" width="8.5546875" bestFit="1" customWidth="1"/>
    <col min="15" max="15" width="6.33203125" bestFit="1" customWidth="1"/>
    <col min="16" max="16" width="8.5546875" bestFit="1" customWidth="1"/>
    <col min="17" max="17" width="5.5546875" bestFit="1" customWidth="1"/>
    <col min="21" max="21" width="8.5546875" bestFit="1" customWidth="1"/>
    <col min="22" max="22" width="3.6640625" customWidth="1"/>
    <col min="25" max="25" width="8.5546875" bestFit="1" customWidth="1"/>
    <col min="26" max="26" width="3.6640625" customWidth="1"/>
    <col min="29" max="29" width="8.5546875" bestFit="1" customWidth="1"/>
  </cols>
  <sheetData>
    <row r="1" spans="1:29" ht="15" customHeight="1" thickBot="1" x14ac:dyDescent="0.35">
      <c r="A1" s="712" t="s">
        <v>58</v>
      </c>
      <c r="B1" s="713"/>
      <c r="C1" s="713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8"/>
    </row>
    <row r="2" spans="1:29" ht="15" customHeight="1" x14ac:dyDescent="0.3">
      <c r="A2" s="714"/>
      <c r="B2" s="715"/>
      <c r="C2" s="715"/>
      <c r="D2" s="650" t="s">
        <v>6</v>
      </c>
      <c r="E2" s="651"/>
      <c r="F2" s="651"/>
      <c r="G2" s="652"/>
      <c r="H2" s="689" t="s">
        <v>8</v>
      </c>
      <c r="I2" s="690"/>
      <c r="J2" s="690"/>
      <c r="K2" s="690"/>
      <c r="L2" s="691"/>
      <c r="M2" s="631" t="s">
        <v>257</v>
      </c>
      <c r="N2" s="632"/>
      <c r="O2" s="632"/>
      <c r="P2" s="632"/>
      <c r="Q2" s="633"/>
      <c r="S2" s="662" t="s">
        <v>41</v>
      </c>
      <c r="T2" s="663"/>
      <c r="U2" s="664"/>
      <c r="W2" s="665" t="s">
        <v>42</v>
      </c>
      <c r="X2" s="666"/>
      <c r="Y2" s="667"/>
      <c r="AA2" s="655" t="s">
        <v>22</v>
      </c>
      <c r="AB2" s="656"/>
      <c r="AC2" s="657"/>
    </row>
    <row r="3" spans="1:29" ht="32.25" customHeight="1" thickBot="1" x14ac:dyDescent="0.35">
      <c r="A3" s="31" t="s">
        <v>43</v>
      </c>
      <c r="B3" s="31" t="s">
        <v>0</v>
      </c>
      <c r="C3" s="32" t="s">
        <v>1</v>
      </c>
      <c r="D3" s="33" t="s">
        <v>3</v>
      </c>
      <c r="E3" s="34" t="s">
        <v>2</v>
      </c>
      <c r="F3" s="34" t="s">
        <v>4</v>
      </c>
      <c r="G3" s="35" t="s">
        <v>5</v>
      </c>
      <c r="H3" s="36" t="s">
        <v>1</v>
      </c>
      <c r="I3" s="37" t="s">
        <v>7</v>
      </c>
      <c r="J3" s="37" t="s">
        <v>2</v>
      </c>
      <c r="K3" s="37" t="s">
        <v>4</v>
      </c>
      <c r="L3" s="38" t="s">
        <v>5</v>
      </c>
      <c r="M3" s="39" t="s">
        <v>1</v>
      </c>
      <c r="N3" s="40" t="s">
        <v>7</v>
      </c>
      <c r="O3" s="40" t="s">
        <v>2</v>
      </c>
      <c r="P3" s="40" t="s">
        <v>4</v>
      </c>
      <c r="Q3" s="41" t="s">
        <v>5</v>
      </c>
      <c r="S3" s="660">
        <f>G13+G23+G33+G44+G93+G110+G127+G140+G157+G169+G183+G321+G260+G270+G281+G291+G301+G311+G55+G66+G77+G84+G194+G205+G217+G228+G239+G250</f>
        <v>0</v>
      </c>
      <c r="T3" s="661"/>
      <c r="U3" s="80" t="s">
        <v>23</v>
      </c>
      <c r="W3" s="668">
        <f>L13+L23+L33+L44+L93+L110+L127+L140+L157+L169+L183+L321+L260+L270+L281+L291+L301+L311+L55+L66+L77+L84+L194+L205+L217+L228+L239+L250</f>
        <v>0</v>
      </c>
      <c r="X3" s="740"/>
      <c r="Y3" s="81" t="s">
        <v>23</v>
      </c>
      <c r="AA3" s="658">
        <f>Q13+Q23+Q33+Q44+Q93+Q110+Q127+Q140+Q157+Q169+Q183+Q321+Q260+Q270+Q281+Q291+Q301+Q311+Q55+Q84+Q66+Q77+Q194+Q205+Q217+Q228+Q239+Q250</f>
        <v>0</v>
      </c>
      <c r="AB3" s="659"/>
      <c r="AC3" s="79" t="s">
        <v>23</v>
      </c>
    </row>
    <row r="4" spans="1:29" ht="15" thickBot="1" x14ac:dyDescent="0.35"/>
    <row r="5" spans="1:29" ht="15" customHeight="1" x14ac:dyDescent="0.3">
      <c r="A5" s="638" t="s">
        <v>64</v>
      </c>
      <c r="B5" s="638"/>
      <c r="C5" s="638"/>
      <c r="D5" s="638"/>
      <c r="E5" s="638"/>
      <c r="F5" s="704" t="s">
        <v>105</v>
      </c>
      <c r="G5" s="704"/>
      <c r="H5" s="2"/>
      <c r="I5" s="2"/>
      <c r="J5" s="2"/>
      <c r="K5" s="2"/>
      <c r="L5" s="2"/>
      <c r="M5" s="2"/>
      <c r="N5" s="2"/>
      <c r="O5" s="2"/>
      <c r="P5" s="2"/>
      <c r="Q5" s="5"/>
    </row>
    <row r="6" spans="1:29" ht="15" customHeight="1" x14ac:dyDescent="0.3">
      <c r="A6" s="639"/>
      <c r="B6" s="639"/>
      <c r="C6" s="639"/>
      <c r="D6" s="639"/>
      <c r="E6" s="639"/>
      <c r="F6" s="705"/>
      <c r="G6" s="705"/>
      <c r="H6" s="29"/>
      <c r="I6" s="29"/>
      <c r="J6" s="29"/>
      <c r="K6" s="29"/>
      <c r="L6" s="29"/>
      <c r="M6" s="29"/>
      <c r="N6" s="29"/>
      <c r="O6" s="29"/>
      <c r="P6" s="29"/>
      <c r="Q6" s="30"/>
    </row>
    <row r="7" spans="1:29" ht="15" customHeight="1" x14ac:dyDescent="0.3">
      <c r="A7" s="129"/>
      <c r="B7" s="19" t="s">
        <v>60</v>
      </c>
      <c r="C7" s="114">
        <v>4</v>
      </c>
      <c r="D7" s="6">
        <v>1</v>
      </c>
      <c r="E7" s="7">
        <f t="shared" ref="E7:E12" si="0">C7*D7</f>
        <v>4</v>
      </c>
      <c r="F7" s="7">
        <f t="shared" ref="F7:F12" si="1">A7*E7</f>
        <v>0</v>
      </c>
      <c r="G7" s="8">
        <f t="shared" ref="G7:G12" si="2">F7/8</f>
        <v>0</v>
      </c>
      <c r="H7" s="9">
        <f t="shared" ref="H7:H12" si="3">C7</f>
        <v>4</v>
      </c>
      <c r="I7" s="10">
        <v>0.84</v>
      </c>
      <c r="J7" s="10">
        <f t="shared" ref="J7:J12" si="4">H7*I7</f>
        <v>3.36</v>
      </c>
      <c r="K7" s="10">
        <f t="shared" ref="K7:K12" si="5">A7*J7</f>
        <v>0</v>
      </c>
      <c r="L7" s="11">
        <f t="shared" ref="L7:L12" si="6">K7/8</f>
        <v>0</v>
      </c>
      <c r="M7" s="12">
        <f t="shared" ref="M7:M12" si="7">H7</f>
        <v>4</v>
      </c>
      <c r="N7" s="13">
        <v>0.55000000000000004</v>
      </c>
      <c r="O7" s="13">
        <f t="shared" ref="O7:O12" si="8">M7*N7</f>
        <v>2.2000000000000002</v>
      </c>
      <c r="P7" s="13">
        <f t="shared" ref="P7:P12" si="9">A7*O7</f>
        <v>0</v>
      </c>
      <c r="Q7" s="14">
        <f t="shared" ref="Q7:Q12" si="10">P7/8</f>
        <v>0</v>
      </c>
    </row>
    <row r="8" spans="1:29" ht="15.75" customHeight="1" x14ac:dyDescent="0.3">
      <c r="A8" s="129"/>
      <c r="B8" s="119" t="s">
        <v>61</v>
      </c>
      <c r="C8" s="97">
        <v>4</v>
      </c>
      <c r="D8" s="6">
        <v>1</v>
      </c>
      <c r="E8" s="7">
        <f t="shared" si="0"/>
        <v>4</v>
      </c>
      <c r="F8" s="7">
        <f t="shared" si="1"/>
        <v>0</v>
      </c>
      <c r="G8" s="8">
        <f t="shared" si="2"/>
        <v>0</v>
      </c>
      <c r="H8" s="9">
        <f t="shared" si="3"/>
        <v>4</v>
      </c>
      <c r="I8" s="10">
        <v>0.84</v>
      </c>
      <c r="J8" s="10">
        <f t="shared" si="4"/>
        <v>3.36</v>
      </c>
      <c r="K8" s="10">
        <f t="shared" si="5"/>
        <v>0</v>
      </c>
      <c r="L8" s="11">
        <f t="shared" si="6"/>
        <v>0</v>
      </c>
      <c r="M8" s="12">
        <f t="shared" si="7"/>
        <v>4</v>
      </c>
      <c r="N8" s="13">
        <v>0.55000000000000004</v>
      </c>
      <c r="O8" s="13">
        <f t="shared" si="8"/>
        <v>2.2000000000000002</v>
      </c>
      <c r="P8" s="13">
        <f t="shared" si="9"/>
        <v>0</v>
      </c>
      <c r="Q8" s="14">
        <f t="shared" si="10"/>
        <v>0</v>
      </c>
    </row>
    <row r="9" spans="1:29" x14ac:dyDescent="0.3">
      <c r="A9" s="129"/>
      <c r="B9" s="119" t="s">
        <v>62</v>
      </c>
      <c r="C9" s="97">
        <v>4</v>
      </c>
      <c r="D9" s="6">
        <v>1</v>
      </c>
      <c r="E9" s="7">
        <f t="shared" si="0"/>
        <v>4</v>
      </c>
      <c r="F9" s="7">
        <f t="shared" si="1"/>
        <v>0</v>
      </c>
      <c r="G9" s="8">
        <f t="shared" si="2"/>
        <v>0</v>
      </c>
      <c r="H9" s="9">
        <f t="shared" si="3"/>
        <v>4</v>
      </c>
      <c r="I9" s="10">
        <v>0.84</v>
      </c>
      <c r="J9" s="10">
        <f t="shared" si="4"/>
        <v>3.36</v>
      </c>
      <c r="K9" s="10">
        <f t="shared" si="5"/>
        <v>0</v>
      </c>
      <c r="L9" s="11">
        <f t="shared" si="6"/>
        <v>0</v>
      </c>
      <c r="M9" s="12">
        <f t="shared" si="7"/>
        <v>4</v>
      </c>
      <c r="N9" s="13">
        <v>0.55000000000000004</v>
      </c>
      <c r="O9" s="13">
        <f t="shared" si="8"/>
        <v>2.2000000000000002</v>
      </c>
      <c r="P9" s="13">
        <f t="shared" si="9"/>
        <v>0</v>
      </c>
      <c r="Q9" s="14">
        <f t="shared" si="10"/>
        <v>0</v>
      </c>
    </row>
    <row r="10" spans="1:29" x14ac:dyDescent="0.3">
      <c r="A10" s="129"/>
      <c r="B10" s="119" t="s">
        <v>59</v>
      </c>
      <c r="C10" s="97">
        <v>8</v>
      </c>
      <c r="D10" s="6">
        <v>1</v>
      </c>
      <c r="E10" s="7">
        <f t="shared" si="0"/>
        <v>8</v>
      </c>
      <c r="F10" s="7">
        <f t="shared" si="1"/>
        <v>0</v>
      </c>
      <c r="G10" s="8">
        <f t="shared" si="2"/>
        <v>0</v>
      </c>
      <c r="H10" s="9">
        <f t="shared" si="3"/>
        <v>8</v>
      </c>
      <c r="I10" s="10">
        <v>0.84</v>
      </c>
      <c r="J10" s="10">
        <f t="shared" si="4"/>
        <v>6.72</v>
      </c>
      <c r="K10" s="10">
        <f t="shared" si="5"/>
        <v>0</v>
      </c>
      <c r="L10" s="11">
        <f t="shared" si="6"/>
        <v>0</v>
      </c>
      <c r="M10" s="12">
        <f t="shared" si="7"/>
        <v>8</v>
      </c>
      <c r="N10" s="13">
        <v>0.55000000000000004</v>
      </c>
      <c r="O10" s="13">
        <f t="shared" si="8"/>
        <v>4.4000000000000004</v>
      </c>
      <c r="P10" s="13">
        <f t="shared" si="9"/>
        <v>0</v>
      </c>
      <c r="Q10" s="14">
        <f t="shared" si="10"/>
        <v>0</v>
      </c>
    </row>
    <row r="11" spans="1:29" x14ac:dyDescent="0.3">
      <c r="A11" s="129"/>
      <c r="B11" s="119" t="s">
        <v>63</v>
      </c>
      <c r="C11" s="97">
        <v>16</v>
      </c>
      <c r="D11" s="6">
        <v>1</v>
      </c>
      <c r="E11" s="7">
        <f t="shared" si="0"/>
        <v>16</v>
      </c>
      <c r="F11" s="7">
        <f t="shared" si="1"/>
        <v>0</v>
      </c>
      <c r="G11" s="8">
        <f t="shared" si="2"/>
        <v>0</v>
      </c>
      <c r="H11" s="9">
        <f t="shared" si="3"/>
        <v>16</v>
      </c>
      <c r="I11" s="10">
        <v>0.84</v>
      </c>
      <c r="J11" s="10">
        <f t="shared" si="4"/>
        <v>13.44</v>
      </c>
      <c r="K11" s="10">
        <f t="shared" si="5"/>
        <v>0</v>
      </c>
      <c r="L11" s="11">
        <f t="shared" si="6"/>
        <v>0</v>
      </c>
      <c r="M11" s="12">
        <f t="shared" si="7"/>
        <v>16</v>
      </c>
      <c r="N11" s="13">
        <v>0.55000000000000004</v>
      </c>
      <c r="O11" s="13">
        <f t="shared" si="8"/>
        <v>8.8000000000000007</v>
      </c>
      <c r="P11" s="13">
        <f t="shared" si="9"/>
        <v>0</v>
      </c>
      <c r="Q11" s="14">
        <f t="shared" si="10"/>
        <v>0</v>
      </c>
    </row>
    <row r="12" spans="1:29" x14ac:dyDescent="0.3">
      <c r="A12" s="130"/>
      <c r="B12" s="119" t="s">
        <v>114</v>
      </c>
      <c r="C12" s="97">
        <v>1.5</v>
      </c>
      <c r="D12" s="6">
        <v>1</v>
      </c>
      <c r="E12" s="7">
        <f t="shared" si="0"/>
        <v>1.5</v>
      </c>
      <c r="F12" s="7">
        <f t="shared" si="1"/>
        <v>0</v>
      </c>
      <c r="G12" s="8">
        <f t="shared" si="2"/>
        <v>0</v>
      </c>
      <c r="H12" s="9">
        <f t="shared" si="3"/>
        <v>1.5</v>
      </c>
      <c r="I12" s="10">
        <v>0.84</v>
      </c>
      <c r="J12" s="10">
        <f t="shared" si="4"/>
        <v>1.26</v>
      </c>
      <c r="K12" s="10">
        <f t="shared" si="5"/>
        <v>0</v>
      </c>
      <c r="L12" s="11">
        <f t="shared" si="6"/>
        <v>0</v>
      </c>
      <c r="M12" s="12">
        <f t="shared" si="7"/>
        <v>1.5</v>
      </c>
      <c r="N12" s="13">
        <v>0.55000000000000004</v>
      </c>
      <c r="O12" s="13">
        <f t="shared" si="8"/>
        <v>0.82500000000000007</v>
      </c>
      <c r="P12" s="13">
        <f t="shared" si="9"/>
        <v>0</v>
      </c>
      <c r="Q12" s="14">
        <f t="shared" si="10"/>
        <v>0</v>
      </c>
    </row>
    <row r="13" spans="1:29" ht="15" thickBot="1" x14ac:dyDescent="0.35">
      <c r="A13" s="3"/>
      <c r="B13" s="4"/>
      <c r="C13" s="4"/>
      <c r="D13" s="642" t="s">
        <v>9</v>
      </c>
      <c r="E13" s="643"/>
      <c r="F13" s="643"/>
      <c r="G13" s="16">
        <f>SUM(G7:G12)</f>
        <v>0</v>
      </c>
      <c r="H13" s="1"/>
      <c r="I13" s="644" t="s">
        <v>10</v>
      </c>
      <c r="J13" s="644"/>
      <c r="K13" s="644"/>
      <c r="L13" s="17">
        <f>SUM(L7:L12)</f>
        <v>0</v>
      </c>
      <c r="M13" s="15"/>
      <c r="N13" s="645" t="s">
        <v>11</v>
      </c>
      <c r="O13" s="645"/>
      <c r="P13" s="645"/>
      <c r="Q13" s="18">
        <f>SUM(Q7:Q12)</f>
        <v>0</v>
      </c>
      <c r="S13" s="116"/>
      <c r="T13" s="116"/>
      <c r="U13" s="116"/>
    </row>
    <row r="14" spans="1:29" ht="15.75" customHeight="1" thickBot="1" x14ac:dyDescent="0.35">
      <c r="S14" s="117"/>
      <c r="T14" s="118"/>
      <c r="U14" s="118"/>
    </row>
    <row r="15" spans="1:29" ht="15" customHeight="1" x14ac:dyDescent="0.3">
      <c r="A15" s="638" t="s">
        <v>65</v>
      </c>
      <c r="B15" s="638"/>
      <c r="C15" s="638"/>
      <c r="D15" s="704" t="s">
        <v>105</v>
      </c>
      <c r="E15" s="704"/>
      <c r="F15" s="704"/>
      <c r="G15" s="704"/>
      <c r="H15" s="2"/>
      <c r="I15" s="2"/>
      <c r="J15" s="2"/>
      <c r="K15" s="2"/>
      <c r="L15" s="2"/>
      <c r="M15" s="2"/>
      <c r="N15" s="2"/>
      <c r="O15" s="2"/>
      <c r="P15" s="2"/>
      <c r="Q15" s="5"/>
    </row>
    <row r="16" spans="1:29" ht="15" customHeight="1" x14ac:dyDescent="0.3">
      <c r="A16" s="639"/>
      <c r="B16" s="639"/>
      <c r="C16" s="639"/>
      <c r="D16" s="705"/>
      <c r="E16" s="705"/>
      <c r="F16" s="705"/>
      <c r="G16" s="705"/>
      <c r="H16" s="29"/>
      <c r="I16" s="29"/>
      <c r="J16" s="29"/>
      <c r="K16" s="29"/>
      <c r="L16" s="29"/>
      <c r="M16" s="29"/>
      <c r="N16" s="29"/>
      <c r="O16" s="29"/>
      <c r="P16" s="29"/>
      <c r="Q16" s="30"/>
    </row>
    <row r="17" spans="1:25" ht="15" customHeight="1" x14ac:dyDescent="0.3">
      <c r="A17" s="129"/>
      <c r="B17" s="19" t="s">
        <v>66</v>
      </c>
      <c r="C17" s="114">
        <v>2</v>
      </c>
      <c r="D17" s="6">
        <v>1</v>
      </c>
      <c r="E17" s="7">
        <f t="shared" ref="E17:E22" si="11">C17*D17</f>
        <v>2</v>
      </c>
      <c r="F17" s="7">
        <f t="shared" ref="F17:F22" si="12">A17*E17</f>
        <v>0</v>
      </c>
      <c r="G17" s="8">
        <f t="shared" ref="G17:G22" si="13">F17/8</f>
        <v>0</v>
      </c>
      <c r="H17" s="9">
        <f t="shared" ref="H17:H22" si="14">C17</f>
        <v>2</v>
      </c>
      <c r="I17" s="10">
        <v>0.84</v>
      </c>
      <c r="J17" s="10">
        <f t="shared" ref="J17:J22" si="15">H17*I17</f>
        <v>1.68</v>
      </c>
      <c r="K17" s="10">
        <f t="shared" ref="K17:K22" si="16">A17*J17</f>
        <v>0</v>
      </c>
      <c r="L17" s="11">
        <f t="shared" ref="L17:L22" si="17">K17/8</f>
        <v>0</v>
      </c>
      <c r="M17" s="12">
        <f t="shared" ref="M17:M22" si="18">H17</f>
        <v>2</v>
      </c>
      <c r="N17" s="13">
        <v>0.55000000000000004</v>
      </c>
      <c r="O17" s="13">
        <f t="shared" ref="O17:O22" si="19">M17*N17</f>
        <v>1.1000000000000001</v>
      </c>
      <c r="P17" s="13">
        <f t="shared" ref="P17:P22" si="20">A17*O17</f>
        <v>0</v>
      </c>
      <c r="Q17" s="14">
        <f t="shared" ref="Q17:Q22" si="21">P17/8</f>
        <v>0</v>
      </c>
    </row>
    <row r="18" spans="1:25" ht="15.75" customHeight="1" x14ac:dyDescent="0.3">
      <c r="A18" s="129"/>
      <c r="B18" s="119" t="s">
        <v>68</v>
      </c>
      <c r="C18" s="97">
        <v>3</v>
      </c>
      <c r="D18" s="6">
        <v>1</v>
      </c>
      <c r="E18" s="7">
        <f t="shared" si="11"/>
        <v>3</v>
      </c>
      <c r="F18" s="7">
        <f t="shared" si="12"/>
        <v>0</v>
      </c>
      <c r="G18" s="8">
        <f t="shared" si="13"/>
        <v>0</v>
      </c>
      <c r="H18" s="9">
        <f t="shared" si="14"/>
        <v>3</v>
      </c>
      <c r="I18" s="10">
        <v>0.84</v>
      </c>
      <c r="J18" s="10">
        <f t="shared" si="15"/>
        <v>2.52</v>
      </c>
      <c r="K18" s="10">
        <f t="shared" si="16"/>
        <v>0</v>
      </c>
      <c r="L18" s="11">
        <f t="shared" si="17"/>
        <v>0</v>
      </c>
      <c r="M18" s="12">
        <f t="shared" si="18"/>
        <v>3</v>
      </c>
      <c r="N18" s="13">
        <v>0.55000000000000004</v>
      </c>
      <c r="O18" s="13">
        <f t="shared" si="19"/>
        <v>1.6500000000000001</v>
      </c>
      <c r="P18" s="13">
        <f t="shared" si="20"/>
        <v>0</v>
      </c>
      <c r="Q18" s="14">
        <f t="shared" si="21"/>
        <v>0</v>
      </c>
    </row>
    <row r="19" spans="1:25" x14ac:dyDescent="0.3">
      <c r="A19" s="129"/>
      <c r="B19" s="119" t="s">
        <v>69</v>
      </c>
      <c r="C19" s="97">
        <v>4.5</v>
      </c>
      <c r="D19" s="6">
        <v>1</v>
      </c>
      <c r="E19" s="7">
        <f t="shared" si="11"/>
        <v>4.5</v>
      </c>
      <c r="F19" s="7">
        <f t="shared" si="12"/>
        <v>0</v>
      </c>
      <c r="G19" s="8">
        <f t="shared" si="13"/>
        <v>0</v>
      </c>
      <c r="H19" s="9">
        <f t="shared" si="14"/>
        <v>4.5</v>
      </c>
      <c r="I19" s="10">
        <v>0.84</v>
      </c>
      <c r="J19" s="10">
        <f t="shared" si="15"/>
        <v>3.78</v>
      </c>
      <c r="K19" s="10">
        <f t="shared" si="16"/>
        <v>0</v>
      </c>
      <c r="L19" s="11">
        <f t="shared" si="17"/>
        <v>0</v>
      </c>
      <c r="M19" s="12">
        <f t="shared" si="18"/>
        <v>4.5</v>
      </c>
      <c r="N19" s="13">
        <v>0.55000000000000004</v>
      </c>
      <c r="O19" s="13">
        <f t="shared" si="19"/>
        <v>2.4750000000000001</v>
      </c>
      <c r="P19" s="13">
        <f t="shared" si="20"/>
        <v>0</v>
      </c>
      <c r="Q19" s="14">
        <f t="shared" si="21"/>
        <v>0</v>
      </c>
      <c r="T19" s="753" t="s">
        <v>79</v>
      </c>
      <c r="U19" s="754"/>
      <c r="V19" s="755"/>
      <c r="W19" s="670" t="s">
        <v>79</v>
      </c>
      <c r="X19" s="670"/>
      <c r="Y19" s="670"/>
    </row>
    <row r="20" spans="1:25" ht="15" customHeight="1" x14ac:dyDescent="0.3">
      <c r="A20" s="129"/>
      <c r="B20" s="119" t="s">
        <v>70</v>
      </c>
      <c r="C20" s="97">
        <v>6</v>
      </c>
      <c r="D20" s="6">
        <v>1</v>
      </c>
      <c r="E20" s="7">
        <f t="shared" si="11"/>
        <v>6</v>
      </c>
      <c r="F20" s="7">
        <f t="shared" si="12"/>
        <v>0</v>
      </c>
      <c r="G20" s="8">
        <f t="shared" si="13"/>
        <v>0</v>
      </c>
      <c r="H20" s="9">
        <f t="shared" si="14"/>
        <v>6</v>
      </c>
      <c r="I20" s="10">
        <v>0.84</v>
      </c>
      <c r="J20" s="10">
        <f t="shared" si="15"/>
        <v>5.04</v>
      </c>
      <c r="K20" s="10">
        <f t="shared" si="16"/>
        <v>0</v>
      </c>
      <c r="L20" s="11">
        <f t="shared" si="17"/>
        <v>0</v>
      </c>
      <c r="M20" s="12">
        <f t="shared" si="18"/>
        <v>6</v>
      </c>
      <c r="N20" s="13">
        <v>0.55000000000000004</v>
      </c>
      <c r="O20" s="13">
        <f t="shared" si="19"/>
        <v>3.3000000000000003</v>
      </c>
      <c r="P20" s="13">
        <f t="shared" si="20"/>
        <v>0</v>
      </c>
      <c r="Q20" s="14">
        <f t="shared" si="21"/>
        <v>0</v>
      </c>
      <c r="T20" s="756">
        <f>Q13+Q23+Q33</f>
        <v>0</v>
      </c>
      <c r="U20" s="757"/>
      <c r="V20" s="758"/>
      <c r="W20" s="671">
        <f>L13+L23+L33</f>
        <v>0</v>
      </c>
      <c r="X20" s="672"/>
      <c r="Y20" s="672"/>
    </row>
    <row r="21" spans="1:25" ht="15" customHeight="1" x14ac:dyDescent="0.3">
      <c r="A21" s="129"/>
      <c r="B21" s="127"/>
      <c r="C21" s="128"/>
      <c r="D21" s="6">
        <v>1</v>
      </c>
      <c r="E21" s="7">
        <f t="shared" si="11"/>
        <v>0</v>
      </c>
      <c r="F21" s="7">
        <f t="shared" si="12"/>
        <v>0</v>
      </c>
      <c r="G21" s="8">
        <f t="shared" si="13"/>
        <v>0</v>
      </c>
      <c r="H21" s="9">
        <f t="shared" si="14"/>
        <v>0</v>
      </c>
      <c r="I21" s="10">
        <v>0.84</v>
      </c>
      <c r="J21" s="10">
        <f t="shared" si="15"/>
        <v>0</v>
      </c>
      <c r="K21" s="10">
        <f t="shared" si="16"/>
        <v>0</v>
      </c>
      <c r="L21" s="11">
        <f t="shared" si="17"/>
        <v>0</v>
      </c>
      <c r="M21" s="12">
        <f t="shared" si="18"/>
        <v>0</v>
      </c>
      <c r="N21" s="13">
        <v>0.55000000000000004</v>
      </c>
      <c r="O21" s="13">
        <f t="shared" si="19"/>
        <v>0</v>
      </c>
      <c r="P21" s="13">
        <f t="shared" si="20"/>
        <v>0</v>
      </c>
      <c r="Q21" s="14">
        <f t="shared" si="21"/>
        <v>0</v>
      </c>
      <c r="T21" s="759"/>
      <c r="U21" s="760"/>
      <c r="V21" s="761"/>
      <c r="W21" s="672"/>
      <c r="X21" s="672"/>
      <c r="Y21" s="672"/>
    </row>
    <row r="22" spans="1:25" ht="15" customHeight="1" x14ac:dyDescent="0.3">
      <c r="A22" s="130"/>
      <c r="B22" s="127"/>
      <c r="C22" s="128"/>
      <c r="D22" s="6">
        <v>1</v>
      </c>
      <c r="E22" s="7">
        <f t="shared" si="11"/>
        <v>0</v>
      </c>
      <c r="F22" s="7">
        <f t="shared" si="12"/>
        <v>0</v>
      </c>
      <c r="G22" s="8">
        <f t="shared" si="13"/>
        <v>0</v>
      </c>
      <c r="H22" s="9">
        <f t="shared" si="14"/>
        <v>0</v>
      </c>
      <c r="I22" s="10">
        <v>0.84</v>
      </c>
      <c r="J22" s="10">
        <f t="shared" si="15"/>
        <v>0</v>
      </c>
      <c r="K22" s="10">
        <f t="shared" si="16"/>
        <v>0</v>
      </c>
      <c r="L22" s="11">
        <f t="shared" si="17"/>
        <v>0</v>
      </c>
      <c r="M22" s="12">
        <f t="shared" si="18"/>
        <v>0</v>
      </c>
      <c r="N22" s="13">
        <v>0.55000000000000004</v>
      </c>
      <c r="O22" s="13">
        <f t="shared" si="19"/>
        <v>0</v>
      </c>
      <c r="P22" s="13">
        <f t="shared" si="20"/>
        <v>0</v>
      </c>
      <c r="Q22" s="14">
        <f t="shared" si="21"/>
        <v>0</v>
      </c>
      <c r="T22" s="762"/>
      <c r="U22" s="763"/>
      <c r="V22" s="764"/>
      <c r="W22" s="672"/>
      <c r="X22" s="672"/>
      <c r="Y22" s="672"/>
    </row>
    <row r="23" spans="1:25" ht="15" thickBot="1" x14ac:dyDescent="0.35">
      <c r="A23" s="3"/>
      <c r="B23" s="4"/>
      <c r="C23" s="4"/>
      <c r="D23" s="642" t="s">
        <v>9</v>
      </c>
      <c r="E23" s="643"/>
      <c r="F23" s="643"/>
      <c r="G23" s="16">
        <f>SUM(G17:G22)</f>
        <v>0</v>
      </c>
      <c r="H23" s="1"/>
      <c r="I23" s="644" t="s">
        <v>10</v>
      </c>
      <c r="J23" s="644"/>
      <c r="K23" s="644"/>
      <c r="L23" s="17">
        <f>SUM(L17:L22)</f>
        <v>0</v>
      </c>
      <c r="M23" s="15"/>
      <c r="N23" s="645" t="s">
        <v>11</v>
      </c>
      <c r="O23" s="645"/>
      <c r="P23" s="645"/>
      <c r="Q23" s="18">
        <f>SUM(Q17:Q22)</f>
        <v>0</v>
      </c>
      <c r="S23" s="116"/>
      <c r="T23" s="116"/>
      <c r="U23" s="116"/>
    </row>
    <row r="24" spans="1:25" ht="15" thickBot="1" x14ac:dyDescent="0.35"/>
    <row r="25" spans="1:25" ht="15" customHeight="1" x14ac:dyDescent="0.3">
      <c r="A25" s="638" t="s">
        <v>67</v>
      </c>
      <c r="B25" s="638"/>
      <c r="C25" s="638"/>
      <c r="D25" s="704" t="s">
        <v>105</v>
      </c>
      <c r="E25" s="704"/>
      <c r="F25" s="704"/>
      <c r="G25" s="704"/>
      <c r="H25" s="2"/>
      <c r="I25" s="2"/>
      <c r="J25" s="2"/>
      <c r="K25" s="2"/>
      <c r="L25" s="2"/>
      <c r="M25" s="2"/>
      <c r="N25" s="2"/>
      <c r="O25" s="2"/>
      <c r="P25" s="2"/>
      <c r="Q25" s="5"/>
    </row>
    <row r="26" spans="1:25" ht="15" customHeight="1" x14ac:dyDescent="0.3">
      <c r="A26" s="639"/>
      <c r="B26" s="639"/>
      <c r="C26" s="639"/>
      <c r="D26" s="705"/>
      <c r="E26" s="705"/>
      <c r="F26" s="705"/>
      <c r="G26" s="705"/>
      <c r="H26" s="29"/>
      <c r="I26" s="29"/>
      <c r="J26" s="29"/>
      <c r="K26" s="29"/>
      <c r="L26" s="29"/>
      <c r="M26" s="29"/>
      <c r="N26" s="29"/>
      <c r="O26" s="29"/>
      <c r="P26" s="29"/>
      <c r="Q26" s="30"/>
    </row>
    <row r="27" spans="1:25" ht="15" customHeight="1" x14ac:dyDescent="0.3">
      <c r="A27" s="129"/>
      <c r="B27" s="19" t="s">
        <v>71</v>
      </c>
      <c r="C27" s="114">
        <v>6</v>
      </c>
      <c r="D27" s="6">
        <v>1</v>
      </c>
      <c r="E27" s="7">
        <f t="shared" ref="E27:E32" si="22">C27*D27</f>
        <v>6</v>
      </c>
      <c r="F27" s="7">
        <f t="shared" ref="F27:F32" si="23">A27*E27</f>
        <v>0</v>
      </c>
      <c r="G27" s="8">
        <f t="shared" ref="G27:G32" si="24">F27/8</f>
        <v>0</v>
      </c>
      <c r="H27" s="9">
        <f t="shared" ref="H27:H32" si="25">C27</f>
        <v>6</v>
      </c>
      <c r="I27" s="10">
        <v>0.84</v>
      </c>
      <c r="J27" s="10">
        <f t="shared" ref="J27:J32" si="26">H27*I27</f>
        <v>5.04</v>
      </c>
      <c r="K27" s="10">
        <f t="shared" ref="K27:K32" si="27">A27*J27</f>
        <v>0</v>
      </c>
      <c r="L27" s="11">
        <f t="shared" ref="L27:L32" si="28">K27/8</f>
        <v>0</v>
      </c>
      <c r="M27" s="12">
        <f t="shared" ref="M27:M32" si="29">H27</f>
        <v>6</v>
      </c>
      <c r="N27" s="13">
        <v>0.55000000000000004</v>
      </c>
      <c r="O27" s="13">
        <f t="shared" ref="O27:O32" si="30">M27*N27</f>
        <v>3.3000000000000003</v>
      </c>
      <c r="P27" s="13">
        <f t="shared" ref="P27:P32" si="31">A27*O27</f>
        <v>0</v>
      </c>
      <c r="Q27" s="14">
        <f t="shared" ref="Q27:Q32" si="32">P27/8</f>
        <v>0</v>
      </c>
    </row>
    <row r="28" spans="1:25" ht="15.75" customHeight="1" x14ac:dyDescent="0.3">
      <c r="A28" s="129"/>
      <c r="B28" s="119" t="s">
        <v>72</v>
      </c>
      <c r="C28" s="97">
        <v>8</v>
      </c>
      <c r="D28" s="6">
        <v>1</v>
      </c>
      <c r="E28" s="7">
        <f t="shared" si="22"/>
        <v>8</v>
      </c>
      <c r="F28" s="7">
        <f t="shared" si="23"/>
        <v>0</v>
      </c>
      <c r="G28" s="8">
        <f t="shared" si="24"/>
        <v>0</v>
      </c>
      <c r="H28" s="9">
        <f t="shared" si="25"/>
        <v>8</v>
      </c>
      <c r="I28" s="10">
        <v>0.84</v>
      </c>
      <c r="J28" s="10">
        <f t="shared" si="26"/>
        <v>6.72</v>
      </c>
      <c r="K28" s="10">
        <f t="shared" si="27"/>
        <v>0</v>
      </c>
      <c r="L28" s="11">
        <f t="shared" si="28"/>
        <v>0</v>
      </c>
      <c r="M28" s="12">
        <f t="shared" si="29"/>
        <v>8</v>
      </c>
      <c r="N28" s="13">
        <v>0.55000000000000004</v>
      </c>
      <c r="O28" s="13">
        <f t="shared" si="30"/>
        <v>4.4000000000000004</v>
      </c>
      <c r="P28" s="13">
        <f t="shared" si="31"/>
        <v>0</v>
      </c>
      <c r="Q28" s="14">
        <f t="shared" si="32"/>
        <v>0</v>
      </c>
    </row>
    <row r="29" spans="1:25" x14ac:dyDescent="0.3">
      <c r="A29" s="129"/>
      <c r="B29" s="119" t="s">
        <v>73</v>
      </c>
      <c r="C29" s="97">
        <v>8</v>
      </c>
      <c r="D29" s="6">
        <v>1</v>
      </c>
      <c r="E29" s="7">
        <f t="shared" si="22"/>
        <v>8</v>
      </c>
      <c r="F29" s="7">
        <f t="shared" si="23"/>
        <v>0</v>
      </c>
      <c r="G29" s="8">
        <f t="shared" si="24"/>
        <v>0</v>
      </c>
      <c r="H29" s="9">
        <f t="shared" si="25"/>
        <v>8</v>
      </c>
      <c r="I29" s="10">
        <v>0.84</v>
      </c>
      <c r="J29" s="10">
        <f t="shared" si="26"/>
        <v>6.72</v>
      </c>
      <c r="K29" s="10">
        <f t="shared" si="27"/>
        <v>0</v>
      </c>
      <c r="L29" s="11">
        <f t="shared" si="28"/>
        <v>0</v>
      </c>
      <c r="M29" s="12">
        <f t="shared" si="29"/>
        <v>8</v>
      </c>
      <c r="N29" s="13">
        <v>0.55000000000000004</v>
      </c>
      <c r="O29" s="13">
        <f t="shared" si="30"/>
        <v>4.4000000000000004</v>
      </c>
      <c r="P29" s="13">
        <f t="shared" si="31"/>
        <v>0</v>
      </c>
      <c r="Q29" s="14">
        <f t="shared" si="32"/>
        <v>0</v>
      </c>
    </row>
    <row r="30" spans="1:25" x14ac:dyDescent="0.3">
      <c r="A30" s="129"/>
      <c r="B30" s="119" t="s">
        <v>74</v>
      </c>
      <c r="C30" s="97">
        <v>8</v>
      </c>
      <c r="D30" s="6">
        <v>1</v>
      </c>
      <c r="E30" s="7">
        <f t="shared" si="22"/>
        <v>8</v>
      </c>
      <c r="F30" s="7">
        <f t="shared" si="23"/>
        <v>0</v>
      </c>
      <c r="G30" s="8">
        <f t="shared" si="24"/>
        <v>0</v>
      </c>
      <c r="H30" s="9">
        <f t="shared" si="25"/>
        <v>8</v>
      </c>
      <c r="I30" s="10">
        <v>0.84</v>
      </c>
      <c r="J30" s="10">
        <f t="shared" si="26"/>
        <v>6.72</v>
      </c>
      <c r="K30" s="10">
        <f t="shared" si="27"/>
        <v>0</v>
      </c>
      <c r="L30" s="11">
        <f t="shared" si="28"/>
        <v>0</v>
      </c>
      <c r="M30" s="12">
        <f t="shared" si="29"/>
        <v>8</v>
      </c>
      <c r="N30" s="13">
        <v>0.55000000000000004</v>
      </c>
      <c r="O30" s="13">
        <f t="shared" si="30"/>
        <v>4.4000000000000004</v>
      </c>
      <c r="P30" s="13">
        <f t="shared" si="31"/>
        <v>0</v>
      </c>
      <c r="Q30" s="14">
        <f t="shared" si="32"/>
        <v>0</v>
      </c>
    </row>
    <row r="31" spans="1:25" x14ac:dyDescent="0.3">
      <c r="A31" s="129"/>
      <c r="B31" s="127"/>
      <c r="C31" s="128"/>
      <c r="D31" s="6">
        <v>1</v>
      </c>
      <c r="E31" s="7">
        <f t="shared" si="22"/>
        <v>0</v>
      </c>
      <c r="F31" s="7">
        <f t="shared" si="23"/>
        <v>0</v>
      </c>
      <c r="G31" s="8">
        <f t="shared" si="24"/>
        <v>0</v>
      </c>
      <c r="H31" s="9">
        <f t="shared" si="25"/>
        <v>0</v>
      </c>
      <c r="I31" s="10">
        <v>0.84</v>
      </c>
      <c r="J31" s="10">
        <f t="shared" si="26"/>
        <v>0</v>
      </c>
      <c r="K31" s="10">
        <f t="shared" si="27"/>
        <v>0</v>
      </c>
      <c r="L31" s="11">
        <f t="shared" si="28"/>
        <v>0</v>
      </c>
      <c r="M31" s="12">
        <f t="shared" si="29"/>
        <v>0</v>
      </c>
      <c r="N31" s="13">
        <v>0.55000000000000004</v>
      </c>
      <c r="O31" s="13">
        <f t="shared" si="30"/>
        <v>0</v>
      </c>
      <c r="P31" s="13">
        <f t="shared" si="31"/>
        <v>0</v>
      </c>
      <c r="Q31" s="14">
        <f t="shared" si="32"/>
        <v>0</v>
      </c>
    </row>
    <row r="32" spans="1:25" x14ac:dyDescent="0.3">
      <c r="A32" s="130"/>
      <c r="B32" s="127"/>
      <c r="C32" s="128"/>
      <c r="D32" s="6">
        <v>1</v>
      </c>
      <c r="E32" s="7">
        <f t="shared" si="22"/>
        <v>0</v>
      </c>
      <c r="F32" s="7">
        <f t="shared" si="23"/>
        <v>0</v>
      </c>
      <c r="G32" s="8">
        <f t="shared" si="24"/>
        <v>0</v>
      </c>
      <c r="H32" s="9">
        <f t="shared" si="25"/>
        <v>0</v>
      </c>
      <c r="I32" s="10">
        <v>0.84</v>
      </c>
      <c r="J32" s="10">
        <f t="shared" si="26"/>
        <v>0</v>
      </c>
      <c r="K32" s="10">
        <f t="shared" si="27"/>
        <v>0</v>
      </c>
      <c r="L32" s="11">
        <f t="shared" si="28"/>
        <v>0</v>
      </c>
      <c r="M32" s="12">
        <f t="shared" si="29"/>
        <v>0</v>
      </c>
      <c r="N32" s="13">
        <v>0.55000000000000004</v>
      </c>
      <c r="O32" s="13">
        <f t="shared" si="30"/>
        <v>0</v>
      </c>
      <c r="P32" s="13">
        <f t="shared" si="31"/>
        <v>0</v>
      </c>
      <c r="Q32" s="14">
        <f t="shared" si="32"/>
        <v>0</v>
      </c>
    </row>
    <row r="33" spans="1:22" ht="15" thickBot="1" x14ac:dyDescent="0.35">
      <c r="A33" s="3"/>
      <c r="B33" s="4"/>
      <c r="C33" s="4"/>
      <c r="D33" s="642" t="s">
        <v>9</v>
      </c>
      <c r="E33" s="643"/>
      <c r="F33" s="643"/>
      <c r="G33" s="16">
        <f>SUM(G27:G32)</f>
        <v>0</v>
      </c>
      <c r="H33" s="1"/>
      <c r="I33" s="644" t="s">
        <v>10</v>
      </c>
      <c r="J33" s="644"/>
      <c r="K33" s="644"/>
      <c r="L33" s="17">
        <f>SUM(L27:L32)</f>
        <v>0</v>
      </c>
      <c r="M33" s="15"/>
      <c r="N33" s="645" t="s">
        <v>11</v>
      </c>
      <c r="O33" s="645"/>
      <c r="P33" s="645"/>
      <c r="Q33" s="18">
        <f>SUM(Q27:Q32)</f>
        <v>0</v>
      </c>
      <c r="S33" s="116"/>
      <c r="T33" s="116"/>
      <c r="U33" s="116"/>
    </row>
    <row r="34" spans="1:22" ht="15" thickBot="1" x14ac:dyDescent="0.35"/>
    <row r="35" spans="1:22" ht="15" customHeight="1" x14ac:dyDescent="0.3">
      <c r="A35" s="634" t="s">
        <v>190</v>
      </c>
      <c r="B35" s="634"/>
      <c r="C35" s="634"/>
      <c r="D35" s="634"/>
      <c r="E35" s="634"/>
      <c r="F35" s="634"/>
      <c r="G35" s="634"/>
      <c r="H35" s="634"/>
      <c r="I35" s="634"/>
      <c r="J35" s="634"/>
      <c r="K35" s="23"/>
      <c r="L35" s="23"/>
      <c r="M35" s="23"/>
      <c r="N35" s="23"/>
      <c r="O35" s="23"/>
      <c r="P35" s="23"/>
      <c r="Q35" s="24"/>
    </row>
    <row r="36" spans="1:22" ht="15" customHeight="1" x14ac:dyDescent="0.3">
      <c r="A36" s="635"/>
      <c r="B36" s="635"/>
      <c r="C36" s="635"/>
      <c r="D36" s="635"/>
      <c r="E36" s="635"/>
      <c r="F36" s="635"/>
      <c r="G36" s="635"/>
      <c r="H36" s="635"/>
      <c r="I36" s="635"/>
      <c r="J36" s="635"/>
      <c r="K36" s="42"/>
      <c r="L36" s="42"/>
      <c r="M36" s="42"/>
      <c r="N36" s="42"/>
      <c r="O36" s="42"/>
      <c r="P36" s="42"/>
      <c r="Q36" s="43"/>
    </row>
    <row r="37" spans="1:22" ht="15" customHeight="1" x14ac:dyDescent="0.3">
      <c r="A37" s="129"/>
      <c r="B37" s="20" t="s">
        <v>115</v>
      </c>
      <c r="C37" s="110">
        <v>0.1</v>
      </c>
      <c r="D37" s="6">
        <v>1.1000000000000001</v>
      </c>
      <c r="E37" s="7">
        <f t="shared" ref="E37:E43" si="33">C37*D37</f>
        <v>0.11000000000000001</v>
      </c>
      <c r="F37" s="7">
        <f t="shared" ref="F37:F43" si="34">A37*E37</f>
        <v>0</v>
      </c>
      <c r="G37" s="8">
        <f t="shared" ref="G37:G43" si="35">F37/8</f>
        <v>0</v>
      </c>
      <c r="H37" s="9">
        <f t="shared" ref="H37:H43" si="36">C37</f>
        <v>0.1</v>
      </c>
      <c r="I37" s="10">
        <v>1.1000000000000001</v>
      </c>
      <c r="J37" s="10">
        <f t="shared" ref="J37:J43" si="37">H37*I37</f>
        <v>0.11000000000000001</v>
      </c>
      <c r="K37" s="10">
        <f t="shared" ref="K37:K43" si="38">A37*J37</f>
        <v>0</v>
      </c>
      <c r="L37" s="11">
        <f t="shared" ref="L37:L43" si="39">K37/8</f>
        <v>0</v>
      </c>
      <c r="M37" s="12">
        <f t="shared" ref="M37:M43" si="40">H37</f>
        <v>0.1</v>
      </c>
      <c r="N37" s="13">
        <v>1</v>
      </c>
      <c r="O37" s="13">
        <f t="shared" ref="O37:O43" si="41">M37*N37</f>
        <v>0.1</v>
      </c>
      <c r="P37" s="13">
        <f t="shared" ref="P37:P43" si="42">A37*O37</f>
        <v>0</v>
      </c>
      <c r="Q37" s="14">
        <f t="shared" ref="Q37:Q43" si="43">P37/8</f>
        <v>0</v>
      </c>
    </row>
    <row r="38" spans="1:22" ht="15.75" customHeight="1" x14ac:dyDescent="0.3">
      <c r="A38" s="129"/>
      <c r="B38" s="20" t="s">
        <v>76</v>
      </c>
      <c r="C38" s="110">
        <v>0.14000000000000001</v>
      </c>
      <c r="D38" s="6">
        <v>1.1000000000000001</v>
      </c>
      <c r="E38" s="7">
        <f t="shared" si="33"/>
        <v>0.15400000000000003</v>
      </c>
      <c r="F38" s="7">
        <f t="shared" si="34"/>
        <v>0</v>
      </c>
      <c r="G38" s="8">
        <f t="shared" si="35"/>
        <v>0</v>
      </c>
      <c r="H38" s="9">
        <f t="shared" si="36"/>
        <v>0.14000000000000001</v>
      </c>
      <c r="I38" s="10">
        <v>1.1000000000000001</v>
      </c>
      <c r="J38" s="10">
        <f t="shared" si="37"/>
        <v>0.15400000000000003</v>
      </c>
      <c r="K38" s="10">
        <f t="shared" si="38"/>
        <v>0</v>
      </c>
      <c r="L38" s="11">
        <f t="shared" si="39"/>
        <v>0</v>
      </c>
      <c r="M38" s="12">
        <f t="shared" si="40"/>
        <v>0.14000000000000001</v>
      </c>
      <c r="N38" s="13">
        <v>1</v>
      </c>
      <c r="O38" s="13">
        <f t="shared" si="41"/>
        <v>0.14000000000000001</v>
      </c>
      <c r="P38" s="13">
        <f t="shared" si="42"/>
        <v>0</v>
      </c>
      <c r="Q38" s="14">
        <f t="shared" si="43"/>
        <v>0</v>
      </c>
    </row>
    <row r="39" spans="1:22" x14ac:dyDescent="0.3">
      <c r="A39" s="129"/>
      <c r="B39" s="148" t="s">
        <v>77</v>
      </c>
      <c r="C39" s="99">
        <v>0.19</v>
      </c>
      <c r="D39" s="6">
        <v>1.1000000000000001</v>
      </c>
      <c r="E39" s="7">
        <f t="shared" si="33"/>
        <v>0.20900000000000002</v>
      </c>
      <c r="F39" s="7">
        <f t="shared" si="34"/>
        <v>0</v>
      </c>
      <c r="G39" s="8">
        <f t="shared" si="35"/>
        <v>0</v>
      </c>
      <c r="H39" s="9">
        <f t="shared" si="36"/>
        <v>0.19</v>
      </c>
      <c r="I39" s="10">
        <v>1.1000000000000001</v>
      </c>
      <c r="J39" s="10">
        <f t="shared" si="37"/>
        <v>0.20900000000000002</v>
      </c>
      <c r="K39" s="10">
        <f t="shared" si="38"/>
        <v>0</v>
      </c>
      <c r="L39" s="11">
        <f t="shared" si="39"/>
        <v>0</v>
      </c>
      <c r="M39" s="12">
        <f t="shared" si="40"/>
        <v>0.19</v>
      </c>
      <c r="N39" s="13">
        <v>1</v>
      </c>
      <c r="O39" s="13">
        <f t="shared" si="41"/>
        <v>0.19</v>
      </c>
      <c r="P39" s="13">
        <f t="shared" si="42"/>
        <v>0</v>
      </c>
      <c r="Q39" s="14">
        <f t="shared" si="43"/>
        <v>0</v>
      </c>
    </row>
    <row r="40" spans="1:22" x14ac:dyDescent="0.3">
      <c r="A40" s="129"/>
      <c r="B40" s="148" t="s">
        <v>78</v>
      </c>
      <c r="C40" s="99">
        <v>0.28000000000000003</v>
      </c>
      <c r="D40" s="6">
        <v>1.1000000000000001</v>
      </c>
      <c r="E40" s="7">
        <f t="shared" si="33"/>
        <v>0.30800000000000005</v>
      </c>
      <c r="F40" s="7">
        <f t="shared" si="34"/>
        <v>0</v>
      </c>
      <c r="G40" s="8">
        <f t="shared" si="35"/>
        <v>0</v>
      </c>
      <c r="H40" s="9">
        <f t="shared" si="36"/>
        <v>0.28000000000000003</v>
      </c>
      <c r="I40" s="10">
        <v>1.1000000000000001</v>
      </c>
      <c r="J40" s="10">
        <f t="shared" si="37"/>
        <v>0.30800000000000005</v>
      </c>
      <c r="K40" s="10">
        <f t="shared" si="38"/>
        <v>0</v>
      </c>
      <c r="L40" s="11">
        <f t="shared" si="39"/>
        <v>0</v>
      </c>
      <c r="M40" s="12">
        <f t="shared" si="40"/>
        <v>0.28000000000000003</v>
      </c>
      <c r="N40" s="13">
        <v>1</v>
      </c>
      <c r="O40" s="13">
        <f t="shared" si="41"/>
        <v>0.28000000000000003</v>
      </c>
      <c r="P40" s="13">
        <f t="shared" si="42"/>
        <v>0</v>
      </c>
      <c r="Q40" s="14">
        <f t="shared" si="43"/>
        <v>0</v>
      </c>
    </row>
    <row r="41" spans="1:22" x14ac:dyDescent="0.3">
      <c r="A41" s="129"/>
      <c r="B41" s="148" t="s">
        <v>141</v>
      </c>
      <c r="C41" s="99">
        <v>0.33</v>
      </c>
      <c r="D41" s="6">
        <v>1.1000000000000001</v>
      </c>
      <c r="E41" s="7">
        <f t="shared" si="33"/>
        <v>0.36300000000000004</v>
      </c>
      <c r="F41" s="7">
        <f t="shared" si="34"/>
        <v>0</v>
      </c>
      <c r="G41" s="8">
        <f t="shared" si="35"/>
        <v>0</v>
      </c>
      <c r="H41" s="9">
        <f t="shared" si="36"/>
        <v>0.33</v>
      </c>
      <c r="I41" s="10">
        <v>1.1000000000000001</v>
      </c>
      <c r="J41" s="10">
        <f t="shared" si="37"/>
        <v>0.36300000000000004</v>
      </c>
      <c r="K41" s="10">
        <f t="shared" si="38"/>
        <v>0</v>
      </c>
      <c r="L41" s="11">
        <f t="shared" si="39"/>
        <v>0</v>
      </c>
      <c r="M41" s="12">
        <f t="shared" si="40"/>
        <v>0.33</v>
      </c>
      <c r="N41" s="13">
        <v>1</v>
      </c>
      <c r="O41" s="13">
        <f t="shared" si="41"/>
        <v>0.33</v>
      </c>
      <c r="P41" s="13">
        <f t="shared" si="42"/>
        <v>0</v>
      </c>
      <c r="Q41" s="14">
        <f t="shared" si="43"/>
        <v>0</v>
      </c>
    </row>
    <row r="42" spans="1:22" x14ac:dyDescent="0.3">
      <c r="A42" s="130"/>
      <c r="B42" s="148" t="s">
        <v>123</v>
      </c>
      <c r="C42" s="99">
        <v>0.05</v>
      </c>
      <c r="D42" s="6">
        <v>1.1000000000000001</v>
      </c>
      <c r="E42" s="7">
        <f t="shared" si="33"/>
        <v>5.5000000000000007E-2</v>
      </c>
      <c r="F42" s="7">
        <f t="shared" si="34"/>
        <v>0</v>
      </c>
      <c r="G42" s="8">
        <f t="shared" si="35"/>
        <v>0</v>
      </c>
      <c r="H42" s="9">
        <f t="shared" si="36"/>
        <v>0.05</v>
      </c>
      <c r="I42" s="10">
        <v>1.1000000000000001</v>
      </c>
      <c r="J42" s="10">
        <f t="shared" si="37"/>
        <v>5.5000000000000007E-2</v>
      </c>
      <c r="K42" s="10">
        <f t="shared" si="38"/>
        <v>0</v>
      </c>
      <c r="L42" s="11">
        <f t="shared" si="39"/>
        <v>0</v>
      </c>
      <c r="M42" s="12">
        <f t="shared" si="40"/>
        <v>0.05</v>
      </c>
      <c r="N42" s="13">
        <v>1</v>
      </c>
      <c r="O42" s="13">
        <f t="shared" si="41"/>
        <v>0.05</v>
      </c>
      <c r="P42" s="13">
        <f t="shared" si="42"/>
        <v>0</v>
      </c>
      <c r="Q42" s="14">
        <f t="shared" si="43"/>
        <v>0</v>
      </c>
      <c r="T42" s="116"/>
      <c r="U42" s="116"/>
      <c r="V42" s="116"/>
    </row>
    <row r="43" spans="1:22" ht="15" customHeight="1" x14ac:dyDescent="0.3">
      <c r="A43" s="130"/>
      <c r="B43" s="148" t="s">
        <v>122</v>
      </c>
      <c r="C43" s="99">
        <v>0.09</v>
      </c>
      <c r="D43" s="6">
        <v>1.1000000000000001</v>
      </c>
      <c r="E43" s="7">
        <f t="shared" si="33"/>
        <v>9.9000000000000005E-2</v>
      </c>
      <c r="F43" s="7">
        <f t="shared" si="34"/>
        <v>0</v>
      </c>
      <c r="G43" s="8">
        <f t="shared" si="35"/>
        <v>0</v>
      </c>
      <c r="H43" s="9">
        <f t="shared" si="36"/>
        <v>0.09</v>
      </c>
      <c r="I43" s="10">
        <v>1.1000000000000001</v>
      </c>
      <c r="J43" s="10">
        <f t="shared" si="37"/>
        <v>9.9000000000000005E-2</v>
      </c>
      <c r="K43" s="10">
        <f t="shared" si="38"/>
        <v>0</v>
      </c>
      <c r="L43" s="11">
        <f t="shared" si="39"/>
        <v>0</v>
      </c>
      <c r="M43" s="12">
        <f t="shared" si="40"/>
        <v>0.09</v>
      </c>
      <c r="N43" s="13">
        <v>1</v>
      </c>
      <c r="O43" s="13">
        <f t="shared" si="41"/>
        <v>0.09</v>
      </c>
      <c r="P43" s="13">
        <f t="shared" si="42"/>
        <v>0</v>
      </c>
      <c r="Q43" s="14">
        <f t="shared" si="43"/>
        <v>0</v>
      </c>
      <c r="T43" s="117"/>
      <c r="U43" s="118"/>
      <c r="V43" s="118"/>
    </row>
    <row r="44" spans="1:22" ht="15.75" customHeight="1" thickBot="1" x14ac:dyDescent="0.35">
      <c r="A44" s="21"/>
      <c r="B44" s="22"/>
      <c r="C44" s="22"/>
      <c r="D44" s="642" t="s">
        <v>9</v>
      </c>
      <c r="E44" s="643"/>
      <c r="F44" s="643"/>
      <c r="G44" s="16">
        <f>SUM(G37:G43)</f>
        <v>0</v>
      </c>
      <c r="H44" s="1"/>
      <c r="I44" s="644" t="s">
        <v>10</v>
      </c>
      <c r="J44" s="644"/>
      <c r="K44" s="644"/>
      <c r="L44" s="17">
        <f>SUM(L37:L43)</f>
        <v>0</v>
      </c>
      <c r="M44" s="15"/>
      <c r="N44" s="645" t="s">
        <v>11</v>
      </c>
      <c r="O44" s="645"/>
      <c r="P44" s="645"/>
      <c r="Q44" s="18">
        <f>SUM(Q37:Q43)</f>
        <v>0</v>
      </c>
      <c r="T44" s="118"/>
      <c r="U44" s="118"/>
      <c r="V44" s="118"/>
    </row>
    <row r="45" spans="1:22" ht="15.75" customHeight="1" thickBot="1" x14ac:dyDescent="0.35">
      <c r="T45" s="118"/>
      <c r="U45" s="118"/>
      <c r="V45" s="118"/>
    </row>
    <row r="46" spans="1:22" ht="15" customHeight="1" x14ac:dyDescent="0.3">
      <c r="A46" s="634" t="s">
        <v>191</v>
      </c>
      <c r="B46" s="634"/>
      <c r="C46" s="634"/>
      <c r="D46" s="634"/>
      <c r="E46" s="634"/>
      <c r="F46" s="634"/>
      <c r="G46" s="634"/>
      <c r="H46" s="634"/>
      <c r="I46" s="634"/>
      <c r="J46" s="634"/>
      <c r="K46" s="634"/>
      <c r="L46" s="23"/>
      <c r="M46" s="23"/>
      <c r="N46" s="23"/>
      <c r="O46" s="23"/>
      <c r="P46" s="23"/>
      <c r="Q46" s="24"/>
    </row>
    <row r="47" spans="1:22" ht="15" customHeight="1" x14ac:dyDescent="0.3">
      <c r="A47" s="635"/>
      <c r="B47" s="635"/>
      <c r="C47" s="635"/>
      <c r="D47" s="635"/>
      <c r="E47" s="635"/>
      <c r="F47" s="635"/>
      <c r="G47" s="635"/>
      <c r="H47" s="635"/>
      <c r="I47" s="635"/>
      <c r="J47" s="635"/>
      <c r="K47" s="635"/>
      <c r="L47" s="42"/>
      <c r="M47" s="42"/>
      <c r="N47" s="42"/>
      <c r="O47" s="42"/>
      <c r="P47" s="42"/>
      <c r="Q47" s="43"/>
    </row>
    <row r="48" spans="1:22" ht="15" customHeight="1" x14ac:dyDescent="0.3">
      <c r="A48" s="129"/>
      <c r="B48" s="20" t="s">
        <v>115</v>
      </c>
      <c r="C48" s="110">
        <v>0.1</v>
      </c>
      <c r="D48" s="6">
        <v>1.1000000000000001</v>
      </c>
      <c r="E48" s="7">
        <f t="shared" ref="E48:E54" si="44">C48*D48</f>
        <v>0.11000000000000001</v>
      </c>
      <c r="F48" s="7">
        <f t="shared" ref="F48:F54" si="45">A48*E48</f>
        <v>0</v>
      </c>
      <c r="G48" s="8">
        <f t="shared" ref="G48:G54" si="46">F48/8</f>
        <v>0</v>
      </c>
      <c r="H48" s="9">
        <f t="shared" ref="H48:H54" si="47">C48</f>
        <v>0.1</v>
      </c>
      <c r="I48" s="10">
        <v>1.1000000000000001</v>
      </c>
      <c r="J48" s="10">
        <f t="shared" ref="J48:J54" si="48">H48*I48</f>
        <v>0.11000000000000001</v>
      </c>
      <c r="K48" s="10">
        <f t="shared" ref="K48:K54" si="49">A48*J48</f>
        <v>0</v>
      </c>
      <c r="L48" s="11">
        <f t="shared" ref="L48:L54" si="50">K48/8</f>
        <v>0</v>
      </c>
      <c r="M48" s="12">
        <f t="shared" ref="M48:M54" si="51">H48</f>
        <v>0.1</v>
      </c>
      <c r="N48" s="13">
        <v>1</v>
      </c>
      <c r="O48" s="13">
        <f t="shared" ref="O48:O54" si="52">M48*N48</f>
        <v>0.1</v>
      </c>
      <c r="P48" s="13">
        <f t="shared" ref="P48:P54" si="53">A48*O48</f>
        <v>0</v>
      </c>
      <c r="Q48" s="14">
        <f t="shared" ref="Q48:Q54" si="54">P48/8</f>
        <v>0</v>
      </c>
    </row>
    <row r="49" spans="1:22" ht="15.75" customHeight="1" x14ac:dyDescent="0.3">
      <c r="A49" s="129"/>
      <c r="B49" s="20" t="s">
        <v>76</v>
      </c>
      <c r="C49" s="110">
        <v>0.14000000000000001</v>
      </c>
      <c r="D49" s="6">
        <v>1.1000000000000001</v>
      </c>
      <c r="E49" s="7">
        <f t="shared" si="44"/>
        <v>0.15400000000000003</v>
      </c>
      <c r="F49" s="7">
        <f t="shared" si="45"/>
        <v>0</v>
      </c>
      <c r="G49" s="8">
        <f t="shared" si="46"/>
        <v>0</v>
      </c>
      <c r="H49" s="9">
        <f t="shared" si="47"/>
        <v>0.14000000000000001</v>
      </c>
      <c r="I49" s="10">
        <v>1.1000000000000001</v>
      </c>
      <c r="J49" s="10">
        <f t="shared" si="48"/>
        <v>0.15400000000000003</v>
      </c>
      <c r="K49" s="10">
        <f t="shared" si="49"/>
        <v>0</v>
      </c>
      <c r="L49" s="11">
        <f t="shared" si="50"/>
        <v>0</v>
      </c>
      <c r="M49" s="12">
        <f t="shared" si="51"/>
        <v>0.14000000000000001</v>
      </c>
      <c r="N49" s="13">
        <v>1</v>
      </c>
      <c r="O49" s="13">
        <f t="shared" si="52"/>
        <v>0.14000000000000001</v>
      </c>
      <c r="P49" s="13">
        <f t="shared" si="53"/>
        <v>0</v>
      </c>
      <c r="Q49" s="14">
        <f t="shared" si="54"/>
        <v>0</v>
      </c>
    </row>
    <row r="50" spans="1:22" x14ac:dyDescent="0.3">
      <c r="A50" s="129"/>
      <c r="B50" s="148" t="s">
        <v>77</v>
      </c>
      <c r="C50" s="99">
        <v>0.19</v>
      </c>
      <c r="D50" s="6">
        <v>1.1000000000000001</v>
      </c>
      <c r="E50" s="7">
        <f t="shared" si="44"/>
        <v>0.20900000000000002</v>
      </c>
      <c r="F50" s="7">
        <f t="shared" si="45"/>
        <v>0</v>
      </c>
      <c r="G50" s="8">
        <f t="shared" si="46"/>
        <v>0</v>
      </c>
      <c r="H50" s="9">
        <f t="shared" si="47"/>
        <v>0.19</v>
      </c>
      <c r="I50" s="10">
        <v>1.1000000000000001</v>
      </c>
      <c r="J50" s="10">
        <f t="shared" si="48"/>
        <v>0.20900000000000002</v>
      </c>
      <c r="K50" s="10">
        <f t="shared" si="49"/>
        <v>0</v>
      </c>
      <c r="L50" s="11">
        <f t="shared" si="50"/>
        <v>0</v>
      </c>
      <c r="M50" s="12">
        <f t="shared" si="51"/>
        <v>0.19</v>
      </c>
      <c r="N50" s="13">
        <v>1</v>
      </c>
      <c r="O50" s="13">
        <f t="shared" si="52"/>
        <v>0.19</v>
      </c>
      <c r="P50" s="13">
        <f t="shared" si="53"/>
        <v>0</v>
      </c>
      <c r="Q50" s="14">
        <f t="shared" si="54"/>
        <v>0</v>
      </c>
    </row>
    <row r="51" spans="1:22" x14ac:dyDescent="0.3">
      <c r="A51" s="129"/>
      <c r="B51" s="148" t="s">
        <v>78</v>
      </c>
      <c r="C51" s="99">
        <v>0.28000000000000003</v>
      </c>
      <c r="D51" s="6">
        <v>1.1000000000000001</v>
      </c>
      <c r="E51" s="7">
        <f t="shared" si="44"/>
        <v>0.30800000000000005</v>
      </c>
      <c r="F51" s="7">
        <f t="shared" si="45"/>
        <v>0</v>
      </c>
      <c r="G51" s="8">
        <f t="shared" si="46"/>
        <v>0</v>
      </c>
      <c r="H51" s="9">
        <f t="shared" si="47"/>
        <v>0.28000000000000003</v>
      </c>
      <c r="I51" s="10">
        <v>1.1000000000000001</v>
      </c>
      <c r="J51" s="10">
        <f t="shared" si="48"/>
        <v>0.30800000000000005</v>
      </c>
      <c r="K51" s="10">
        <f t="shared" si="49"/>
        <v>0</v>
      </c>
      <c r="L51" s="11">
        <f t="shared" si="50"/>
        <v>0</v>
      </c>
      <c r="M51" s="12">
        <f t="shared" si="51"/>
        <v>0.28000000000000003</v>
      </c>
      <c r="N51" s="13">
        <v>1</v>
      </c>
      <c r="O51" s="13">
        <f t="shared" si="52"/>
        <v>0.28000000000000003</v>
      </c>
      <c r="P51" s="13">
        <f t="shared" si="53"/>
        <v>0</v>
      </c>
      <c r="Q51" s="14">
        <f t="shared" si="54"/>
        <v>0</v>
      </c>
    </row>
    <row r="52" spans="1:22" x14ac:dyDescent="0.3">
      <c r="A52" s="129"/>
      <c r="B52" s="148" t="s">
        <v>141</v>
      </c>
      <c r="C52" s="99">
        <v>0.33</v>
      </c>
      <c r="D52" s="6">
        <v>1.1000000000000001</v>
      </c>
      <c r="E52" s="7">
        <f t="shared" si="44"/>
        <v>0.36300000000000004</v>
      </c>
      <c r="F52" s="7">
        <f t="shared" si="45"/>
        <v>0</v>
      </c>
      <c r="G52" s="8">
        <f t="shared" si="46"/>
        <v>0</v>
      </c>
      <c r="H52" s="9">
        <f t="shared" si="47"/>
        <v>0.33</v>
      </c>
      <c r="I52" s="10">
        <v>1.1000000000000001</v>
      </c>
      <c r="J52" s="10">
        <f t="shared" si="48"/>
        <v>0.36300000000000004</v>
      </c>
      <c r="K52" s="10">
        <f t="shared" si="49"/>
        <v>0</v>
      </c>
      <c r="L52" s="11">
        <f t="shared" si="50"/>
        <v>0</v>
      </c>
      <c r="M52" s="12">
        <f t="shared" si="51"/>
        <v>0.33</v>
      </c>
      <c r="N52" s="13">
        <v>1</v>
      </c>
      <c r="O52" s="13">
        <f t="shared" si="52"/>
        <v>0.33</v>
      </c>
      <c r="P52" s="13">
        <f t="shared" si="53"/>
        <v>0</v>
      </c>
      <c r="Q52" s="14">
        <f t="shared" si="54"/>
        <v>0</v>
      </c>
    </row>
    <row r="53" spans="1:22" x14ac:dyDescent="0.3">
      <c r="A53" s="130"/>
      <c r="B53" s="148" t="s">
        <v>123</v>
      </c>
      <c r="C53" s="99">
        <v>0.05</v>
      </c>
      <c r="D53" s="6">
        <v>1.1000000000000001</v>
      </c>
      <c r="E53" s="7">
        <f t="shared" si="44"/>
        <v>5.5000000000000007E-2</v>
      </c>
      <c r="F53" s="7">
        <f t="shared" si="45"/>
        <v>0</v>
      </c>
      <c r="G53" s="8">
        <f t="shared" si="46"/>
        <v>0</v>
      </c>
      <c r="H53" s="9">
        <f t="shared" si="47"/>
        <v>0.05</v>
      </c>
      <c r="I53" s="10">
        <v>1.1000000000000001</v>
      </c>
      <c r="J53" s="10">
        <f t="shared" si="48"/>
        <v>5.5000000000000007E-2</v>
      </c>
      <c r="K53" s="10">
        <f t="shared" si="49"/>
        <v>0</v>
      </c>
      <c r="L53" s="11">
        <f t="shared" si="50"/>
        <v>0</v>
      </c>
      <c r="M53" s="12">
        <f t="shared" si="51"/>
        <v>0.05</v>
      </c>
      <c r="N53" s="13">
        <v>1</v>
      </c>
      <c r="O53" s="13">
        <f t="shared" si="52"/>
        <v>0.05</v>
      </c>
      <c r="P53" s="13">
        <f t="shared" si="53"/>
        <v>0</v>
      </c>
      <c r="Q53" s="14">
        <f t="shared" si="54"/>
        <v>0</v>
      </c>
      <c r="T53" s="116"/>
      <c r="U53" s="116"/>
      <c r="V53" s="116"/>
    </row>
    <row r="54" spans="1:22" ht="15" customHeight="1" x14ac:dyDescent="0.3">
      <c r="A54" s="130"/>
      <c r="B54" s="148" t="s">
        <v>122</v>
      </c>
      <c r="C54" s="99">
        <v>0.09</v>
      </c>
      <c r="D54" s="6">
        <v>1.1000000000000001</v>
      </c>
      <c r="E54" s="7">
        <f t="shared" si="44"/>
        <v>9.9000000000000005E-2</v>
      </c>
      <c r="F54" s="7">
        <f t="shared" si="45"/>
        <v>0</v>
      </c>
      <c r="G54" s="8">
        <f t="shared" si="46"/>
        <v>0</v>
      </c>
      <c r="H54" s="9">
        <f t="shared" si="47"/>
        <v>0.09</v>
      </c>
      <c r="I54" s="10">
        <v>1.1000000000000001</v>
      </c>
      <c r="J54" s="10">
        <f t="shared" si="48"/>
        <v>9.9000000000000005E-2</v>
      </c>
      <c r="K54" s="10">
        <f t="shared" si="49"/>
        <v>0</v>
      </c>
      <c r="L54" s="11">
        <f t="shared" si="50"/>
        <v>0</v>
      </c>
      <c r="M54" s="12">
        <f t="shared" si="51"/>
        <v>0.09</v>
      </c>
      <c r="N54" s="13">
        <v>1</v>
      </c>
      <c r="O54" s="13">
        <f t="shared" si="52"/>
        <v>0.09</v>
      </c>
      <c r="P54" s="13">
        <f t="shared" si="53"/>
        <v>0</v>
      </c>
      <c r="Q54" s="14">
        <f t="shared" si="54"/>
        <v>0</v>
      </c>
      <c r="T54" s="117"/>
      <c r="U54" s="118"/>
      <c r="V54" s="118"/>
    </row>
    <row r="55" spans="1:22" ht="15.75" customHeight="1" thickBot="1" x14ac:dyDescent="0.35">
      <c r="A55" s="21"/>
      <c r="B55" s="22"/>
      <c r="C55" s="22"/>
      <c r="D55" s="642" t="s">
        <v>9</v>
      </c>
      <c r="E55" s="643"/>
      <c r="F55" s="643"/>
      <c r="G55" s="16">
        <f>SUM(G48:G54)</f>
        <v>0</v>
      </c>
      <c r="H55" s="1"/>
      <c r="I55" s="644" t="s">
        <v>10</v>
      </c>
      <c r="J55" s="644"/>
      <c r="K55" s="644"/>
      <c r="L55" s="17">
        <f>SUM(L48:L54)</f>
        <v>0</v>
      </c>
      <c r="M55" s="15"/>
      <c r="N55" s="645" t="s">
        <v>11</v>
      </c>
      <c r="O55" s="645"/>
      <c r="P55" s="645"/>
      <c r="Q55" s="18">
        <f>SUM(Q48:Q54)</f>
        <v>0</v>
      </c>
      <c r="T55" s="118"/>
      <c r="U55" s="118"/>
      <c r="V55" s="118"/>
    </row>
    <row r="56" spans="1:22" ht="15.75" customHeight="1" thickBot="1" x14ac:dyDescent="0.35">
      <c r="T56" s="118"/>
      <c r="U56" s="118"/>
      <c r="V56" s="118"/>
    </row>
    <row r="57" spans="1:22" ht="15" customHeight="1" x14ac:dyDescent="0.3">
      <c r="A57" s="638" t="s">
        <v>194</v>
      </c>
      <c r="B57" s="638"/>
      <c r="C57" s="638"/>
      <c r="D57" s="638"/>
      <c r="E57" s="638"/>
      <c r="F57" s="638"/>
      <c r="G57" s="638"/>
      <c r="H57" s="638"/>
      <c r="I57" s="638"/>
      <c r="J57" s="638"/>
      <c r="K57" s="2"/>
      <c r="L57" s="2"/>
      <c r="M57" s="2"/>
      <c r="N57" s="2"/>
      <c r="O57" s="2"/>
      <c r="P57" s="2"/>
      <c r="Q57" s="5"/>
    </row>
    <row r="58" spans="1:22" ht="15" customHeight="1" x14ac:dyDescent="0.3">
      <c r="A58" s="639"/>
      <c r="B58" s="639"/>
      <c r="C58" s="639"/>
      <c r="D58" s="639"/>
      <c r="E58" s="639"/>
      <c r="F58" s="639"/>
      <c r="G58" s="639"/>
      <c r="H58" s="639"/>
      <c r="I58" s="639"/>
      <c r="J58" s="639"/>
      <c r="K58" s="29"/>
      <c r="L58" s="29"/>
      <c r="M58" s="29"/>
      <c r="N58" s="29"/>
      <c r="O58" s="29"/>
      <c r="P58" s="29"/>
      <c r="Q58" s="30"/>
    </row>
    <row r="59" spans="1:22" x14ac:dyDescent="0.3">
      <c r="A59" s="129"/>
      <c r="B59" s="19" t="s">
        <v>115</v>
      </c>
      <c r="C59" s="114">
        <v>0.1</v>
      </c>
      <c r="D59" s="6">
        <v>1.1000000000000001</v>
      </c>
      <c r="E59" s="7">
        <f t="shared" ref="E59:E65" si="55">C59*D59</f>
        <v>0.11000000000000001</v>
      </c>
      <c r="F59" s="7">
        <f t="shared" ref="F59:F65" si="56">A59*E59</f>
        <v>0</v>
      </c>
      <c r="G59" s="8">
        <f t="shared" ref="G59:G65" si="57">F59/8</f>
        <v>0</v>
      </c>
      <c r="H59" s="9">
        <f t="shared" ref="H59:H65" si="58">C59</f>
        <v>0.1</v>
      </c>
      <c r="I59" s="10">
        <v>1.1000000000000001</v>
      </c>
      <c r="J59" s="10">
        <f t="shared" ref="J59:J65" si="59">H59*I59</f>
        <v>0.11000000000000001</v>
      </c>
      <c r="K59" s="10">
        <f t="shared" ref="K59:K65" si="60">A59*J59</f>
        <v>0</v>
      </c>
      <c r="L59" s="11">
        <f t="shared" ref="L59:L65" si="61">K59/8</f>
        <v>0</v>
      </c>
      <c r="M59" s="12">
        <f t="shared" ref="M59:M65" si="62">H59</f>
        <v>0.1</v>
      </c>
      <c r="N59" s="13">
        <v>1</v>
      </c>
      <c r="O59" s="13">
        <f t="shared" ref="O59:O65" si="63">M59*N59</f>
        <v>0.1</v>
      </c>
      <c r="P59" s="13">
        <f t="shared" ref="P59:P65" si="64">A59*O59</f>
        <v>0</v>
      </c>
      <c r="Q59" s="14">
        <f t="shared" ref="Q59:Q65" si="65">P59/8</f>
        <v>0</v>
      </c>
    </row>
    <row r="60" spans="1:22" x14ac:dyDescent="0.3">
      <c r="A60" s="129"/>
      <c r="B60" s="19" t="s">
        <v>76</v>
      </c>
      <c r="C60" s="114">
        <v>0.14000000000000001</v>
      </c>
      <c r="D60" s="6">
        <v>1.1000000000000001</v>
      </c>
      <c r="E60" s="7">
        <f t="shared" si="55"/>
        <v>0.15400000000000003</v>
      </c>
      <c r="F60" s="7">
        <f t="shared" si="56"/>
        <v>0</v>
      </c>
      <c r="G60" s="8">
        <f t="shared" si="57"/>
        <v>0</v>
      </c>
      <c r="H60" s="9">
        <f t="shared" si="58"/>
        <v>0.14000000000000001</v>
      </c>
      <c r="I60" s="10">
        <v>1.1000000000000001</v>
      </c>
      <c r="J60" s="10">
        <f t="shared" si="59"/>
        <v>0.15400000000000003</v>
      </c>
      <c r="K60" s="10">
        <f t="shared" si="60"/>
        <v>0</v>
      </c>
      <c r="L60" s="11">
        <f t="shared" si="61"/>
        <v>0</v>
      </c>
      <c r="M60" s="12">
        <f t="shared" si="62"/>
        <v>0.14000000000000001</v>
      </c>
      <c r="N60" s="13">
        <v>1</v>
      </c>
      <c r="O60" s="13">
        <f t="shared" si="63"/>
        <v>0.14000000000000001</v>
      </c>
      <c r="P60" s="13">
        <f t="shared" si="64"/>
        <v>0</v>
      </c>
      <c r="Q60" s="14">
        <f t="shared" si="65"/>
        <v>0</v>
      </c>
    </row>
    <row r="61" spans="1:22" x14ac:dyDescent="0.3">
      <c r="A61" s="129"/>
      <c r="B61" s="119" t="s">
        <v>77</v>
      </c>
      <c r="C61" s="97">
        <v>0.19</v>
      </c>
      <c r="D61" s="6">
        <v>1.1000000000000001</v>
      </c>
      <c r="E61" s="7">
        <f t="shared" si="55"/>
        <v>0.20900000000000002</v>
      </c>
      <c r="F61" s="7">
        <f t="shared" si="56"/>
        <v>0</v>
      </c>
      <c r="G61" s="8">
        <f t="shared" si="57"/>
        <v>0</v>
      </c>
      <c r="H61" s="9">
        <f t="shared" si="58"/>
        <v>0.19</v>
      </c>
      <c r="I61" s="10">
        <v>1.1000000000000001</v>
      </c>
      <c r="J61" s="10">
        <f t="shared" si="59"/>
        <v>0.20900000000000002</v>
      </c>
      <c r="K61" s="10">
        <f t="shared" si="60"/>
        <v>0</v>
      </c>
      <c r="L61" s="11">
        <f t="shared" si="61"/>
        <v>0</v>
      </c>
      <c r="M61" s="12">
        <f t="shared" si="62"/>
        <v>0.19</v>
      </c>
      <c r="N61" s="13">
        <v>1</v>
      </c>
      <c r="O61" s="13">
        <f t="shared" si="63"/>
        <v>0.19</v>
      </c>
      <c r="P61" s="13">
        <f t="shared" si="64"/>
        <v>0</v>
      </c>
      <c r="Q61" s="14">
        <f t="shared" si="65"/>
        <v>0</v>
      </c>
    </row>
    <row r="62" spans="1:22" x14ac:dyDescent="0.3">
      <c r="A62" s="129"/>
      <c r="B62" s="119" t="s">
        <v>78</v>
      </c>
      <c r="C62" s="97">
        <v>0.28000000000000003</v>
      </c>
      <c r="D62" s="6">
        <v>1.1000000000000001</v>
      </c>
      <c r="E62" s="7">
        <f t="shared" si="55"/>
        <v>0.30800000000000005</v>
      </c>
      <c r="F62" s="7">
        <f t="shared" si="56"/>
        <v>0</v>
      </c>
      <c r="G62" s="8">
        <f t="shared" si="57"/>
        <v>0</v>
      </c>
      <c r="H62" s="9">
        <f t="shared" si="58"/>
        <v>0.28000000000000003</v>
      </c>
      <c r="I62" s="10">
        <v>1.1000000000000001</v>
      </c>
      <c r="J62" s="10">
        <f t="shared" si="59"/>
        <v>0.30800000000000005</v>
      </c>
      <c r="K62" s="10">
        <f t="shared" si="60"/>
        <v>0</v>
      </c>
      <c r="L62" s="11">
        <f t="shared" si="61"/>
        <v>0</v>
      </c>
      <c r="M62" s="12">
        <f t="shared" si="62"/>
        <v>0.28000000000000003</v>
      </c>
      <c r="N62" s="13">
        <v>1</v>
      </c>
      <c r="O62" s="13">
        <f t="shared" si="63"/>
        <v>0.28000000000000003</v>
      </c>
      <c r="P62" s="13">
        <f t="shared" si="64"/>
        <v>0</v>
      </c>
      <c r="Q62" s="14">
        <f t="shared" si="65"/>
        <v>0</v>
      </c>
    </row>
    <row r="63" spans="1:22" x14ac:dyDescent="0.3">
      <c r="A63" s="129"/>
      <c r="B63" s="119" t="s">
        <v>141</v>
      </c>
      <c r="C63" s="97">
        <v>0.33</v>
      </c>
      <c r="D63" s="6">
        <v>1.1000000000000001</v>
      </c>
      <c r="E63" s="7">
        <f t="shared" si="55"/>
        <v>0.36300000000000004</v>
      </c>
      <c r="F63" s="7">
        <f t="shared" si="56"/>
        <v>0</v>
      </c>
      <c r="G63" s="8">
        <f t="shared" si="57"/>
        <v>0</v>
      </c>
      <c r="H63" s="9">
        <f t="shared" si="58"/>
        <v>0.33</v>
      </c>
      <c r="I63" s="10">
        <v>1.1000000000000001</v>
      </c>
      <c r="J63" s="10">
        <f t="shared" si="59"/>
        <v>0.36300000000000004</v>
      </c>
      <c r="K63" s="10">
        <f t="shared" si="60"/>
        <v>0</v>
      </c>
      <c r="L63" s="11">
        <f t="shared" si="61"/>
        <v>0</v>
      </c>
      <c r="M63" s="12">
        <f t="shared" si="62"/>
        <v>0.33</v>
      </c>
      <c r="N63" s="13">
        <v>1</v>
      </c>
      <c r="O63" s="13">
        <f t="shared" si="63"/>
        <v>0.33</v>
      </c>
      <c r="P63" s="13">
        <f t="shared" si="64"/>
        <v>0</v>
      </c>
      <c r="Q63" s="14">
        <f t="shared" si="65"/>
        <v>0</v>
      </c>
    </row>
    <row r="64" spans="1:22" x14ac:dyDescent="0.3">
      <c r="A64" s="130"/>
      <c r="B64" s="119" t="s">
        <v>123</v>
      </c>
      <c r="C64" s="97">
        <v>0.05</v>
      </c>
      <c r="D64" s="6">
        <v>1.1000000000000001</v>
      </c>
      <c r="E64" s="7">
        <f t="shared" si="55"/>
        <v>5.5000000000000007E-2</v>
      </c>
      <c r="F64" s="7">
        <f t="shared" si="56"/>
        <v>0</v>
      </c>
      <c r="G64" s="8">
        <f t="shared" si="57"/>
        <v>0</v>
      </c>
      <c r="H64" s="9">
        <f t="shared" si="58"/>
        <v>0.05</v>
      </c>
      <c r="I64" s="10">
        <v>1.1000000000000001</v>
      </c>
      <c r="J64" s="10">
        <f t="shared" si="59"/>
        <v>5.5000000000000007E-2</v>
      </c>
      <c r="K64" s="10">
        <f t="shared" si="60"/>
        <v>0</v>
      </c>
      <c r="L64" s="11">
        <f t="shared" si="61"/>
        <v>0</v>
      </c>
      <c r="M64" s="12">
        <f t="shared" si="62"/>
        <v>0.05</v>
      </c>
      <c r="N64" s="13">
        <v>1</v>
      </c>
      <c r="O64" s="13">
        <f t="shared" si="63"/>
        <v>0.05</v>
      </c>
      <c r="P64" s="13">
        <f t="shared" si="64"/>
        <v>0</v>
      </c>
      <c r="Q64" s="14">
        <f t="shared" si="65"/>
        <v>0</v>
      </c>
    </row>
    <row r="65" spans="1:17" x14ac:dyDescent="0.3">
      <c r="A65" s="130"/>
      <c r="B65" s="119" t="s">
        <v>122</v>
      </c>
      <c r="C65" s="97">
        <v>0.09</v>
      </c>
      <c r="D65" s="6">
        <v>1.1000000000000001</v>
      </c>
      <c r="E65" s="7">
        <f t="shared" si="55"/>
        <v>9.9000000000000005E-2</v>
      </c>
      <c r="F65" s="7">
        <f t="shared" si="56"/>
        <v>0</v>
      </c>
      <c r="G65" s="8">
        <f t="shared" si="57"/>
        <v>0</v>
      </c>
      <c r="H65" s="9">
        <f t="shared" si="58"/>
        <v>0.09</v>
      </c>
      <c r="I65" s="10">
        <v>1.1000000000000001</v>
      </c>
      <c r="J65" s="10">
        <f t="shared" si="59"/>
        <v>9.9000000000000005E-2</v>
      </c>
      <c r="K65" s="10">
        <f t="shared" si="60"/>
        <v>0</v>
      </c>
      <c r="L65" s="11">
        <f t="shared" si="61"/>
        <v>0</v>
      </c>
      <c r="M65" s="12">
        <f t="shared" si="62"/>
        <v>0.09</v>
      </c>
      <c r="N65" s="13">
        <v>1</v>
      </c>
      <c r="O65" s="13">
        <f t="shared" si="63"/>
        <v>0.09</v>
      </c>
      <c r="P65" s="13">
        <f t="shared" si="64"/>
        <v>0</v>
      </c>
      <c r="Q65" s="14">
        <f t="shared" si="65"/>
        <v>0</v>
      </c>
    </row>
    <row r="66" spans="1:17" ht="15" thickBot="1" x14ac:dyDescent="0.35">
      <c r="A66" s="3"/>
      <c r="B66" s="4"/>
      <c r="C66" s="4"/>
      <c r="D66" s="642" t="s">
        <v>9</v>
      </c>
      <c r="E66" s="643"/>
      <c r="F66" s="643"/>
      <c r="G66" s="16">
        <f>SUM(G59:G65)</f>
        <v>0</v>
      </c>
      <c r="H66" s="1"/>
      <c r="I66" s="644" t="s">
        <v>10</v>
      </c>
      <c r="J66" s="644"/>
      <c r="K66" s="644"/>
      <c r="L66" s="17">
        <f>SUM(L59:L65)</f>
        <v>0</v>
      </c>
      <c r="M66" s="15"/>
      <c r="N66" s="645" t="s">
        <v>11</v>
      </c>
      <c r="O66" s="645"/>
      <c r="P66" s="645"/>
      <c r="Q66" s="18">
        <f>SUM(Q59:Q65)</f>
        <v>0</v>
      </c>
    </row>
    <row r="67" spans="1:17" ht="15" thickBot="1" x14ac:dyDescent="0.35"/>
    <row r="68" spans="1:17" ht="15" customHeight="1" x14ac:dyDescent="0.3">
      <c r="A68" s="638" t="s">
        <v>195</v>
      </c>
      <c r="B68" s="638"/>
      <c r="C68" s="638"/>
      <c r="D68" s="638"/>
      <c r="E68" s="638"/>
      <c r="F68" s="638"/>
      <c r="G68" s="638"/>
      <c r="H68" s="638"/>
      <c r="I68" s="638"/>
      <c r="J68" s="638"/>
      <c r="K68" s="2"/>
      <c r="L68" s="2"/>
      <c r="M68" s="2"/>
      <c r="N68" s="2"/>
      <c r="O68" s="2"/>
      <c r="P68" s="2"/>
      <c r="Q68" s="5"/>
    </row>
    <row r="69" spans="1:17" ht="15" customHeight="1" x14ac:dyDescent="0.3">
      <c r="A69" s="639"/>
      <c r="B69" s="639"/>
      <c r="C69" s="639"/>
      <c r="D69" s="639"/>
      <c r="E69" s="639"/>
      <c r="F69" s="639"/>
      <c r="G69" s="639"/>
      <c r="H69" s="639"/>
      <c r="I69" s="639"/>
      <c r="J69" s="639"/>
      <c r="K69" s="29"/>
      <c r="L69" s="29"/>
      <c r="M69" s="29"/>
      <c r="N69" s="29"/>
      <c r="O69" s="29"/>
      <c r="P69" s="29"/>
      <c r="Q69" s="30"/>
    </row>
    <row r="70" spans="1:17" x14ac:dyDescent="0.3">
      <c r="A70" s="129"/>
      <c r="B70" s="19" t="s">
        <v>115</v>
      </c>
      <c r="C70" s="114">
        <v>0.1</v>
      </c>
      <c r="D70" s="6">
        <v>1.1000000000000001</v>
      </c>
      <c r="E70" s="7">
        <v>0.1</v>
      </c>
      <c r="F70" s="7">
        <f>A70*E70</f>
        <v>0</v>
      </c>
      <c r="G70" s="8">
        <f>F70/8</f>
        <v>0</v>
      </c>
      <c r="H70" s="9">
        <f>C70</f>
        <v>0.1</v>
      </c>
      <c r="I70" s="10">
        <v>1.1000000000000001</v>
      </c>
      <c r="J70" s="10">
        <f>H70*I70</f>
        <v>0.11000000000000001</v>
      </c>
      <c r="K70" s="10">
        <f t="shared" ref="K70:K76" si="66">A70*J70</f>
        <v>0</v>
      </c>
      <c r="L70" s="11">
        <f>K70/8</f>
        <v>0</v>
      </c>
      <c r="M70" s="12">
        <f>H70</f>
        <v>0.1</v>
      </c>
      <c r="N70" s="13">
        <v>1</v>
      </c>
      <c r="O70" s="13">
        <f>M70*N70</f>
        <v>0.1</v>
      </c>
      <c r="P70" s="13">
        <f>A70*O70</f>
        <v>0</v>
      </c>
      <c r="Q70" s="14">
        <f>P70/8</f>
        <v>0</v>
      </c>
    </row>
    <row r="71" spans="1:17" x14ac:dyDescent="0.3">
      <c r="A71" s="129"/>
      <c r="B71" s="19" t="s">
        <v>76</v>
      </c>
      <c r="C71" s="114">
        <v>0.14000000000000001</v>
      </c>
      <c r="D71" s="6">
        <v>1.1000000000000001</v>
      </c>
      <c r="E71" s="7">
        <v>0.14000000000000001</v>
      </c>
      <c r="F71" s="7">
        <f t="shared" ref="F71:F76" si="67">A71*E71</f>
        <v>0</v>
      </c>
      <c r="G71" s="8">
        <f t="shared" ref="G71:G76" si="68">F71/8</f>
        <v>0</v>
      </c>
      <c r="H71" s="9">
        <f t="shared" ref="H71:H76" si="69">C71</f>
        <v>0.14000000000000001</v>
      </c>
      <c r="I71" s="10">
        <v>1.1000000000000001</v>
      </c>
      <c r="J71" s="10">
        <f t="shared" ref="J71:J76" si="70">H71*I71</f>
        <v>0.15400000000000003</v>
      </c>
      <c r="K71" s="10">
        <f t="shared" si="66"/>
        <v>0</v>
      </c>
      <c r="L71" s="11">
        <f t="shared" ref="L71:L76" si="71">K71/8</f>
        <v>0</v>
      </c>
      <c r="M71" s="12">
        <f t="shared" ref="M71:M76" si="72">H71</f>
        <v>0.14000000000000001</v>
      </c>
      <c r="N71" s="13">
        <v>1</v>
      </c>
      <c r="O71" s="13">
        <f t="shared" ref="O71:O76" si="73">M71*N71</f>
        <v>0.14000000000000001</v>
      </c>
      <c r="P71" s="13">
        <f t="shared" ref="P71:P76" si="74">A71*O71</f>
        <v>0</v>
      </c>
      <c r="Q71" s="14">
        <f t="shared" ref="Q71:Q76" si="75">P71/8</f>
        <v>0</v>
      </c>
    </row>
    <row r="72" spans="1:17" x14ac:dyDescent="0.3">
      <c r="A72" s="129"/>
      <c r="B72" s="119" t="s">
        <v>77</v>
      </c>
      <c r="C72" s="97">
        <v>0.19</v>
      </c>
      <c r="D72" s="6">
        <v>1.1000000000000001</v>
      </c>
      <c r="E72" s="7">
        <v>0.19</v>
      </c>
      <c r="F72" s="7">
        <f t="shared" si="67"/>
        <v>0</v>
      </c>
      <c r="G72" s="8">
        <f t="shared" si="68"/>
        <v>0</v>
      </c>
      <c r="H72" s="9">
        <f t="shared" si="69"/>
        <v>0.19</v>
      </c>
      <c r="I72" s="10">
        <v>1.1000000000000001</v>
      </c>
      <c r="J72" s="10">
        <f t="shared" si="70"/>
        <v>0.20900000000000002</v>
      </c>
      <c r="K72" s="10">
        <f t="shared" si="66"/>
        <v>0</v>
      </c>
      <c r="L72" s="11">
        <f t="shared" si="71"/>
        <v>0</v>
      </c>
      <c r="M72" s="12">
        <f t="shared" si="72"/>
        <v>0.19</v>
      </c>
      <c r="N72" s="13">
        <v>1</v>
      </c>
      <c r="O72" s="13">
        <f t="shared" si="73"/>
        <v>0.19</v>
      </c>
      <c r="P72" s="13">
        <f t="shared" si="74"/>
        <v>0</v>
      </c>
      <c r="Q72" s="14">
        <f t="shared" si="75"/>
        <v>0</v>
      </c>
    </row>
    <row r="73" spans="1:17" x14ac:dyDescent="0.3">
      <c r="A73" s="129"/>
      <c r="B73" s="119" t="s">
        <v>78</v>
      </c>
      <c r="C73" s="97">
        <v>0.28000000000000003</v>
      </c>
      <c r="D73" s="6">
        <v>1.1000000000000001</v>
      </c>
      <c r="E73" s="7">
        <v>0.28000000000000003</v>
      </c>
      <c r="F73" s="7">
        <f t="shared" si="67"/>
        <v>0</v>
      </c>
      <c r="G73" s="8">
        <f t="shared" si="68"/>
        <v>0</v>
      </c>
      <c r="H73" s="9">
        <f t="shared" si="69"/>
        <v>0.28000000000000003</v>
      </c>
      <c r="I73" s="10">
        <v>1.1000000000000001</v>
      </c>
      <c r="J73" s="10">
        <f t="shared" si="70"/>
        <v>0.30800000000000005</v>
      </c>
      <c r="K73" s="10">
        <f t="shared" si="66"/>
        <v>0</v>
      </c>
      <c r="L73" s="11">
        <f t="shared" si="71"/>
        <v>0</v>
      </c>
      <c r="M73" s="12">
        <f t="shared" si="72"/>
        <v>0.28000000000000003</v>
      </c>
      <c r="N73" s="13">
        <v>1</v>
      </c>
      <c r="O73" s="13">
        <f t="shared" si="73"/>
        <v>0.28000000000000003</v>
      </c>
      <c r="P73" s="13">
        <f t="shared" si="74"/>
        <v>0</v>
      </c>
      <c r="Q73" s="14">
        <f t="shared" si="75"/>
        <v>0</v>
      </c>
    </row>
    <row r="74" spans="1:17" x14ac:dyDescent="0.3">
      <c r="A74" s="129"/>
      <c r="B74" s="119" t="s">
        <v>141</v>
      </c>
      <c r="C74" s="97">
        <v>0.33</v>
      </c>
      <c r="D74" s="6">
        <v>1.1000000000000001</v>
      </c>
      <c r="E74" s="7">
        <v>0.33</v>
      </c>
      <c r="F74" s="7">
        <f t="shared" si="67"/>
        <v>0</v>
      </c>
      <c r="G74" s="8">
        <f t="shared" si="68"/>
        <v>0</v>
      </c>
      <c r="H74" s="9">
        <f t="shared" si="69"/>
        <v>0.33</v>
      </c>
      <c r="I74" s="10">
        <v>1.1000000000000001</v>
      </c>
      <c r="J74" s="10">
        <f t="shared" si="70"/>
        <v>0.36300000000000004</v>
      </c>
      <c r="K74" s="10">
        <f t="shared" si="66"/>
        <v>0</v>
      </c>
      <c r="L74" s="11">
        <f t="shared" si="71"/>
        <v>0</v>
      </c>
      <c r="M74" s="12">
        <f t="shared" si="72"/>
        <v>0.33</v>
      </c>
      <c r="N74" s="13">
        <v>1</v>
      </c>
      <c r="O74" s="13">
        <f t="shared" si="73"/>
        <v>0.33</v>
      </c>
      <c r="P74" s="13">
        <f t="shared" si="74"/>
        <v>0</v>
      </c>
      <c r="Q74" s="14">
        <f t="shared" si="75"/>
        <v>0</v>
      </c>
    </row>
    <row r="75" spans="1:17" x14ac:dyDescent="0.3">
      <c r="A75" s="130"/>
      <c r="B75" s="119" t="s">
        <v>123</v>
      </c>
      <c r="C75" s="97">
        <v>0.05</v>
      </c>
      <c r="D75" s="6">
        <v>1.1000000000000001</v>
      </c>
      <c r="E75" s="7">
        <v>0.05</v>
      </c>
      <c r="F75" s="7">
        <f t="shared" si="67"/>
        <v>0</v>
      </c>
      <c r="G75" s="8">
        <f t="shared" si="68"/>
        <v>0</v>
      </c>
      <c r="H75" s="9">
        <f t="shared" si="69"/>
        <v>0.05</v>
      </c>
      <c r="I75" s="10">
        <v>1.1000000000000001</v>
      </c>
      <c r="J75" s="10">
        <f t="shared" si="70"/>
        <v>5.5000000000000007E-2</v>
      </c>
      <c r="K75" s="10">
        <f t="shared" si="66"/>
        <v>0</v>
      </c>
      <c r="L75" s="11">
        <f t="shared" si="71"/>
        <v>0</v>
      </c>
      <c r="M75" s="12">
        <f t="shared" si="72"/>
        <v>0.05</v>
      </c>
      <c r="N75" s="13">
        <v>1</v>
      </c>
      <c r="O75" s="13">
        <f t="shared" si="73"/>
        <v>0.05</v>
      </c>
      <c r="P75" s="13">
        <f t="shared" si="74"/>
        <v>0</v>
      </c>
      <c r="Q75" s="14">
        <f t="shared" si="75"/>
        <v>0</v>
      </c>
    </row>
    <row r="76" spans="1:17" x14ac:dyDescent="0.3">
      <c r="A76" s="130"/>
      <c r="B76" s="119" t="s">
        <v>122</v>
      </c>
      <c r="C76" s="97">
        <v>0.09</v>
      </c>
      <c r="D76" s="6">
        <v>1.1000000000000001</v>
      </c>
      <c r="E76" s="7">
        <v>0.09</v>
      </c>
      <c r="F76" s="7">
        <f t="shared" si="67"/>
        <v>0</v>
      </c>
      <c r="G76" s="8">
        <f t="shared" si="68"/>
        <v>0</v>
      </c>
      <c r="H76" s="9">
        <f t="shared" si="69"/>
        <v>0.09</v>
      </c>
      <c r="I76" s="10">
        <v>1.1000000000000001</v>
      </c>
      <c r="J76" s="10">
        <f t="shared" si="70"/>
        <v>9.9000000000000005E-2</v>
      </c>
      <c r="K76" s="10">
        <f t="shared" si="66"/>
        <v>0</v>
      </c>
      <c r="L76" s="11">
        <f t="shared" si="71"/>
        <v>0</v>
      </c>
      <c r="M76" s="12">
        <f t="shared" si="72"/>
        <v>0.09</v>
      </c>
      <c r="N76" s="13">
        <v>1</v>
      </c>
      <c r="O76" s="13">
        <f t="shared" si="73"/>
        <v>0.09</v>
      </c>
      <c r="P76" s="13">
        <f t="shared" si="74"/>
        <v>0</v>
      </c>
      <c r="Q76" s="14">
        <f t="shared" si="75"/>
        <v>0</v>
      </c>
    </row>
    <row r="77" spans="1:17" ht="15" thickBot="1" x14ac:dyDescent="0.35">
      <c r="A77" s="3"/>
      <c r="B77" s="4"/>
      <c r="C77" s="4"/>
      <c r="D77" s="642" t="s">
        <v>9</v>
      </c>
      <c r="E77" s="643"/>
      <c r="F77" s="643"/>
      <c r="G77" s="16">
        <f>SUM(G70:G76)</f>
        <v>0</v>
      </c>
      <c r="H77" s="1"/>
      <c r="I77" s="644" t="s">
        <v>10</v>
      </c>
      <c r="J77" s="644"/>
      <c r="K77" s="644"/>
      <c r="L77" s="17">
        <f>SUM(L70:L76)</f>
        <v>0</v>
      </c>
      <c r="M77" s="15"/>
      <c r="N77" s="645" t="s">
        <v>11</v>
      </c>
      <c r="O77" s="645"/>
      <c r="P77" s="645"/>
      <c r="Q77" s="18">
        <f>SUM(Q70:Q76)</f>
        <v>0</v>
      </c>
    </row>
    <row r="78" spans="1:17" ht="15" thickBot="1" x14ac:dyDescent="0.35"/>
    <row r="79" spans="1:17" ht="15" customHeight="1" x14ac:dyDescent="0.3">
      <c r="A79" s="767" t="s">
        <v>142</v>
      </c>
      <c r="B79" s="767"/>
      <c r="C79" s="767"/>
      <c r="D79" s="767"/>
      <c r="E79" s="767"/>
      <c r="F79" s="767"/>
      <c r="G79" s="767"/>
      <c r="H79" s="767"/>
      <c r="I79" s="138"/>
      <c r="J79" s="138"/>
      <c r="K79" s="138"/>
      <c r="L79" s="138"/>
      <c r="M79" s="138"/>
      <c r="N79" s="138"/>
      <c r="O79" s="138"/>
      <c r="P79" s="138"/>
      <c r="Q79" s="139"/>
    </row>
    <row r="80" spans="1:17" ht="15" customHeight="1" x14ac:dyDescent="0.3">
      <c r="A80" s="768"/>
      <c r="B80" s="768"/>
      <c r="C80" s="768"/>
      <c r="D80" s="768"/>
      <c r="E80" s="768"/>
      <c r="F80" s="768"/>
      <c r="G80" s="768"/>
      <c r="H80" s="768"/>
      <c r="I80" s="140"/>
      <c r="J80" s="140"/>
      <c r="K80" s="140"/>
      <c r="L80" s="140"/>
      <c r="M80" s="140"/>
      <c r="N80" s="140"/>
      <c r="O80" s="140"/>
      <c r="P80" s="140"/>
      <c r="Q80" s="141"/>
    </row>
    <row r="81" spans="1:21" x14ac:dyDescent="0.3">
      <c r="A81" s="129"/>
      <c r="B81" s="142" t="s">
        <v>143</v>
      </c>
      <c r="C81" s="143">
        <v>0.13</v>
      </c>
      <c r="D81" s="6">
        <v>1.1000000000000001</v>
      </c>
      <c r="E81" s="7">
        <f>C81*D81</f>
        <v>0.14300000000000002</v>
      </c>
      <c r="F81" s="7">
        <f>A81*E81</f>
        <v>0</v>
      </c>
      <c r="G81" s="8">
        <f>F81/8</f>
        <v>0</v>
      </c>
      <c r="H81" s="9">
        <f>C81</f>
        <v>0.13</v>
      </c>
      <c r="I81" s="10">
        <v>1.1000000000000001</v>
      </c>
      <c r="J81" s="10">
        <f>H81*I81</f>
        <v>0.14300000000000002</v>
      </c>
      <c r="K81" s="10">
        <f>A81*J81</f>
        <v>0</v>
      </c>
      <c r="L81" s="11">
        <f>K81/8</f>
        <v>0</v>
      </c>
      <c r="M81" s="12">
        <f>H81</f>
        <v>0.13</v>
      </c>
      <c r="N81" s="13">
        <v>1</v>
      </c>
      <c r="O81" s="13">
        <f>M81*N81</f>
        <v>0.13</v>
      </c>
      <c r="P81" s="13">
        <f>A81*O81</f>
        <v>0</v>
      </c>
      <c r="Q81" s="14">
        <f>P81/8</f>
        <v>0</v>
      </c>
    </row>
    <row r="82" spans="1:21" x14ac:dyDescent="0.3">
      <c r="A82" s="130"/>
      <c r="B82" s="144" t="s">
        <v>144</v>
      </c>
      <c r="C82" s="145">
        <v>0.23</v>
      </c>
      <c r="D82" s="6">
        <v>1.1000000000000001</v>
      </c>
      <c r="E82" s="7">
        <f>C82*D82</f>
        <v>0.25300000000000006</v>
      </c>
      <c r="F82" s="7">
        <f>A82*E82</f>
        <v>0</v>
      </c>
      <c r="G82" s="8">
        <f>F82/8</f>
        <v>0</v>
      </c>
      <c r="H82" s="9">
        <f>C82</f>
        <v>0.23</v>
      </c>
      <c r="I82" s="10">
        <v>1.1000000000000001</v>
      </c>
      <c r="J82" s="10">
        <f>H82*I82</f>
        <v>0.25300000000000006</v>
      </c>
      <c r="K82" s="10">
        <f>A82*J82</f>
        <v>0</v>
      </c>
      <c r="L82" s="11">
        <f>K82/8</f>
        <v>0</v>
      </c>
      <c r="M82" s="12">
        <f>H82</f>
        <v>0.23</v>
      </c>
      <c r="N82" s="13">
        <v>1</v>
      </c>
      <c r="O82" s="13">
        <f>M82*N82</f>
        <v>0.23</v>
      </c>
      <c r="P82" s="13">
        <f>A82*O82</f>
        <v>0</v>
      </c>
      <c r="Q82" s="14">
        <f>P82/8</f>
        <v>0</v>
      </c>
    </row>
    <row r="83" spans="1:21" x14ac:dyDescent="0.3">
      <c r="A83" s="130"/>
      <c r="B83" s="144" t="s">
        <v>145</v>
      </c>
      <c r="C83" s="145">
        <v>0.31</v>
      </c>
      <c r="D83" s="6">
        <v>1.1000000000000001</v>
      </c>
      <c r="E83" s="7">
        <f>C83*D83</f>
        <v>0.34100000000000003</v>
      </c>
      <c r="F83" s="7">
        <f>A83*E83</f>
        <v>0</v>
      </c>
      <c r="G83" s="8">
        <f>F83/8</f>
        <v>0</v>
      </c>
      <c r="H83" s="9">
        <f>C83</f>
        <v>0.31</v>
      </c>
      <c r="I83" s="10">
        <v>1.1000000000000001</v>
      </c>
      <c r="J83" s="10">
        <f>H83*I83</f>
        <v>0.34100000000000003</v>
      </c>
      <c r="K83" s="10">
        <f>A83*J83</f>
        <v>0</v>
      </c>
      <c r="L83" s="11">
        <f>K83/8</f>
        <v>0</v>
      </c>
      <c r="M83" s="12">
        <f>H83</f>
        <v>0.31</v>
      </c>
      <c r="N83" s="13">
        <v>1</v>
      </c>
      <c r="O83" s="13">
        <f>M83*N83</f>
        <v>0.31</v>
      </c>
      <c r="P83" s="13">
        <f>A83*O83</f>
        <v>0</v>
      </c>
      <c r="Q83" s="14">
        <f>P83/8</f>
        <v>0</v>
      </c>
    </row>
    <row r="84" spans="1:21" ht="15" thickBot="1" x14ac:dyDescent="0.35">
      <c r="A84" s="147"/>
      <c r="B84" s="146"/>
      <c r="C84" s="146"/>
      <c r="D84" s="642" t="s">
        <v>9</v>
      </c>
      <c r="E84" s="643"/>
      <c r="F84" s="643"/>
      <c r="G84" s="16">
        <f>SUM(G81:G83)</f>
        <v>0</v>
      </c>
      <c r="H84" s="1"/>
      <c r="I84" s="644" t="s">
        <v>10</v>
      </c>
      <c r="J84" s="644"/>
      <c r="K84" s="644"/>
      <c r="L84" s="17">
        <f>SUM(L81:L83)</f>
        <v>0</v>
      </c>
      <c r="M84" s="15"/>
      <c r="N84" s="645" t="s">
        <v>11</v>
      </c>
      <c r="O84" s="645"/>
      <c r="P84" s="645"/>
      <c r="Q84" s="18">
        <f>SUM(Q81:Q83)</f>
        <v>0</v>
      </c>
    </row>
    <row r="85" spans="1:21" ht="15" thickBot="1" x14ac:dyDescent="0.35"/>
    <row r="86" spans="1:21" x14ac:dyDescent="0.3">
      <c r="A86" s="638" t="s">
        <v>75</v>
      </c>
      <c r="B86" s="638"/>
      <c r="C86" s="638"/>
      <c r="D86" s="638"/>
      <c r="E86" s="638"/>
      <c r="F86" s="765" t="s">
        <v>196</v>
      </c>
      <c r="G86" s="765"/>
      <c r="H86" s="765"/>
      <c r="I86" s="765"/>
      <c r="J86" s="2"/>
      <c r="K86" s="2"/>
      <c r="L86" s="2"/>
      <c r="M86" s="2"/>
      <c r="N86" s="2"/>
      <c r="O86" s="2"/>
      <c r="P86" s="2"/>
      <c r="Q86" s="5"/>
    </row>
    <row r="87" spans="1:21" x14ac:dyDescent="0.3">
      <c r="A87" s="639"/>
      <c r="B87" s="639"/>
      <c r="C87" s="639"/>
      <c r="D87" s="639"/>
      <c r="E87" s="639"/>
      <c r="F87" s="766"/>
      <c r="G87" s="766"/>
      <c r="H87" s="766"/>
      <c r="I87" s="766"/>
      <c r="J87" s="29"/>
      <c r="K87" s="29"/>
      <c r="L87" s="29"/>
      <c r="M87" s="29"/>
      <c r="N87" s="29"/>
      <c r="O87" s="29"/>
      <c r="P87" s="29"/>
      <c r="Q87" s="30"/>
    </row>
    <row r="88" spans="1:21" x14ac:dyDescent="0.3">
      <c r="A88" s="129"/>
      <c r="B88" s="19" t="s">
        <v>115</v>
      </c>
      <c r="C88" s="114">
        <v>0.1</v>
      </c>
      <c r="D88" s="6">
        <v>1.1000000000000001</v>
      </c>
      <c r="E88" s="7">
        <f>C88*D88</f>
        <v>0.11000000000000001</v>
      </c>
      <c r="F88" s="7">
        <f>A88*E88</f>
        <v>0</v>
      </c>
      <c r="G88" s="8">
        <f>F88/8</f>
        <v>0</v>
      </c>
      <c r="H88" s="9">
        <f>C88</f>
        <v>0.1</v>
      </c>
      <c r="I88" s="10">
        <v>1.1000000000000001</v>
      </c>
      <c r="J88" s="10">
        <f>H88*I88</f>
        <v>0.11000000000000001</v>
      </c>
      <c r="K88" s="10">
        <f>A88*J88</f>
        <v>0</v>
      </c>
      <c r="L88" s="11">
        <f>K88/8</f>
        <v>0</v>
      </c>
      <c r="M88" s="12">
        <f>H88</f>
        <v>0.1</v>
      </c>
      <c r="N88" s="13">
        <v>1</v>
      </c>
      <c r="O88" s="13">
        <f>M88*N88</f>
        <v>0.1</v>
      </c>
      <c r="P88" s="13">
        <f>A88*O88</f>
        <v>0</v>
      </c>
      <c r="Q88" s="14">
        <f>P88/8</f>
        <v>0</v>
      </c>
    </row>
    <row r="89" spans="1:21" ht="15" customHeight="1" x14ac:dyDescent="0.3">
      <c r="A89" s="130"/>
      <c r="B89" s="119" t="s">
        <v>76</v>
      </c>
      <c r="C89" s="97">
        <v>0.14000000000000001</v>
      </c>
      <c r="D89" s="6">
        <v>1.1000000000000001</v>
      </c>
      <c r="E89" s="7">
        <f>C89*D89</f>
        <v>0.15400000000000003</v>
      </c>
      <c r="F89" s="7">
        <f>A89*E89</f>
        <v>0</v>
      </c>
      <c r="G89" s="8">
        <f>F89/8</f>
        <v>0</v>
      </c>
      <c r="H89" s="9">
        <f>C89</f>
        <v>0.14000000000000001</v>
      </c>
      <c r="I89" s="10">
        <v>1.1000000000000001</v>
      </c>
      <c r="J89" s="10">
        <f>H89*I89</f>
        <v>0.15400000000000003</v>
      </c>
      <c r="K89" s="10">
        <f>A89*J89</f>
        <v>0</v>
      </c>
      <c r="L89" s="11">
        <f>K89/8</f>
        <v>0</v>
      </c>
      <c r="M89" s="12">
        <f>H89</f>
        <v>0.14000000000000001</v>
      </c>
      <c r="N89" s="13">
        <v>1</v>
      </c>
      <c r="O89" s="13">
        <f>M89*N89</f>
        <v>0.14000000000000001</v>
      </c>
      <c r="P89" s="13">
        <f>A89*O89</f>
        <v>0</v>
      </c>
      <c r="Q89" s="14">
        <f>P89/8</f>
        <v>0</v>
      </c>
    </row>
    <row r="90" spans="1:21" ht="15" customHeight="1" x14ac:dyDescent="0.3">
      <c r="A90" s="130"/>
      <c r="B90" s="119" t="s">
        <v>77</v>
      </c>
      <c r="C90" s="97">
        <v>0.19</v>
      </c>
      <c r="D90" s="6">
        <v>1.1000000000000001</v>
      </c>
      <c r="E90" s="7">
        <f>C90*D90</f>
        <v>0.20900000000000002</v>
      </c>
      <c r="F90" s="7">
        <f>A90*E90</f>
        <v>0</v>
      </c>
      <c r="G90" s="8">
        <f>F90/8</f>
        <v>0</v>
      </c>
      <c r="H90" s="9">
        <f>C90</f>
        <v>0.19</v>
      </c>
      <c r="I90" s="10">
        <v>1.1000000000000001</v>
      </c>
      <c r="J90" s="10">
        <f>H90*I90</f>
        <v>0.20900000000000002</v>
      </c>
      <c r="K90" s="10">
        <f>A90*J90</f>
        <v>0</v>
      </c>
      <c r="L90" s="11">
        <f>K90/8</f>
        <v>0</v>
      </c>
      <c r="M90" s="12">
        <f>H90</f>
        <v>0.19</v>
      </c>
      <c r="N90" s="13">
        <v>1</v>
      </c>
      <c r="O90" s="13">
        <f>M90*N90</f>
        <v>0.19</v>
      </c>
      <c r="P90" s="13">
        <f>A90*O90</f>
        <v>0</v>
      </c>
      <c r="Q90" s="14">
        <f>P90/8</f>
        <v>0</v>
      </c>
    </row>
    <row r="91" spans="1:21" ht="15" customHeight="1" x14ac:dyDescent="0.3">
      <c r="A91" s="130"/>
      <c r="B91" s="119" t="s">
        <v>78</v>
      </c>
      <c r="C91" s="97">
        <v>0.28000000000000003</v>
      </c>
      <c r="D91" s="6">
        <v>1.1000000000000001</v>
      </c>
      <c r="E91" s="7">
        <f>C91*D91</f>
        <v>0.30800000000000005</v>
      </c>
      <c r="F91" s="7">
        <f>A91*E91</f>
        <v>0</v>
      </c>
      <c r="G91" s="8">
        <f>F91/8</f>
        <v>0</v>
      </c>
      <c r="H91" s="9">
        <f>C91</f>
        <v>0.28000000000000003</v>
      </c>
      <c r="I91" s="10">
        <v>1.1000000000000001</v>
      </c>
      <c r="J91" s="10">
        <f>H91*I91</f>
        <v>0.30800000000000005</v>
      </c>
      <c r="K91" s="10">
        <f>A91*J91</f>
        <v>0</v>
      </c>
      <c r="L91" s="11">
        <f>K91/8</f>
        <v>0</v>
      </c>
      <c r="M91" s="12">
        <f>H91</f>
        <v>0.28000000000000003</v>
      </c>
      <c r="N91" s="13">
        <v>1</v>
      </c>
      <c r="O91" s="13">
        <f>M91*N91</f>
        <v>0.28000000000000003</v>
      </c>
      <c r="P91" s="13">
        <f>A91*O91</f>
        <v>0</v>
      </c>
      <c r="Q91" s="14">
        <f>P91/8</f>
        <v>0</v>
      </c>
    </row>
    <row r="92" spans="1:21" ht="15.75" customHeight="1" x14ac:dyDescent="0.3">
      <c r="A92" s="130"/>
      <c r="B92" s="127" t="s">
        <v>116</v>
      </c>
      <c r="C92" s="128">
        <v>0.33</v>
      </c>
      <c r="D92" s="6">
        <v>1.1000000000000001</v>
      </c>
      <c r="E92" s="7">
        <f>C92*D92</f>
        <v>0.36300000000000004</v>
      </c>
      <c r="F92" s="7">
        <f>A92*E92</f>
        <v>0</v>
      </c>
      <c r="G92" s="8">
        <f>F92/8</f>
        <v>0</v>
      </c>
      <c r="H92" s="9">
        <f>C92</f>
        <v>0.33</v>
      </c>
      <c r="I92" s="10">
        <v>1.1000000000000001</v>
      </c>
      <c r="J92" s="10">
        <f>H92*I92</f>
        <v>0.36300000000000004</v>
      </c>
      <c r="K92" s="10">
        <f>A92*J92</f>
        <v>0</v>
      </c>
      <c r="L92" s="11">
        <f>K92/8</f>
        <v>0</v>
      </c>
      <c r="M92" s="12">
        <f>H92</f>
        <v>0.33</v>
      </c>
      <c r="N92" s="13">
        <v>1</v>
      </c>
      <c r="O92" s="13">
        <f>M92*N92</f>
        <v>0.33</v>
      </c>
      <c r="P92" s="13">
        <f>A92*O92</f>
        <v>0</v>
      </c>
      <c r="Q92" s="14">
        <f>P92/8</f>
        <v>0</v>
      </c>
    </row>
    <row r="93" spans="1:21" ht="15" thickBot="1" x14ac:dyDescent="0.35">
      <c r="A93" s="3"/>
      <c r="B93" s="4"/>
      <c r="C93" s="4"/>
      <c r="D93" s="642" t="s">
        <v>9</v>
      </c>
      <c r="E93" s="643"/>
      <c r="F93" s="643"/>
      <c r="G93" s="16">
        <f>SUM(G88:G92)</f>
        <v>0</v>
      </c>
      <c r="H93" s="1"/>
      <c r="I93" s="644" t="s">
        <v>10</v>
      </c>
      <c r="J93" s="644"/>
      <c r="K93" s="644"/>
      <c r="L93" s="17">
        <f>SUM(L88:L92)</f>
        <v>0</v>
      </c>
      <c r="M93" s="15"/>
      <c r="N93" s="645" t="s">
        <v>11</v>
      </c>
      <c r="O93" s="645"/>
      <c r="P93" s="645"/>
      <c r="Q93" s="18">
        <f>SUM(Q88:Q92)</f>
        <v>0</v>
      </c>
    </row>
    <row r="94" spans="1:21" ht="15" thickBot="1" x14ac:dyDescent="0.35"/>
    <row r="95" spans="1:21" ht="15" customHeight="1" x14ac:dyDescent="0.3">
      <c r="A95" s="638" t="s">
        <v>197</v>
      </c>
      <c r="B95" s="638"/>
      <c r="C95" s="638"/>
      <c r="D95" s="638"/>
      <c r="E95" s="638"/>
      <c r="F95" s="638"/>
      <c r="G95" s="638"/>
      <c r="H95" s="638"/>
      <c r="I95" s="122"/>
      <c r="J95" s="122"/>
      <c r="K95" s="122"/>
      <c r="L95" s="726" t="s">
        <v>106</v>
      </c>
      <c r="M95" s="726"/>
      <c r="N95" s="726"/>
      <c r="O95" s="726"/>
      <c r="P95" s="726"/>
      <c r="Q95" s="5"/>
    </row>
    <row r="96" spans="1:21" ht="15" customHeight="1" x14ac:dyDescent="0.3">
      <c r="A96" s="639"/>
      <c r="B96" s="639"/>
      <c r="C96" s="639"/>
      <c r="D96" s="639"/>
      <c r="E96" s="639"/>
      <c r="F96" s="639"/>
      <c r="G96" s="639"/>
      <c r="H96" s="639"/>
      <c r="I96" s="123"/>
      <c r="J96" s="123"/>
      <c r="K96" s="123"/>
      <c r="L96" s="727"/>
      <c r="M96" s="727"/>
      <c r="N96" s="727"/>
      <c r="O96" s="727"/>
      <c r="P96" s="727"/>
      <c r="Q96" s="30"/>
      <c r="S96" s="116"/>
      <c r="T96" s="116"/>
      <c r="U96" s="116"/>
    </row>
    <row r="97" spans="1:17" ht="14.4" customHeight="1" x14ac:dyDescent="0.3">
      <c r="A97" s="250">
        <f>VLOOKUP($B97,Reporting!$BI:$CA,MATCH($A$95,Reporting!$BJ$4:$CA$4,0)+1,FALSE)</f>
        <v>0</v>
      </c>
      <c r="B97" s="266" t="s">
        <v>376</v>
      </c>
      <c r="C97" s="114">
        <v>0.95</v>
      </c>
      <c r="D97" s="6">
        <v>0.61</v>
      </c>
      <c r="E97" s="7">
        <f>C97*D97</f>
        <v>0.57950000000000002</v>
      </c>
      <c r="F97" s="7">
        <f>A97*E97</f>
        <v>0</v>
      </c>
      <c r="G97" s="8">
        <f>F97/8</f>
        <v>0</v>
      </c>
      <c r="H97" s="9">
        <f>C97</f>
        <v>0.95</v>
      </c>
      <c r="I97" s="10">
        <v>0.61</v>
      </c>
      <c r="J97" s="10">
        <f>H97*I97</f>
        <v>0.57950000000000002</v>
      </c>
      <c r="K97" s="10">
        <f>A97*J97</f>
        <v>0</v>
      </c>
      <c r="L97" s="11">
        <f>K97/8</f>
        <v>0</v>
      </c>
      <c r="M97" s="12">
        <f>H97</f>
        <v>0.95</v>
      </c>
      <c r="N97" s="13">
        <v>0.55000000000000004</v>
      </c>
      <c r="O97" s="13">
        <f>M97*N97</f>
        <v>0.52249999999999996</v>
      </c>
      <c r="P97" s="13">
        <f>A97*O97</f>
        <v>0</v>
      </c>
      <c r="Q97" s="14">
        <f>P97/8</f>
        <v>0</v>
      </c>
    </row>
    <row r="98" spans="1:17" ht="15" customHeight="1" x14ac:dyDescent="0.3">
      <c r="A98" s="250">
        <f>VLOOKUP($B98,Reporting!$BI:$CA,MATCH($A$95,Reporting!$BJ$4:$CA$4,0)+1,FALSE)</f>
        <v>0</v>
      </c>
      <c r="B98" s="266" t="s">
        <v>391</v>
      </c>
      <c r="C98" s="97">
        <v>0.95</v>
      </c>
      <c r="D98" s="6">
        <v>0.61</v>
      </c>
      <c r="E98" s="7">
        <f>C98*D98</f>
        <v>0.57950000000000002</v>
      </c>
      <c r="F98" s="7">
        <f t="shared" ref="F98:F109" si="76">A98*E98</f>
        <v>0</v>
      </c>
      <c r="G98" s="8">
        <f>F98/8</f>
        <v>0</v>
      </c>
      <c r="H98" s="9">
        <f t="shared" ref="H98:H109" si="77">C98</f>
        <v>0.95</v>
      </c>
      <c r="I98" s="10">
        <v>0.61</v>
      </c>
      <c r="J98" s="10">
        <f>H98*I98</f>
        <v>0.57950000000000002</v>
      </c>
      <c r="K98" s="10">
        <f t="shared" ref="K98:K109" si="78">A98*J98</f>
        <v>0</v>
      </c>
      <c r="L98" s="11">
        <f>K98/8</f>
        <v>0</v>
      </c>
      <c r="M98" s="12">
        <f>H98</f>
        <v>0.95</v>
      </c>
      <c r="N98" s="13">
        <v>0.55000000000000004</v>
      </c>
      <c r="O98" s="13">
        <f>M98*N98</f>
        <v>0.52249999999999996</v>
      </c>
      <c r="P98" s="13">
        <f t="shared" ref="P98:P109" si="79">A98*O98</f>
        <v>0</v>
      </c>
      <c r="Q98" s="14">
        <f>P98/8</f>
        <v>0</v>
      </c>
    </row>
    <row r="99" spans="1:17" ht="15" customHeight="1" x14ac:dyDescent="0.3">
      <c r="A99" s="250">
        <f>VLOOKUP($B99,Reporting!$BI:$CA,MATCH($A$95,Reporting!$BJ$4:$CA$4,0)+1,FALSE)</f>
        <v>0</v>
      </c>
      <c r="B99" s="266" t="s">
        <v>392</v>
      </c>
      <c r="C99" s="97">
        <v>1.89</v>
      </c>
      <c r="D99" s="6">
        <v>0.61</v>
      </c>
      <c r="E99" s="7">
        <f t="shared" ref="E99:E109" si="80">C99*D99</f>
        <v>1.1528999999999998</v>
      </c>
      <c r="F99" s="7">
        <f t="shared" si="76"/>
        <v>0</v>
      </c>
      <c r="G99" s="8">
        <f t="shared" ref="G99:G109" si="81">F99/8</f>
        <v>0</v>
      </c>
      <c r="H99" s="9">
        <f t="shared" si="77"/>
        <v>1.89</v>
      </c>
      <c r="I99" s="10">
        <v>0.61</v>
      </c>
      <c r="J99" s="10">
        <f t="shared" ref="J99:J109" si="82">H99*I99</f>
        <v>1.1528999999999998</v>
      </c>
      <c r="K99" s="10">
        <f t="shared" si="78"/>
        <v>0</v>
      </c>
      <c r="L99" s="11">
        <f t="shared" ref="L99:L109" si="83">K99/8</f>
        <v>0</v>
      </c>
      <c r="M99" s="12">
        <f t="shared" ref="M99:M109" si="84">H99</f>
        <v>1.89</v>
      </c>
      <c r="N99" s="13">
        <v>0.55000000000000004</v>
      </c>
      <c r="O99" s="13">
        <f t="shared" ref="O99:O109" si="85">M99*N99</f>
        <v>1.0395000000000001</v>
      </c>
      <c r="P99" s="13">
        <f t="shared" si="79"/>
        <v>0</v>
      </c>
      <c r="Q99" s="14">
        <f t="shared" ref="Q99:Q109" si="86">P99/8</f>
        <v>0</v>
      </c>
    </row>
    <row r="100" spans="1:17" ht="15" customHeight="1" x14ac:dyDescent="0.3">
      <c r="A100" s="250">
        <f>VLOOKUP($B100,Reporting!$BI:$CA,MATCH($A$95,Reporting!$BJ$4:$CA$4,0)+1,FALSE)</f>
        <v>0</v>
      </c>
      <c r="B100" s="266" t="s">
        <v>393</v>
      </c>
      <c r="C100" s="97">
        <v>2.1800000000000002</v>
      </c>
      <c r="D100" s="6">
        <v>0.61</v>
      </c>
      <c r="E100" s="7">
        <f t="shared" si="80"/>
        <v>1.3298000000000001</v>
      </c>
      <c r="F100" s="7">
        <f t="shared" si="76"/>
        <v>0</v>
      </c>
      <c r="G100" s="8">
        <f t="shared" si="81"/>
        <v>0</v>
      </c>
      <c r="H100" s="9">
        <f t="shared" si="77"/>
        <v>2.1800000000000002</v>
      </c>
      <c r="I100" s="10">
        <v>0.61</v>
      </c>
      <c r="J100" s="10">
        <f t="shared" si="82"/>
        <v>1.3298000000000001</v>
      </c>
      <c r="K100" s="10">
        <f t="shared" si="78"/>
        <v>0</v>
      </c>
      <c r="L100" s="11">
        <f t="shared" si="83"/>
        <v>0</v>
      </c>
      <c r="M100" s="12">
        <f t="shared" si="84"/>
        <v>2.1800000000000002</v>
      </c>
      <c r="N100" s="13">
        <v>0.55000000000000004</v>
      </c>
      <c r="O100" s="13">
        <f t="shared" si="85"/>
        <v>1.1990000000000003</v>
      </c>
      <c r="P100" s="13">
        <f t="shared" si="79"/>
        <v>0</v>
      </c>
      <c r="Q100" s="14">
        <f t="shared" si="86"/>
        <v>0</v>
      </c>
    </row>
    <row r="101" spans="1:17" ht="15.75" customHeight="1" x14ac:dyDescent="0.3">
      <c r="A101" s="250">
        <f>VLOOKUP($B101,Reporting!$BI:$CA,MATCH($A$95,Reporting!$BJ$4:$CA$4,0)+1,FALSE)</f>
        <v>0</v>
      </c>
      <c r="B101" s="266" t="s">
        <v>394</v>
      </c>
      <c r="C101" s="97">
        <v>2.2999999999999998</v>
      </c>
      <c r="D101" s="6">
        <v>0.61</v>
      </c>
      <c r="E101" s="7">
        <f t="shared" si="80"/>
        <v>1.4029999999999998</v>
      </c>
      <c r="F101" s="7">
        <f t="shared" si="76"/>
        <v>0</v>
      </c>
      <c r="G101" s="8">
        <f t="shared" si="81"/>
        <v>0</v>
      </c>
      <c r="H101" s="9">
        <f t="shared" si="77"/>
        <v>2.2999999999999998</v>
      </c>
      <c r="I101" s="10">
        <v>0.61</v>
      </c>
      <c r="J101" s="10">
        <f t="shared" si="82"/>
        <v>1.4029999999999998</v>
      </c>
      <c r="K101" s="10">
        <f t="shared" si="78"/>
        <v>0</v>
      </c>
      <c r="L101" s="11">
        <f t="shared" si="83"/>
        <v>0</v>
      </c>
      <c r="M101" s="12">
        <f t="shared" si="84"/>
        <v>2.2999999999999998</v>
      </c>
      <c r="N101" s="13">
        <v>0.55000000000000004</v>
      </c>
      <c r="O101" s="13">
        <f t="shared" si="85"/>
        <v>1.2649999999999999</v>
      </c>
      <c r="P101" s="13">
        <f t="shared" si="79"/>
        <v>0</v>
      </c>
      <c r="Q101" s="14">
        <f t="shared" si="86"/>
        <v>0</v>
      </c>
    </row>
    <row r="102" spans="1:17" x14ac:dyDescent="0.3">
      <c r="A102" s="250">
        <f>VLOOKUP($B102,Reporting!$BI:$CA,MATCH($A$95,Reporting!$BJ$4:$CA$4,0)+1,FALSE)</f>
        <v>0</v>
      </c>
      <c r="B102" s="266" t="s">
        <v>395</v>
      </c>
      <c r="C102" s="97">
        <v>3.03</v>
      </c>
      <c r="D102" s="6">
        <v>0.61</v>
      </c>
      <c r="E102" s="7">
        <f t="shared" si="80"/>
        <v>1.8482999999999998</v>
      </c>
      <c r="F102" s="7">
        <f t="shared" si="76"/>
        <v>0</v>
      </c>
      <c r="G102" s="8">
        <f t="shared" si="81"/>
        <v>0</v>
      </c>
      <c r="H102" s="9">
        <f t="shared" si="77"/>
        <v>3.03</v>
      </c>
      <c r="I102" s="10">
        <v>0.61</v>
      </c>
      <c r="J102" s="10">
        <f t="shared" si="82"/>
        <v>1.8482999999999998</v>
      </c>
      <c r="K102" s="10">
        <f t="shared" si="78"/>
        <v>0</v>
      </c>
      <c r="L102" s="11">
        <f t="shared" si="83"/>
        <v>0</v>
      </c>
      <c r="M102" s="12">
        <f t="shared" si="84"/>
        <v>3.03</v>
      </c>
      <c r="N102" s="13">
        <v>0.55000000000000004</v>
      </c>
      <c r="O102" s="13">
        <f t="shared" si="85"/>
        <v>1.6665000000000001</v>
      </c>
      <c r="P102" s="13">
        <f t="shared" si="79"/>
        <v>0</v>
      </c>
      <c r="Q102" s="14">
        <f t="shared" si="86"/>
        <v>0</v>
      </c>
    </row>
    <row r="103" spans="1:17" x14ac:dyDescent="0.3">
      <c r="A103" s="250">
        <f>VLOOKUP($B103,Reporting!$BI:$CA,MATCH($A$95,Reporting!$BJ$4:$CA$4,0)+1,FALSE)</f>
        <v>0</v>
      </c>
      <c r="B103" s="266" t="s">
        <v>396</v>
      </c>
      <c r="C103" s="97">
        <v>4.3499999999999996</v>
      </c>
      <c r="D103" s="6">
        <v>0.61</v>
      </c>
      <c r="E103" s="7">
        <f t="shared" si="80"/>
        <v>2.6534999999999997</v>
      </c>
      <c r="F103" s="7">
        <f t="shared" si="76"/>
        <v>0</v>
      </c>
      <c r="G103" s="8">
        <f t="shared" si="81"/>
        <v>0</v>
      </c>
      <c r="H103" s="9">
        <f t="shared" si="77"/>
        <v>4.3499999999999996</v>
      </c>
      <c r="I103" s="10">
        <v>0.61</v>
      </c>
      <c r="J103" s="10">
        <f t="shared" si="82"/>
        <v>2.6534999999999997</v>
      </c>
      <c r="K103" s="10">
        <f t="shared" si="78"/>
        <v>0</v>
      </c>
      <c r="L103" s="11">
        <f t="shared" si="83"/>
        <v>0</v>
      </c>
      <c r="M103" s="12">
        <f t="shared" si="84"/>
        <v>4.3499999999999996</v>
      </c>
      <c r="N103" s="13">
        <v>0.55000000000000004</v>
      </c>
      <c r="O103" s="13">
        <f t="shared" si="85"/>
        <v>2.3925000000000001</v>
      </c>
      <c r="P103" s="13">
        <f t="shared" si="79"/>
        <v>0</v>
      </c>
      <c r="Q103" s="14">
        <f t="shared" si="86"/>
        <v>0</v>
      </c>
    </row>
    <row r="104" spans="1:17" x14ac:dyDescent="0.3">
      <c r="A104" s="250">
        <f>VLOOKUP($B104,Reporting!$BI:$CA,MATCH($A$95,Reporting!$BJ$4:$CA$4,0)+1,FALSE)</f>
        <v>0</v>
      </c>
      <c r="B104" s="266" t="s">
        <v>397</v>
      </c>
      <c r="C104" s="97">
        <v>4.78</v>
      </c>
      <c r="D104" s="6">
        <v>0.61</v>
      </c>
      <c r="E104" s="7">
        <f t="shared" si="80"/>
        <v>2.9157999999999999</v>
      </c>
      <c r="F104" s="7">
        <f t="shared" si="76"/>
        <v>0</v>
      </c>
      <c r="G104" s="8">
        <f t="shared" si="81"/>
        <v>0</v>
      </c>
      <c r="H104" s="9">
        <f t="shared" si="77"/>
        <v>4.78</v>
      </c>
      <c r="I104" s="10">
        <v>0.61</v>
      </c>
      <c r="J104" s="10">
        <f t="shared" si="82"/>
        <v>2.9157999999999999</v>
      </c>
      <c r="K104" s="10">
        <f t="shared" si="78"/>
        <v>0</v>
      </c>
      <c r="L104" s="11">
        <f t="shared" si="83"/>
        <v>0</v>
      </c>
      <c r="M104" s="12">
        <f t="shared" si="84"/>
        <v>4.78</v>
      </c>
      <c r="N104" s="13">
        <v>0.55000000000000004</v>
      </c>
      <c r="O104" s="13">
        <f t="shared" si="85"/>
        <v>2.6290000000000004</v>
      </c>
      <c r="P104" s="13">
        <f t="shared" si="79"/>
        <v>0</v>
      </c>
      <c r="Q104" s="14">
        <f t="shared" si="86"/>
        <v>0</v>
      </c>
    </row>
    <row r="105" spans="1:17" x14ac:dyDescent="0.3">
      <c r="A105" s="250">
        <f>VLOOKUP($B105,Reporting!$BI:$CA,MATCH($A$95,Reporting!$BJ$4:$CA$4,0)+1,FALSE)</f>
        <v>0</v>
      </c>
      <c r="B105" s="266" t="s">
        <v>398</v>
      </c>
      <c r="C105" s="97">
        <v>6.62</v>
      </c>
      <c r="D105" s="6">
        <v>0.61</v>
      </c>
      <c r="E105" s="7">
        <f t="shared" si="80"/>
        <v>4.0381999999999998</v>
      </c>
      <c r="F105" s="7">
        <f t="shared" si="76"/>
        <v>0</v>
      </c>
      <c r="G105" s="8">
        <f t="shared" si="81"/>
        <v>0</v>
      </c>
      <c r="H105" s="9">
        <f t="shared" si="77"/>
        <v>6.62</v>
      </c>
      <c r="I105" s="10">
        <v>0.61</v>
      </c>
      <c r="J105" s="10">
        <f t="shared" si="82"/>
        <v>4.0381999999999998</v>
      </c>
      <c r="K105" s="10">
        <f t="shared" si="78"/>
        <v>0</v>
      </c>
      <c r="L105" s="11">
        <f t="shared" si="83"/>
        <v>0</v>
      </c>
      <c r="M105" s="12">
        <f t="shared" si="84"/>
        <v>6.62</v>
      </c>
      <c r="N105" s="13">
        <v>0.55000000000000004</v>
      </c>
      <c r="O105" s="13">
        <f t="shared" si="85"/>
        <v>3.6410000000000005</v>
      </c>
      <c r="P105" s="13">
        <f t="shared" si="79"/>
        <v>0</v>
      </c>
      <c r="Q105" s="14">
        <f t="shared" si="86"/>
        <v>0</v>
      </c>
    </row>
    <row r="106" spans="1:17" x14ac:dyDescent="0.3">
      <c r="A106" s="250">
        <f>VLOOKUP($B106,Reporting!$BI:$CA,MATCH($A$95,Reporting!$BJ$4:$CA$4,0)+1,FALSE)</f>
        <v>0</v>
      </c>
      <c r="B106" s="266" t="s">
        <v>399</v>
      </c>
      <c r="C106" s="97">
        <v>8.5</v>
      </c>
      <c r="D106" s="6">
        <v>0.61</v>
      </c>
      <c r="E106" s="7">
        <f>C106*D106</f>
        <v>5.1849999999999996</v>
      </c>
      <c r="F106" s="7">
        <f>A106*E106</f>
        <v>0</v>
      </c>
      <c r="G106" s="8">
        <f>F106/8</f>
        <v>0</v>
      </c>
      <c r="H106" s="9">
        <f>C106</f>
        <v>8.5</v>
      </c>
      <c r="I106" s="10">
        <v>0.61</v>
      </c>
      <c r="J106" s="10">
        <f>H106*I106</f>
        <v>5.1849999999999996</v>
      </c>
      <c r="K106" s="10">
        <f>A106*J106</f>
        <v>0</v>
      </c>
      <c r="L106" s="11">
        <f>K106/8</f>
        <v>0</v>
      </c>
      <c r="M106" s="12">
        <f>H106</f>
        <v>8.5</v>
      </c>
      <c r="N106" s="13">
        <v>0.55000000000000004</v>
      </c>
      <c r="O106" s="13">
        <f>M106*N106</f>
        <v>4.6750000000000007</v>
      </c>
      <c r="P106" s="13">
        <f>A106*O106</f>
        <v>0</v>
      </c>
      <c r="Q106" s="14">
        <f>P106/8</f>
        <v>0</v>
      </c>
    </row>
    <row r="107" spans="1:17" x14ac:dyDescent="0.3">
      <c r="A107" s="250">
        <f>VLOOKUP($B107,Reporting!$BI:$CA,MATCH($A$95,Reporting!$BJ$4:$CA$4,0)+1,FALSE)</f>
        <v>0</v>
      </c>
      <c r="B107" s="266" t="s">
        <v>400</v>
      </c>
      <c r="C107" s="97">
        <v>9.35</v>
      </c>
      <c r="D107" s="6">
        <v>0.61</v>
      </c>
      <c r="E107" s="7">
        <f>C107*D107</f>
        <v>5.7035</v>
      </c>
      <c r="F107" s="7">
        <f>A107*E107</f>
        <v>0</v>
      </c>
      <c r="G107" s="8">
        <f>F107/8</f>
        <v>0</v>
      </c>
      <c r="H107" s="9">
        <f>C107</f>
        <v>9.35</v>
      </c>
      <c r="I107" s="10">
        <v>0.61</v>
      </c>
      <c r="J107" s="10">
        <f>H107*I107</f>
        <v>5.7035</v>
      </c>
      <c r="K107" s="10">
        <f>A107*J107</f>
        <v>0</v>
      </c>
      <c r="L107" s="11">
        <f>K107/8</f>
        <v>0</v>
      </c>
      <c r="M107" s="12">
        <f>H107</f>
        <v>9.35</v>
      </c>
      <c r="N107" s="13">
        <v>0.55000000000000004</v>
      </c>
      <c r="O107" s="13">
        <f>M107*N107</f>
        <v>5.1425000000000001</v>
      </c>
      <c r="P107" s="13">
        <f>A107*O107</f>
        <v>0</v>
      </c>
      <c r="Q107" s="14">
        <f>P107/8</f>
        <v>0</v>
      </c>
    </row>
    <row r="108" spans="1:17" x14ac:dyDescent="0.3">
      <c r="A108" s="250">
        <f>VLOOKUP($B108,Reporting!$BI:$CA,MATCH($A$95,Reporting!$BJ$4:$CA$4,0)+1,FALSE)</f>
        <v>0</v>
      </c>
      <c r="B108" s="266" t="s">
        <v>401</v>
      </c>
      <c r="C108" s="97">
        <v>9.68</v>
      </c>
      <c r="D108" s="6">
        <v>0.61</v>
      </c>
      <c r="E108" s="7">
        <f>C108*D108</f>
        <v>5.9047999999999998</v>
      </c>
      <c r="F108" s="7">
        <f>A108*E108</f>
        <v>0</v>
      </c>
      <c r="G108" s="8">
        <f>F108/8</f>
        <v>0</v>
      </c>
      <c r="H108" s="9">
        <f>C108</f>
        <v>9.68</v>
      </c>
      <c r="I108" s="10">
        <v>0.61</v>
      </c>
      <c r="J108" s="10">
        <f>H108*I108</f>
        <v>5.9047999999999998</v>
      </c>
      <c r="K108" s="10">
        <f>A108*J108</f>
        <v>0</v>
      </c>
      <c r="L108" s="11">
        <f>K108/8</f>
        <v>0</v>
      </c>
      <c r="M108" s="12">
        <f>H108</f>
        <v>9.68</v>
      </c>
      <c r="N108" s="13">
        <v>0.55000000000000004</v>
      </c>
      <c r="O108" s="13">
        <f>M108*N108</f>
        <v>5.3239999999999998</v>
      </c>
      <c r="P108" s="13">
        <f>A108*O108</f>
        <v>0</v>
      </c>
      <c r="Q108" s="14">
        <f>P108/8</f>
        <v>0</v>
      </c>
    </row>
    <row r="109" spans="1:17" x14ac:dyDescent="0.3">
      <c r="A109" s="250">
        <f>VLOOKUP($B109,Reporting!$BI:$CA,MATCH($A$95,Reporting!$BJ$4:$CA$4,0)+1,FALSE)</f>
        <v>0</v>
      </c>
      <c r="B109" s="266" t="s">
        <v>402</v>
      </c>
      <c r="C109" s="97">
        <v>12.4</v>
      </c>
      <c r="D109" s="6">
        <v>0.61</v>
      </c>
      <c r="E109" s="7">
        <f t="shared" si="80"/>
        <v>7.5640000000000001</v>
      </c>
      <c r="F109" s="7">
        <f t="shared" si="76"/>
        <v>0</v>
      </c>
      <c r="G109" s="8">
        <f t="shared" si="81"/>
        <v>0</v>
      </c>
      <c r="H109" s="9">
        <f t="shared" si="77"/>
        <v>12.4</v>
      </c>
      <c r="I109" s="10">
        <v>0.61</v>
      </c>
      <c r="J109" s="10">
        <f t="shared" si="82"/>
        <v>7.5640000000000001</v>
      </c>
      <c r="K109" s="10">
        <f t="shared" si="78"/>
        <v>0</v>
      </c>
      <c r="L109" s="11">
        <f t="shared" si="83"/>
        <v>0</v>
      </c>
      <c r="M109" s="12">
        <f t="shared" si="84"/>
        <v>12.4</v>
      </c>
      <c r="N109" s="13">
        <v>0.55000000000000004</v>
      </c>
      <c r="O109" s="13">
        <f t="shared" si="85"/>
        <v>6.8200000000000012</v>
      </c>
      <c r="P109" s="13">
        <f t="shared" si="79"/>
        <v>0</v>
      </c>
      <c r="Q109" s="14">
        <f t="shared" si="86"/>
        <v>0</v>
      </c>
    </row>
    <row r="110" spans="1:17" ht="15" thickBot="1" x14ac:dyDescent="0.35">
      <c r="A110" s="253">
        <f>SUM(A97:A109)</f>
        <v>0</v>
      </c>
      <c r="B110" s="4"/>
      <c r="C110" s="4"/>
      <c r="D110" s="642" t="s">
        <v>9</v>
      </c>
      <c r="E110" s="643"/>
      <c r="F110" s="643"/>
      <c r="G110" s="16">
        <f>SUM(G97:G109)</f>
        <v>0</v>
      </c>
      <c r="H110" s="1"/>
      <c r="I110" s="644" t="s">
        <v>10</v>
      </c>
      <c r="J110" s="644"/>
      <c r="K110" s="644"/>
      <c r="L110" s="17">
        <f>SUM(L97:L109)</f>
        <v>0</v>
      </c>
      <c r="M110" s="15"/>
      <c r="N110" s="645" t="s">
        <v>11</v>
      </c>
      <c r="O110" s="645"/>
      <c r="P110" s="645"/>
      <c r="Q110" s="18">
        <f>SUM(Q97:Q109)</f>
        <v>0</v>
      </c>
    </row>
    <row r="111" spans="1:17" ht="15" thickBot="1" x14ac:dyDescent="0.35"/>
    <row r="112" spans="1:17" ht="15" customHeight="1" x14ac:dyDescent="0.3">
      <c r="A112" s="638" t="s">
        <v>198</v>
      </c>
      <c r="B112" s="638"/>
      <c r="C112" s="638"/>
      <c r="D112" s="638"/>
      <c r="E112" s="638"/>
      <c r="F112" s="638"/>
      <c r="G112" s="638"/>
      <c r="H112" s="726" t="s">
        <v>106</v>
      </c>
      <c r="I112" s="726"/>
      <c r="J112" s="726"/>
      <c r="K112" s="726"/>
      <c r="L112" s="726"/>
      <c r="M112" s="726"/>
      <c r="N112" s="726"/>
      <c r="O112" s="726"/>
      <c r="P112" s="122"/>
      <c r="Q112" s="154"/>
    </row>
    <row r="113" spans="1:25" ht="15" customHeight="1" x14ac:dyDescent="0.3">
      <c r="A113" s="639"/>
      <c r="B113" s="639"/>
      <c r="C113" s="639"/>
      <c r="D113" s="639"/>
      <c r="E113" s="639"/>
      <c r="F113" s="639"/>
      <c r="G113" s="639"/>
      <c r="H113" s="727"/>
      <c r="I113" s="727"/>
      <c r="J113" s="727"/>
      <c r="K113" s="727"/>
      <c r="L113" s="727"/>
      <c r="M113" s="727"/>
      <c r="N113" s="727"/>
      <c r="O113" s="727"/>
      <c r="P113" s="123"/>
      <c r="Q113" s="155"/>
      <c r="S113" s="116"/>
      <c r="T113" s="116"/>
      <c r="U113" s="116"/>
    </row>
    <row r="114" spans="1:25" x14ac:dyDescent="0.3">
      <c r="A114" s="250">
        <f>VLOOKUP($B114,Reporting!$BI:$CA,MATCH($A$112,Reporting!$BJ$4:$CA$4,0)+1,FALSE)</f>
        <v>0</v>
      </c>
      <c r="B114" s="266" t="s">
        <v>376</v>
      </c>
      <c r="C114" s="114">
        <v>1.58</v>
      </c>
      <c r="D114" s="6">
        <v>0.61</v>
      </c>
      <c r="E114" s="7">
        <f>C114*D114</f>
        <v>0.96379999999999999</v>
      </c>
      <c r="F114" s="7">
        <f>A114*E114</f>
        <v>0</v>
      </c>
      <c r="G114" s="8">
        <f>F114/8</f>
        <v>0</v>
      </c>
      <c r="H114" s="9">
        <f>C114</f>
        <v>1.58</v>
      </c>
      <c r="I114" s="10">
        <v>0.61</v>
      </c>
      <c r="J114" s="10">
        <f>H114*I114</f>
        <v>0.96379999999999999</v>
      </c>
      <c r="K114" s="10">
        <f>A114*J114</f>
        <v>0</v>
      </c>
      <c r="L114" s="11">
        <f>K114/8</f>
        <v>0</v>
      </c>
      <c r="M114" s="12">
        <f>H114</f>
        <v>1.58</v>
      </c>
      <c r="N114" s="13">
        <v>0.55000000000000004</v>
      </c>
      <c r="O114" s="13">
        <f>M114*N114</f>
        <v>0.86900000000000011</v>
      </c>
      <c r="P114" s="13">
        <f>A114*O114</f>
        <v>0</v>
      </c>
      <c r="Q114" s="14">
        <f>P114/8</f>
        <v>0</v>
      </c>
    </row>
    <row r="115" spans="1:25" ht="15" customHeight="1" x14ac:dyDescent="0.3">
      <c r="A115" s="250">
        <f>VLOOKUP($B115,Reporting!$BI:$CA,MATCH($A$95,Reporting!$BJ$4:$CA$4,0)+1,FALSE)</f>
        <v>0</v>
      </c>
      <c r="B115" s="266" t="s">
        <v>391</v>
      </c>
      <c r="C115" s="97">
        <v>1.73</v>
      </c>
      <c r="D115" s="6">
        <v>0.61</v>
      </c>
      <c r="E115" s="7">
        <f>C115*D115</f>
        <v>1.0552999999999999</v>
      </c>
      <c r="F115" s="7">
        <f t="shared" ref="F115:F126" si="87">A115*E115</f>
        <v>0</v>
      </c>
      <c r="G115" s="8">
        <f>F115/8</f>
        <v>0</v>
      </c>
      <c r="H115" s="9">
        <f t="shared" ref="H115:H126" si="88">C115</f>
        <v>1.73</v>
      </c>
      <c r="I115" s="10">
        <v>0.61</v>
      </c>
      <c r="J115" s="10">
        <f>H115*I115</f>
        <v>1.0552999999999999</v>
      </c>
      <c r="K115" s="10">
        <f t="shared" ref="K115:K126" si="89">A115*J115</f>
        <v>0</v>
      </c>
      <c r="L115" s="11">
        <f>K115/8</f>
        <v>0</v>
      </c>
      <c r="M115" s="12">
        <f>H115</f>
        <v>1.73</v>
      </c>
      <c r="N115" s="13">
        <v>0.55000000000000004</v>
      </c>
      <c r="O115" s="13">
        <f>M115*N115</f>
        <v>0.95150000000000001</v>
      </c>
      <c r="P115" s="13">
        <f t="shared" ref="P115:P126" si="90">A115*O115</f>
        <v>0</v>
      </c>
      <c r="Q115" s="14">
        <f>P115/8</f>
        <v>0</v>
      </c>
    </row>
    <row r="116" spans="1:25" ht="15" customHeight="1" x14ac:dyDescent="0.3">
      <c r="A116" s="250">
        <f>VLOOKUP($B116,Reporting!$BI:$CA,MATCH($A$95,Reporting!$BJ$4:$CA$4,0)+1,FALSE)</f>
        <v>0</v>
      </c>
      <c r="B116" s="266" t="s">
        <v>392</v>
      </c>
      <c r="C116" s="97">
        <v>3.23</v>
      </c>
      <c r="D116" s="6">
        <v>0.61</v>
      </c>
      <c r="E116" s="7">
        <f t="shared" ref="E116:E126" si="91">C116*D116</f>
        <v>1.9702999999999999</v>
      </c>
      <c r="F116" s="7">
        <f t="shared" si="87"/>
        <v>0</v>
      </c>
      <c r="G116" s="8">
        <f t="shared" ref="G116:G126" si="92">F116/8</f>
        <v>0</v>
      </c>
      <c r="H116" s="9">
        <f t="shared" si="88"/>
        <v>3.23</v>
      </c>
      <c r="I116" s="10">
        <v>0.61</v>
      </c>
      <c r="J116" s="10">
        <f t="shared" ref="J116:J126" si="93">H116*I116</f>
        <v>1.9702999999999999</v>
      </c>
      <c r="K116" s="10">
        <f t="shared" si="89"/>
        <v>0</v>
      </c>
      <c r="L116" s="11">
        <f t="shared" ref="L116:L126" si="94">K116/8</f>
        <v>0</v>
      </c>
      <c r="M116" s="12">
        <f t="shared" ref="M116:M126" si="95">H116</f>
        <v>3.23</v>
      </c>
      <c r="N116" s="13">
        <v>0.55000000000000004</v>
      </c>
      <c r="O116" s="13">
        <f t="shared" ref="O116:O126" si="96">M116*N116</f>
        <v>1.7765000000000002</v>
      </c>
      <c r="P116" s="13">
        <f t="shared" si="90"/>
        <v>0</v>
      </c>
      <c r="Q116" s="14">
        <f t="shared" ref="Q116:Q126" si="97">P116/8</f>
        <v>0</v>
      </c>
    </row>
    <row r="117" spans="1:25" ht="15" customHeight="1" x14ac:dyDescent="0.3">
      <c r="A117" s="250">
        <f>VLOOKUP($B117,Reporting!$BI:$CA,MATCH($A$95,Reporting!$BJ$4:$CA$4,0)+1,FALSE)</f>
        <v>0</v>
      </c>
      <c r="B117" s="266" t="s">
        <v>393</v>
      </c>
      <c r="C117" s="97">
        <v>3.98</v>
      </c>
      <c r="D117" s="6">
        <v>0.61</v>
      </c>
      <c r="E117" s="7">
        <f t="shared" si="91"/>
        <v>2.4278</v>
      </c>
      <c r="F117" s="7">
        <f t="shared" si="87"/>
        <v>0</v>
      </c>
      <c r="G117" s="8">
        <f t="shared" si="92"/>
        <v>0</v>
      </c>
      <c r="H117" s="9">
        <f t="shared" si="88"/>
        <v>3.98</v>
      </c>
      <c r="I117" s="10">
        <v>0.61</v>
      </c>
      <c r="J117" s="10">
        <f t="shared" si="93"/>
        <v>2.4278</v>
      </c>
      <c r="K117" s="10">
        <f t="shared" si="89"/>
        <v>0</v>
      </c>
      <c r="L117" s="11">
        <f t="shared" si="94"/>
        <v>0</v>
      </c>
      <c r="M117" s="12">
        <f t="shared" si="95"/>
        <v>3.98</v>
      </c>
      <c r="N117" s="13">
        <v>0.55000000000000004</v>
      </c>
      <c r="O117" s="13">
        <f t="shared" si="96"/>
        <v>2.1890000000000001</v>
      </c>
      <c r="P117" s="13">
        <f t="shared" si="90"/>
        <v>0</v>
      </c>
      <c r="Q117" s="14">
        <f t="shared" si="97"/>
        <v>0</v>
      </c>
    </row>
    <row r="118" spans="1:25" ht="15.75" customHeight="1" x14ac:dyDescent="0.3">
      <c r="A118" s="250">
        <f>VLOOKUP($B118,Reporting!$BI:$CA,MATCH($A$95,Reporting!$BJ$4:$CA$4,0)+1,FALSE)</f>
        <v>0</v>
      </c>
      <c r="B118" s="266" t="s">
        <v>394</v>
      </c>
      <c r="C118" s="97">
        <v>4.3499999999999996</v>
      </c>
      <c r="D118" s="6">
        <v>0.61</v>
      </c>
      <c r="E118" s="7">
        <f t="shared" si="91"/>
        <v>2.6534999999999997</v>
      </c>
      <c r="F118" s="7">
        <f t="shared" si="87"/>
        <v>0</v>
      </c>
      <c r="G118" s="8">
        <f t="shared" si="92"/>
        <v>0</v>
      </c>
      <c r="H118" s="9">
        <f t="shared" si="88"/>
        <v>4.3499999999999996</v>
      </c>
      <c r="I118" s="10">
        <v>0.61</v>
      </c>
      <c r="J118" s="10">
        <f t="shared" si="93"/>
        <v>2.6534999999999997</v>
      </c>
      <c r="K118" s="10">
        <f t="shared" si="89"/>
        <v>0</v>
      </c>
      <c r="L118" s="11">
        <f t="shared" si="94"/>
        <v>0</v>
      </c>
      <c r="M118" s="12">
        <f t="shared" si="95"/>
        <v>4.3499999999999996</v>
      </c>
      <c r="N118" s="13">
        <v>0.55000000000000004</v>
      </c>
      <c r="O118" s="13">
        <f t="shared" si="96"/>
        <v>2.3925000000000001</v>
      </c>
      <c r="P118" s="13">
        <f t="shared" si="90"/>
        <v>0</v>
      </c>
      <c r="Q118" s="14">
        <f t="shared" si="97"/>
        <v>0</v>
      </c>
    </row>
    <row r="119" spans="1:25" x14ac:dyDescent="0.3">
      <c r="A119" s="250">
        <f>VLOOKUP($B119,Reporting!$BI:$CA,MATCH($A$95,Reporting!$BJ$4:$CA$4,0)+1,FALSE)</f>
        <v>0</v>
      </c>
      <c r="B119" s="266" t="s">
        <v>395</v>
      </c>
      <c r="C119" s="97">
        <v>5.96</v>
      </c>
      <c r="D119" s="6">
        <v>0.61</v>
      </c>
      <c r="E119" s="7">
        <f t="shared" si="91"/>
        <v>3.6355999999999997</v>
      </c>
      <c r="F119" s="7">
        <f t="shared" si="87"/>
        <v>0</v>
      </c>
      <c r="G119" s="8">
        <f t="shared" si="92"/>
        <v>0</v>
      </c>
      <c r="H119" s="9">
        <f t="shared" si="88"/>
        <v>5.96</v>
      </c>
      <c r="I119" s="10">
        <v>0.61</v>
      </c>
      <c r="J119" s="10">
        <f t="shared" si="93"/>
        <v>3.6355999999999997</v>
      </c>
      <c r="K119" s="10">
        <f t="shared" si="89"/>
        <v>0</v>
      </c>
      <c r="L119" s="11">
        <f t="shared" si="94"/>
        <v>0</v>
      </c>
      <c r="M119" s="12">
        <f t="shared" si="95"/>
        <v>5.96</v>
      </c>
      <c r="N119" s="13">
        <v>0.55000000000000004</v>
      </c>
      <c r="O119" s="13">
        <f t="shared" si="96"/>
        <v>3.278</v>
      </c>
      <c r="P119" s="13">
        <f t="shared" si="90"/>
        <v>0</v>
      </c>
      <c r="Q119" s="14">
        <f t="shared" si="97"/>
        <v>0</v>
      </c>
    </row>
    <row r="120" spans="1:25" x14ac:dyDescent="0.3">
      <c r="A120" s="250">
        <f>VLOOKUP($B120,Reporting!$BI:$CA,MATCH($A$95,Reporting!$BJ$4:$CA$4,0)+1,FALSE)</f>
        <v>0</v>
      </c>
      <c r="B120" s="266" t="s">
        <v>396</v>
      </c>
      <c r="C120" s="97">
        <v>8.26</v>
      </c>
      <c r="D120" s="6">
        <v>0.61</v>
      </c>
      <c r="E120" s="7">
        <f t="shared" si="91"/>
        <v>5.0385999999999997</v>
      </c>
      <c r="F120" s="7">
        <f t="shared" si="87"/>
        <v>0</v>
      </c>
      <c r="G120" s="8">
        <f t="shared" si="92"/>
        <v>0</v>
      </c>
      <c r="H120" s="9">
        <f t="shared" si="88"/>
        <v>8.26</v>
      </c>
      <c r="I120" s="10">
        <v>0.61</v>
      </c>
      <c r="J120" s="10">
        <f t="shared" si="93"/>
        <v>5.0385999999999997</v>
      </c>
      <c r="K120" s="10">
        <f t="shared" si="89"/>
        <v>0</v>
      </c>
      <c r="L120" s="11">
        <f t="shared" si="94"/>
        <v>0</v>
      </c>
      <c r="M120" s="12">
        <f t="shared" si="95"/>
        <v>8.26</v>
      </c>
      <c r="N120" s="13">
        <v>0.55000000000000004</v>
      </c>
      <c r="O120" s="13">
        <f t="shared" si="96"/>
        <v>4.5430000000000001</v>
      </c>
      <c r="P120" s="13">
        <f t="shared" si="90"/>
        <v>0</v>
      </c>
      <c r="Q120" s="14">
        <f t="shared" si="97"/>
        <v>0</v>
      </c>
    </row>
    <row r="121" spans="1:25" x14ac:dyDescent="0.3">
      <c r="A121" s="250">
        <f>VLOOKUP($B121,Reporting!$BI:$CA,MATCH($A$95,Reporting!$BJ$4:$CA$4,0)+1,FALSE)</f>
        <v>0</v>
      </c>
      <c r="B121" s="266" t="s">
        <v>397</v>
      </c>
      <c r="C121" s="97">
        <v>9.4700000000000006</v>
      </c>
      <c r="D121" s="6">
        <v>0.61</v>
      </c>
      <c r="E121" s="7">
        <f t="shared" si="91"/>
        <v>5.7766999999999999</v>
      </c>
      <c r="F121" s="7">
        <f t="shared" si="87"/>
        <v>0</v>
      </c>
      <c r="G121" s="8">
        <f t="shared" si="92"/>
        <v>0</v>
      </c>
      <c r="H121" s="9">
        <f t="shared" si="88"/>
        <v>9.4700000000000006</v>
      </c>
      <c r="I121" s="10">
        <v>0.61</v>
      </c>
      <c r="J121" s="10">
        <f t="shared" si="93"/>
        <v>5.7766999999999999</v>
      </c>
      <c r="K121" s="10">
        <f t="shared" si="89"/>
        <v>0</v>
      </c>
      <c r="L121" s="11">
        <f t="shared" si="94"/>
        <v>0</v>
      </c>
      <c r="M121" s="12">
        <f t="shared" si="95"/>
        <v>9.4700000000000006</v>
      </c>
      <c r="N121" s="13">
        <v>0.55000000000000004</v>
      </c>
      <c r="O121" s="13">
        <f t="shared" si="96"/>
        <v>5.2085000000000008</v>
      </c>
      <c r="P121" s="13">
        <f t="shared" si="90"/>
        <v>0</v>
      </c>
      <c r="Q121" s="14">
        <f t="shared" si="97"/>
        <v>0</v>
      </c>
    </row>
    <row r="122" spans="1:25" x14ac:dyDescent="0.3">
      <c r="A122" s="250">
        <f>VLOOKUP($B122,Reporting!$BI:$CA,MATCH($A$95,Reporting!$BJ$4:$CA$4,0)+1,FALSE)</f>
        <v>0</v>
      </c>
      <c r="B122" s="266" t="s">
        <v>398</v>
      </c>
      <c r="C122" s="97">
        <v>12.22</v>
      </c>
      <c r="D122" s="6">
        <v>0.61</v>
      </c>
      <c r="E122" s="7">
        <f t="shared" si="91"/>
        <v>7.4542000000000002</v>
      </c>
      <c r="F122" s="7">
        <f t="shared" si="87"/>
        <v>0</v>
      </c>
      <c r="G122" s="8">
        <f t="shared" si="92"/>
        <v>0</v>
      </c>
      <c r="H122" s="9">
        <f t="shared" si="88"/>
        <v>12.22</v>
      </c>
      <c r="I122" s="10">
        <v>0.61</v>
      </c>
      <c r="J122" s="10">
        <f t="shared" si="93"/>
        <v>7.4542000000000002</v>
      </c>
      <c r="K122" s="10">
        <f t="shared" si="89"/>
        <v>0</v>
      </c>
      <c r="L122" s="11">
        <f t="shared" si="94"/>
        <v>0</v>
      </c>
      <c r="M122" s="12">
        <f t="shared" si="95"/>
        <v>12.22</v>
      </c>
      <c r="N122" s="13">
        <v>0.55000000000000004</v>
      </c>
      <c r="O122" s="13">
        <f t="shared" si="96"/>
        <v>6.721000000000001</v>
      </c>
      <c r="P122" s="13">
        <f t="shared" si="90"/>
        <v>0</v>
      </c>
      <c r="Q122" s="14">
        <f t="shared" si="97"/>
        <v>0</v>
      </c>
    </row>
    <row r="123" spans="1:25" x14ac:dyDescent="0.3">
      <c r="A123" s="250">
        <f>VLOOKUP($B123,Reporting!$BI:$CA,MATCH($A$95,Reporting!$BJ$4:$CA$4,0)+1,FALSE)</f>
        <v>0</v>
      </c>
      <c r="B123" s="266" t="s">
        <v>399</v>
      </c>
      <c r="C123" s="97">
        <v>13.62</v>
      </c>
      <c r="D123" s="6">
        <v>0.61</v>
      </c>
      <c r="E123" s="7">
        <f t="shared" si="91"/>
        <v>8.3081999999999994</v>
      </c>
      <c r="F123" s="7">
        <f t="shared" si="87"/>
        <v>0</v>
      </c>
      <c r="G123" s="8">
        <f t="shared" si="92"/>
        <v>0</v>
      </c>
      <c r="H123" s="9">
        <f t="shared" si="88"/>
        <v>13.62</v>
      </c>
      <c r="I123" s="10">
        <v>0.61</v>
      </c>
      <c r="J123" s="10">
        <f t="shared" si="93"/>
        <v>8.3081999999999994</v>
      </c>
      <c r="K123" s="10">
        <f t="shared" si="89"/>
        <v>0</v>
      </c>
      <c r="L123" s="11">
        <f t="shared" si="94"/>
        <v>0</v>
      </c>
      <c r="M123" s="12">
        <f t="shared" si="95"/>
        <v>13.62</v>
      </c>
      <c r="N123" s="13">
        <v>0.55000000000000004</v>
      </c>
      <c r="O123" s="13">
        <f t="shared" si="96"/>
        <v>7.4910000000000005</v>
      </c>
      <c r="P123" s="13">
        <f t="shared" si="90"/>
        <v>0</v>
      </c>
      <c r="Q123" s="14">
        <f t="shared" si="97"/>
        <v>0</v>
      </c>
    </row>
    <row r="124" spans="1:25" x14ac:dyDescent="0.3">
      <c r="A124" s="250">
        <f>VLOOKUP($B124,Reporting!$BI:$CA,MATCH($A$95,Reporting!$BJ$4:$CA$4,0)+1,FALSE)</f>
        <v>0</v>
      </c>
      <c r="B124" s="266" t="s">
        <v>400</v>
      </c>
      <c r="C124" s="97">
        <v>14.53</v>
      </c>
      <c r="D124" s="6">
        <v>0.61</v>
      </c>
      <c r="E124" s="7">
        <f t="shared" si="91"/>
        <v>8.8632999999999988</v>
      </c>
      <c r="F124" s="7">
        <f t="shared" si="87"/>
        <v>0</v>
      </c>
      <c r="G124" s="8">
        <f t="shared" si="92"/>
        <v>0</v>
      </c>
      <c r="H124" s="9">
        <f t="shared" si="88"/>
        <v>14.53</v>
      </c>
      <c r="I124" s="10">
        <v>0.61</v>
      </c>
      <c r="J124" s="10">
        <f t="shared" si="93"/>
        <v>8.8632999999999988</v>
      </c>
      <c r="K124" s="10">
        <f t="shared" si="89"/>
        <v>0</v>
      </c>
      <c r="L124" s="11">
        <f t="shared" si="94"/>
        <v>0</v>
      </c>
      <c r="M124" s="12">
        <f t="shared" si="95"/>
        <v>14.53</v>
      </c>
      <c r="N124" s="13">
        <v>0.55000000000000004</v>
      </c>
      <c r="O124" s="13">
        <f t="shared" si="96"/>
        <v>7.9915000000000003</v>
      </c>
      <c r="P124" s="13">
        <f t="shared" si="90"/>
        <v>0</v>
      </c>
      <c r="Q124" s="14">
        <f t="shared" si="97"/>
        <v>0</v>
      </c>
    </row>
    <row r="125" spans="1:25" x14ac:dyDescent="0.3">
      <c r="A125" s="250">
        <f>VLOOKUP($B125,Reporting!$BI:$CA,MATCH($A$95,Reporting!$BJ$4:$CA$4,0)+1,FALSE)</f>
        <v>0</v>
      </c>
      <c r="B125" s="266" t="s">
        <v>401</v>
      </c>
      <c r="C125" s="97">
        <v>16.309999999999999</v>
      </c>
      <c r="D125" s="6">
        <v>0.61</v>
      </c>
      <c r="E125" s="7">
        <f t="shared" si="91"/>
        <v>9.9490999999999996</v>
      </c>
      <c r="F125" s="7">
        <f t="shared" si="87"/>
        <v>0</v>
      </c>
      <c r="G125" s="8">
        <f t="shared" si="92"/>
        <v>0</v>
      </c>
      <c r="H125" s="9">
        <f t="shared" si="88"/>
        <v>16.309999999999999</v>
      </c>
      <c r="I125" s="10">
        <v>0.61</v>
      </c>
      <c r="J125" s="10">
        <f t="shared" si="93"/>
        <v>9.9490999999999996</v>
      </c>
      <c r="K125" s="10">
        <f t="shared" si="89"/>
        <v>0</v>
      </c>
      <c r="L125" s="11">
        <f t="shared" si="94"/>
        <v>0</v>
      </c>
      <c r="M125" s="12">
        <f t="shared" si="95"/>
        <v>16.309999999999999</v>
      </c>
      <c r="N125" s="13">
        <v>0.55000000000000004</v>
      </c>
      <c r="O125" s="13">
        <f t="shared" si="96"/>
        <v>8.9704999999999995</v>
      </c>
      <c r="P125" s="13">
        <f t="shared" si="90"/>
        <v>0</v>
      </c>
      <c r="Q125" s="14">
        <f t="shared" si="97"/>
        <v>0</v>
      </c>
    </row>
    <row r="126" spans="1:25" x14ac:dyDescent="0.3">
      <c r="A126" s="250">
        <f>VLOOKUP($B126,Reporting!$BI:$CA,MATCH($A$95,Reporting!$BJ$4:$CA$4,0)+1,FALSE)</f>
        <v>0</v>
      </c>
      <c r="B126" s="266" t="s">
        <v>402</v>
      </c>
      <c r="C126" s="97">
        <v>19.11</v>
      </c>
      <c r="D126" s="6">
        <v>0.61</v>
      </c>
      <c r="E126" s="7">
        <f t="shared" si="91"/>
        <v>11.6571</v>
      </c>
      <c r="F126" s="7">
        <f t="shared" si="87"/>
        <v>0</v>
      </c>
      <c r="G126" s="8">
        <f t="shared" si="92"/>
        <v>0</v>
      </c>
      <c r="H126" s="9">
        <f t="shared" si="88"/>
        <v>19.11</v>
      </c>
      <c r="I126" s="10">
        <v>0.61</v>
      </c>
      <c r="J126" s="10">
        <f t="shared" si="93"/>
        <v>11.6571</v>
      </c>
      <c r="K126" s="10">
        <f t="shared" si="89"/>
        <v>0</v>
      </c>
      <c r="L126" s="11">
        <f t="shared" si="94"/>
        <v>0</v>
      </c>
      <c r="M126" s="12">
        <f t="shared" si="95"/>
        <v>19.11</v>
      </c>
      <c r="N126" s="13">
        <v>0.55000000000000004</v>
      </c>
      <c r="O126" s="13">
        <f t="shared" si="96"/>
        <v>10.5105</v>
      </c>
      <c r="P126" s="13">
        <f t="shared" si="90"/>
        <v>0</v>
      </c>
      <c r="Q126" s="14">
        <f t="shared" si="97"/>
        <v>0</v>
      </c>
      <c r="T126" s="753" t="s">
        <v>209</v>
      </c>
      <c r="U126" s="754"/>
      <c r="V126" s="755"/>
      <c r="W126" s="741" t="s">
        <v>209</v>
      </c>
      <c r="X126" s="742"/>
      <c r="Y126" s="743"/>
    </row>
    <row r="127" spans="1:25" ht="15.75" customHeight="1" thickBot="1" x14ac:dyDescent="0.35">
      <c r="A127" s="253">
        <f>SUM(A114:A126)</f>
        <v>0</v>
      </c>
      <c r="B127" s="4"/>
      <c r="C127" s="4"/>
      <c r="D127" s="642" t="s">
        <v>9</v>
      </c>
      <c r="E127" s="643"/>
      <c r="F127" s="643"/>
      <c r="G127" s="16">
        <f>SUM(G114:G126)</f>
        <v>0</v>
      </c>
      <c r="H127" s="1"/>
      <c r="I127" s="644" t="s">
        <v>10</v>
      </c>
      <c r="J127" s="644"/>
      <c r="K127" s="644"/>
      <c r="L127" s="17">
        <f>SUM(L114:L126)</f>
        <v>0</v>
      </c>
      <c r="M127" s="15"/>
      <c r="N127" s="645" t="s">
        <v>11</v>
      </c>
      <c r="O127" s="645"/>
      <c r="P127" s="645"/>
      <c r="Q127" s="18">
        <f>SUM(Q114:Q126)</f>
        <v>0</v>
      </c>
      <c r="T127" s="756">
        <f>Q110+Q127+Q140+Q157+Q169+Q183</f>
        <v>0</v>
      </c>
      <c r="U127" s="757"/>
      <c r="V127" s="758"/>
      <c r="W127" s="744">
        <f>L110+L127+L140+L157+L169+L183</f>
        <v>0</v>
      </c>
      <c r="X127" s="745"/>
      <c r="Y127" s="746"/>
    </row>
    <row r="128" spans="1:25" ht="15.75" customHeight="1" thickBot="1" x14ac:dyDescent="0.35">
      <c r="T128" s="759"/>
      <c r="U128" s="760"/>
      <c r="V128" s="761"/>
      <c r="W128" s="747"/>
      <c r="X128" s="748"/>
      <c r="Y128" s="749"/>
    </row>
    <row r="129" spans="1:25" ht="15" customHeight="1" x14ac:dyDescent="0.3">
      <c r="A129" s="638" t="s">
        <v>199</v>
      </c>
      <c r="B129" s="638"/>
      <c r="C129" s="638"/>
      <c r="D129" s="638"/>
      <c r="E129" s="638"/>
      <c r="F129" s="638"/>
      <c r="G129" s="638"/>
      <c r="H129" s="122"/>
      <c r="I129" s="122"/>
      <c r="J129" s="122"/>
      <c r="K129" s="122"/>
      <c r="L129" s="726" t="s">
        <v>106</v>
      </c>
      <c r="M129" s="726"/>
      <c r="N129" s="726"/>
      <c r="O129" s="726"/>
      <c r="P129" s="726"/>
      <c r="Q129" s="5"/>
      <c r="T129" s="762"/>
      <c r="U129" s="763"/>
      <c r="V129" s="764"/>
      <c r="W129" s="750"/>
      <c r="X129" s="751"/>
      <c r="Y129" s="752"/>
    </row>
    <row r="130" spans="1:25" ht="15" customHeight="1" x14ac:dyDescent="0.3">
      <c r="A130" s="639"/>
      <c r="B130" s="639"/>
      <c r="C130" s="639"/>
      <c r="D130" s="639"/>
      <c r="E130" s="639"/>
      <c r="F130" s="639"/>
      <c r="G130" s="639"/>
      <c r="H130" s="123"/>
      <c r="I130" s="123"/>
      <c r="J130" s="123"/>
      <c r="K130" s="123"/>
      <c r="L130" s="727"/>
      <c r="M130" s="727"/>
      <c r="N130" s="727"/>
      <c r="O130" s="727"/>
      <c r="P130" s="727"/>
      <c r="Q130" s="30"/>
      <c r="S130" s="116"/>
      <c r="T130" s="116"/>
      <c r="U130" s="116"/>
    </row>
    <row r="131" spans="1:25" x14ac:dyDescent="0.3">
      <c r="A131" s="250">
        <f>VLOOKUP($B131,Reporting!$BI:$CA,MATCH($A$129,Reporting!$BJ$4:$CA$4,0)+1,FALSE)</f>
        <v>0</v>
      </c>
      <c r="B131" s="262" t="s">
        <v>390</v>
      </c>
      <c r="C131" s="114">
        <v>1.21</v>
      </c>
      <c r="D131" s="6">
        <v>0.61</v>
      </c>
      <c r="E131" s="7">
        <f>C131*D131</f>
        <v>0.73809999999999998</v>
      </c>
      <c r="F131" s="7">
        <f>A131*E131</f>
        <v>0</v>
      </c>
      <c r="G131" s="8">
        <f>F131/8</f>
        <v>0</v>
      </c>
      <c r="H131" s="9">
        <f>C131</f>
        <v>1.21</v>
      </c>
      <c r="I131" s="10">
        <v>0.61</v>
      </c>
      <c r="J131" s="10">
        <f>H131*I131</f>
        <v>0.73809999999999998</v>
      </c>
      <c r="K131" s="10">
        <f>A131*J131</f>
        <v>0</v>
      </c>
      <c r="L131" s="11">
        <f>K131/8</f>
        <v>0</v>
      </c>
      <c r="M131" s="12">
        <f>H131</f>
        <v>1.21</v>
      </c>
      <c r="N131" s="13">
        <v>0.55000000000000004</v>
      </c>
      <c r="O131" s="13">
        <f>M131*N131</f>
        <v>0.66549999999999998</v>
      </c>
      <c r="P131" s="13">
        <f>A131*O131</f>
        <v>0</v>
      </c>
      <c r="Q131" s="14">
        <f>P131/8</f>
        <v>0</v>
      </c>
    </row>
    <row r="132" spans="1:25" ht="15" customHeight="1" x14ac:dyDescent="0.3">
      <c r="A132" s="250">
        <f>VLOOKUP($B132,Reporting!$BI:$CA,MATCH($A$129,Reporting!$BJ$4:$CA$4,0)+1,FALSE)</f>
        <v>0</v>
      </c>
      <c r="B132" s="266" t="s">
        <v>376</v>
      </c>
      <c r="C132" s="97">
        <v>1.35</v>
      </c>
      <c r="D132" s="6">
        <v>0.61</v>
      </c>
      <c r="E132" s="7">
        <f>C132*D132</f>
        <v>0.82350000000000001</v>
      </c>
      <c r="F132" s="7">
        <f t="shared" ref="F132:F139" si="98">A132*E132</f>
        <v>0</v>
      </c>
      <c r="G132" s="8">
        <f>F132/8</f>
        <v>0</v>
      </c>
      <c r="H132" s="9">
        <f t="shared" ref="H132:H139" si="99">C132</f>
        <v>1.35</v>
      </c>
      <c r="I132" s="10">
        <v>0.61</v>
      </c>
      <c r="J132" s="10">
        <f>H132*I132</f>
        <v>0.82350000000000001</v>
      </c>
      <c r="K132" s="10">
        <f t="shared" ref="K132:K139" si="100">A132*J132</f>
        <v>0</v>
      </c>
      <c r="L132" s="11">
        <f>K132/8</f>
        <v>0</v>
      </c>
      <c r="M132" s="12">
        <f>H132</f>
        <v>1.35</v>
      </c>
      <c r="N132" s="13">
        <v>0.55000000000000004</v>
      </c>
      <c r="O132" s="13">
        <f>M132*N132</f>
        <v>0.74250000000000016</v>
      </c>
      <c r="P132" s="13">
        <f t="shared" ref="P132:P139" si="101">A132*O132</f>
        <v>0</v>
      </c>
      <c r="Q132" s="14">
        <f>P132/8</f>
        <v>0</v>
      </c>
    </row>
    <row r="133" spans="1:25" ht="15" customHeight="1" x14ac:dyDescent="0.3">
      <c r="A133" s="250">
        <f>VLOOKUP($B133,Reporting!$BI:$CA,MATCH($A$129,Reporting!$BJ$4:$CA$4,0)+1,FALSE)</f>
        <v>0</v>
      </c>
      <c r="B133" s="266" t="s">
        <v>391</v>
      </c>
      <c r="C133" s="97">
        <v>1.5</v>
      </c>
      <c r="D133" s="6">
        <v>0.61</v>
      </c>
      <c r="E133" s="7">
        <f t="shared" ref="E133:E139" si="102">C133*D133</f>
        <v>0.91500000000000004</v>
      </c>
      <c r="F133" s="7">
        <f t="shared" si="98"/>
        <v>0</v>
      </c>
      <c r="G133" s="8">
        <f t="shared" ref="G133:G139" si="103">F133/8</f>
        <v>0</v>
      </c>
      <c r="H133" s="9">
        <f t="shared" si="99"/>
        <v>1.5</v>
      </c>
      <c r="I133" s="10">
        <v>0.61</v>
      </c>
      <c r="J133" s="10">
        <f t="shared" ref="J133:J139" si="104">H133*I133</f>
        <v>0.91500000000000004</v>
      </c>
      <c r="K133" s="10">
        <f t="shared" si="100"/>
        <v>0</v>
      </c>
      <c r="L133" s="11">
        <f t="shared" ref="L133:L139" si="105">K133/8</f>
        <v>0</v>
      </c>
      <c r="M133" s="12">
        <f t="shared" ref="M133:M139" si="106">H133</f>
        <v>1.5</v>
      </c>
      <c r="N133" s="13">
        <v>0.55000000000000004</v>
      </c>
      <c r="O133" s="13">
        <f t="shared" ref="O133:O139" si="107">M133*N133</f>
        <v>0.82500000000000007</v>
      </c>
      <c r="P133" s="13">
        <f t="shared" si="101"/>
        <v>0</v>
      </c>
      <c r="Q133" s="14">
        <f t="shared" ref="Q133:Q139" si="108">P133/8</f>
        <v>0</v>
      </c>
    </row>
    <row r="134" spans="1:25" ht="15" customHeight="1" x14ac:dyDescent="0.3">
      <c r="A134" s="250">
        <f>VLOOKUP($B134,Reporting!$BI:$CA,MATCH($A$129,Reporting!$BJ$4:$CA$4,0)+1,FALSE)</f>
        <v>0</v>
      </c>
      <c r="B134" s="266" t="s">
        <v>392</v>
      </c>
      <c r="C134" s="97">
        <v>2.72</v>
      </c>
      <c r="D134" s="6">
        <v>0.61</v>
      </c>
      <c r="E134" s="7">
        <f t="shared" si="102"/>
        <v>1.6592</v>
      </c>
      <c r="F134" s="7">
        <f t="shared" si="98"/>
        <v>0</v>
      </c>
      <c r="G134" s="8">
        <f t="shared" si="103"/>
        <v>0</v>
      </c>
      <c r="H134" s="9">
        <f t="shared" si="99"/>
        <v>2.72</v>
      </c>
      <c r="I134" s="10">
        <v>0.61</v>
      </c>
      <c r="J134" s="10">
        <f t="shared" si="104"/>
        <v>1.6592</v>
      </c>
      <c r="K134" s="10">
        <f t="shared" si="100"/>
        <v>0</v>
      </c>
      <c r="L134" s="11">
        <f t="shared" si="105"/>
        <v>0</v>
      </c>
      <c r="M134" s="12">
        <f t="shared" si="106"/>
        <v>2.72</v>
      </c>
      <c r="N134" s="13">
        <v>0.55000000000000004</v>
      </c>
      <c r="O134" s="13">
        <f t="shared" si="107"/>
        <v>1.4960000000000002</v>
      </c>
      <c r="P134" s="13">
        <f t="shared" si="101"/>
        <v>0</v>
      </c>
      <c r="Q134" s="14">
        <f t="shared" si="108"/>
        <v>0</v>
      </c>
    </row>
    <row r="135" spans="1:25" ht="15.75" customHeight="1" x14ac:dyDescent="0.3">
      <c r="A135" s="250">
        <f>VLOOKUP($B135,Reporting!$BI:$CA,MATCH($A$129,Reporting!$BJ$4:$CA$4,0)+1,FALSE)</f>
        <v>0</v>
      </c>
      <c r="B135" s="266" t="s">
        <v>393</v>
      </c>
      <c r="C135" s="97">
        <v>3.41</v>
      </c>
      <c r="D135" s="6">
        <v>0.61</v>
      </c>
      <c r="E135" s="7">
        <f t="shared" si="102"/>
        <v>2.0800999999999998</v>
      </c>
      <c r="F135" s="7">
        <f t="shared" si="98"/>
        <v>0</v>
      </c>
      <c r="G135" s="8">
        <f t="shared" si="103"/>
        <v>0</v>
      </c>
      <c r="H135" s="9">
        <f t="shared" si="99"/>
        <v>3.41</v>
      </c>
      <c r="I135" s="10">
        <v>0.61</v>
      </c>
      <c r="J135" s="10">
        <f t="shared" si="104"/>
        <v>2.0800999999999998</v>
      </c>
      <c r="K135" s="10">
        <f t="shared" si="100"/>
        <v>0</v>
      </c>
      <c r="L135" s="11">
        <f t="shared" si="105"/>
        <v>0</v>
      </c>
      <c r="M135" s="12">
        <f t="shared" si="106"/>
        <v>3.41</v>
      </c>
      <c r="N135" s="13">
        <v>0.55000000000000004</v>
      </c>
      <c r="O135" s="13">
        <f t="shared" si="107"/>
        <v>1.8755000000000002</v>
      </c>
      <c r="P135" s="13">
        <f t="shared" si="101"/>
        <v>0</v>
      </c>
      <c r="Q135" s="14">
        <f t="shared" si="108"/>
        <v>0</v>
      </c>
    </row>
    <row r="136" spans="1:25" x14ac:dyDescent="0.3">
      <c r="A136" s="250">
        <f>VLOOKUP($B136,Reporting!$BI:$CA,MATCH($A$129,Reporting!$BJ$4:$CA$4,0)+1,FALSE)</f>
        <v>0</v>
      </c>
      <c r="B136" s="266" t="s">
        <v>394</v>
      </c>
      <c r="C136" s="97">
        <v>3.93</v>
      </c>
      <c r="D136" s="6">
        <v>0.61</v>
      </c>
      <c r="E136" s="7">
        <f t="shared" si="102"/>
        <v>2.3973</v>
      </c>
      <c r="F136" s="7">
        <f t="shared" si="98"/>
        <v>0</v>
      </c>
      <c r="G136" s="8">
        <f t="shared" si="103"/>
        <v>0</v>
      </c>
      <c r="H136" s="9">
        <f t="shared" si="99"/>
        <v>3.93</v>
      </c>
      <c r="I136" s="10">
        <v>0.61</v>
      </c>
      <c r="J136" s="10">
        <f t="shared" si="104"/>
        <v>2.3973</v>
      </c>
      <c r="K136" s="10">
        <f t="shared" si="100"/>
        <v>0</v>
      </c>
      <c r="L136" s="11">
        <f t="shared" si="105"/>
        <v>0</v>
      </c>
      <c r="M136" s="12">
        <f t="shared" si="106"/>
        <v>3.93</v>
      </c>
      <c r="N136" s="13">
        <v>0.55000000000000004</v>
      </c>
      <c r="O136" s="13">
        <f t="shared" si="107"/>
        <v>2.1615000000000002</v>
      </c>
      <c r="P136" s="13">
        <f t="shared" si="101"/>
        <v>0</v>
      </c>
      <c r="Q136" s="14">
        <f t="shared" si="108"/>
        <v>0</v>
      </c>
    </row>
    <row r="137" spans="1:25" x14ac:dyDescent="0.3">
      <c r="A137" s="250">
        <f>VLOOKUP($B137,Reporting!$BI:$CA,MATCH($A$129,Reporting!$BJ$4:$CA$4,0)+1,FALSE)</f>
        <v>0</v>
      </c>
      <c r="B137" s="266" t="s">
        <v>395</v>
      </c>
      <c r="C137" s="97">
        <v>5.62</v>
      </c>
      <c r="D137" s="6">
        <v>0.61</v>
      </c>
      <c r="E137" s="7">
        <f t="shared" si="102"/>
        <v>3.4281999999999999</v>
      </c>
      <c r="F137" s="7">
        <f t="shared" si="98"/>
        <v>0</v>
      </c>
      <c r="G137" s="8">
        <f t="shared" si="103"/>
        <v>0</v>
      </c>
      <c r="H137" s="9">
        <f t="shared" si="99"/>
        <v>5.62</v>
      </c>
      <c r="I137" s="10">
        <v>0.61</v>
      </c>
      <c r="J137" s="10">
        <f t="shared" si="104"/>
        <v>3.4281999999999999</v>
      </c>
      <c r="K137" s="10">
        <f t="shared" si="100"/>
        <v>0</v>
      </c>
      <c r="L137" s="11">
        <f t="shared" si="105"/>
        <v>0</v>
      </c>
      <c r="M137" s="12">
        <f t="shared" si="106"/>
        <v>5.62</v>
      </c>
      <c r="N137" s="13">
        <v>0.55000000000000004</v>
      </c>
      <c r="O137" s="13">
        <f t="shared" si="107"/>
        <v>3.0910000000000002</v>
      </c>
      <c r="P137" s="13">
        <f t="shared" si="101"/>
        <v>0</v>
      </c>
      <c r="Q137" s="14">
        <f t="shared" si="108"/>
        <v>0</v>
      </c>
    </row>
    <row r="138" spans="1:25" x14ac:dyDescent="0.3">
      <c r="A138" s="250">
        <f>VLOOKUP($B138,Reporting!$BI:$CA,MATCH($A$129,Reporting!$BJ$4:$CA$4,0)+1,FALSE)</f>
        <v>0</v>
      </c>
      <c r="B138" s="266" t="s">
        <v>396</v>
      </c>
      <c r="C138" s="97">
        <v>7.81</v>
      </c>
      <c r="D138" s="6">
        <v>0.61</v>
      </c>
      <c r="E138" s="7">
        <f t="shared" si="102"/>
        <v>4.7641</v>
      </c>
      <c r="F138" s="7">
        <f t="shared" si="98"/>
        <v>0</v>
      </c>
      <c r="G138" s="8">
        <f t="shared" si="103"/>
        <v>0</v>
      </c>
      <c r="H138" s="9">
        <f t="shared" si="99"/>
        <v>7.81</v>
      </c>
      <c r="I138" s="10">
        <v>0.61</v>
      </c>
      <c r="J138" s="10">
        <f t="shared" si="104"/>
        <v>4.7641</v>
      </c>
      <c r="K138" s="10">
        <f t="shared" si="100"/>
        <v>0</v>
      </c>
      <c r="L138" s="11">
        <f t="shared" si="105"/>
        <v>0</v>
      </c>
      <c r="M138" s="12">
        <f t="shared" si="106"/>
        <v>7.81</v>
      </c>
      <c r="N138" s="13">
        <v>0.55000000000000004</v>
      </c>
      <c r="O138" s="13">
        <f t="shared" si="107"/>
        <v>4.2955000000000005</v>
      </c>
      <c r="P138" s="13">
        <f t="shared" si="101"/>
        <v>0</v>
      </c>
      <c r="Q138" s="14">
        <f t="shared" si="108"/>
        <v>0</v>
      </c>
    </row>
    <row r="139" spans="1:25" x14ac:dyDescent="0.3">
      <c r="A139" s="250">
        <f>VLOOKUP($B139,Reporting!$BI:$CA,MATCH($A$129,Reporting!$BJ$4:$CA$4,0)+1,FALSE)</f>
        <v>0</v>
      </c>
      <c r="B139" s="266" t="s">
        <v>397</v>
      </c>
      <c r="C139" s="97">
        <v>9.17</v>
      </c>
      <c r="D139" s="6">
        <v>0.61</v>
      </c>
      <c r="E139" s="7">
        <f t="shared" si="102"/>
        <v>5.5937000000000001</v>
      </c>
      <c r="F139" s="7">
        <f t="shared" si="98"/>
        <v>0</v>
      </c>
      <c r="G139" s="8">
        <f t="shared" si="103"/>
        <v>0</v>
      </c>
      <c r="H139" s="9">
        <f t="shared" si="99"/>
        <v>9.17</v>
      </c>
      <c r="I139" s="10">
        <v>0.61</v>
      </c>
      <c r="J139" s="10">
        <f t="shared" si="104"/>
        <v>5.5937000000000001</v>
      </c>
      <c r="K139" s="10">
        <f t="shared" si="100"/>
        <v>0</v>
      </c>
      <c r="L139" s="11">
        <f t="shared" si="105"/>
        <v>0</v>
      </c>
      <c r="M139" s="12">
        <f t="shared" si="106"/>
        <v>9.17</v>
      </c>
      <c r="N139" s="13">
        <v>0.55000000000000004</v>
      </c>
      <c r="O139" s="13">
        <f t="shared" si="107"/>
        <v>5.0435000000000008</v>
      </c>
      <c r="P139" s="13">
        <f t="shared" si="101"/>
        <v>0</v>
      </c>
      <c r="Q139" s="14">
        <f t="shared" si="108"/>
        <v>0</v>
      </c>
    </row>
    <row r="140" spans="1:25" ht="15" thickBot="1" x14ac:dyDescent="0.35">
      <c r="A140" s="3">
        <f>SUM(A131:A139)</f>
        <v>0</v>
      </c>
      <c r="B140" s="4"/>
      <c r="C140" s="4"/>
      <c r="D140" s="642" t="s">
        <v>9</v>
      </c>
      <c r="E140" s="643"/>
      <c r="F140" s="643"/>
      <c r="G140" s="16">
        <f>SUM(G131:G139)</f>
        <v>0</v>
      </c>
      <c r="H140" s="1"/>
      <c r="I140" s="644" t="s">
        <v>10</v>
      </c>
      <c r="J140" s="644"/>
      <c r="K140" s="644"/>
      <c r="L140" s="17">
        <f>SUM(L131:L139)</f>
        <v>0</v>
      </c>
      <c r="M140" s="15"/>
      <c r="N140" s="645" t="s">
        <v>11</v>
      </c>
      <c r="O140" s="645"/>
      <c r="P140" s="645"/>
      <c r="Q140" s="18">
        <f>SUM(Q131:Q139)</f>
        <v>0</v>
      </c>
    </row>
    <row r="141" spans="1:25" ht="15" thickBot="1" x14ac:dyDescent="0.35"/>
    <row r="142" spans="1:25" ht="15" customHeight="1" x14ac:dyDescent="0.3">
      <c r="A142" s="638" t="s">
        <v>200</v>
      </c>
      <c r="B142" s="638"/>
      <c r="C142" s="638"/>
      <c r="D142" s="638"/>
      <c r="E142" s="638"/>
      <c r="F142" s="638"/>
      <c r="G142" s="638"/>
      <c r="H142" s="638"/>
      <c r="I142" s="122"/>
      <c r="J142" s="122"/>
      <c r="K142" s="122"/>
      <c r="L142" s="122"/>
      <c r="M142" s="726" t="s">
        <v>106</v>
      </c>
      <c r="N142" s="726"/>
      <c r="O142" s="726"/>
      <c r="P142" s="726"/>
      <c r="Q142" s="736"/>
    </row>
    <row r="143" spans="1:25" ht="15" customHeight="1" x14ac:dyDescent="0.3">
      <c r="A143" s="639"/>
      <c r="B143" s="639"/>
      <c r="C143" s="639"/>
      <c r="D143" s="639"/>
      <c r="E143" s="639"/>
      <c r="F143" s="639"/>
      <c r="G143" s="639"/>
      <c r="H143" s="639"/>
      <c r="I143" s="123"/>
      <c r="J143" s="123"/>
      <c r="K143" s="123"/>
      <c r="L143" s="123"/>
      <c r="M143" s="727"/>
      <c r="N143" s="727"/>
      <c r="O143" s="727"/>
      <c r="P143" s="727"/>
      <c r="Q143" s="737"/>
      <c r="S143" s="116"/>
      <c r="T143" s="116"/>
      <c r="U143" s="116"/>
    </row>
    <row r="144" spans="1:25" x14ac:dyDescent="0.3">
      <c r="A144" s="250">
        <f>VLOOKUP($B144,Reporting!$BI:$CA,MATCH($A$142,Reporting!$BJ$4:$CA$4,0)+1,FALSE)</f>
        <v>0</v>
      </c>
      <c r="B144" s="266" t="s">
        <v>376</v>
      </c>
      <c r="C144" s="114">
        <v>1.08</v>
      </c>
      <c r="D144" s="6">
        <v>0.61</v>
      </c>
      <c r="E144" s="7">
        <f>C144*D144</f>
        <v>0.65880000000000005</v>
      </c>
      <c r="F144" s="7">
        <f>A144*E144</f>
        <v>0</v>
      </c>
      <c r="G144" s="8">
        <f>F144/8</f>
        <v>0</v>
      </c>
      <c r="H144" s="9">
        <f>C144</f>
        <v>1.08</v>
      </c>
      <c r="I144" s="10">
        <v>0.61</v>
      </c>
      <c r="J144" s="10">
        <f>H144*I144</f>
        <v>0.65880000000000005</v>
      </c>
      <c r="K144" s="10">
        <f>A144*J144</f>
        <v>0</v>
      </c>
      <c r="L144" s="11">
        <f>K144/8</f>
        <v>0</v>
      </c>
      <c r="M144" s="12">
        <f>H144</f>
        <v>1.08</v>
      </c>
      <c r="N144" s="13">
        <v>0.55000000000000004</v>
      </c>
      <c r="O144" s="13">
        <f>M144*N144</f>
        <v>0.59400000000000008</v>
      </c>
      <c r="P144" s="13">
        <f>A144*O144</f>
        <v>0</v>
      </c>
      <c r="Q144" s="14">
        <f>P144/8</f>
        <v>0</v>
      </c>
    </row>
    <row r="145" spans="1:21" ht="15" customHeight="1" x14ac:dyDescent="0.3">
      <c r="A145" s="250">
        <f>VLOOKUP($B145,Reporting!$BI:$CA,MATCH($A$142,Reporting!$BJ$4:$CA$4,0)+1,FALSE)</f>
        <v>0</v>
      </c>
      <c r="B145" s="266" t="s">
        <v>391</v>
      </c>
      <c r="C145" s="97">
        <v>1.25</v>
      </c>
      <c r="D145" s="6">
        <v>0.61</v>
      </c>
      <c r="E145" s="7">
        <f>C145*D145</f>
        <v>0.76249999999999996</v>
      </c>
      <c r="F145" s="7">
        <f t="shared" ref="F145:F156" si="109">A145*E145</f>
        <v>0</v>
      </c>
      <c r="G145" s="8">
        <f>F145/8</f>
        <v>0</v>
      </c>
      <c r="H145" s="9">
        <f t="shared" ref="H145:H156" si="110">C145</f>
        <v>1.25</v>
      </c>
      <c r="I145" s="10">
        <v>0.61</v>
      </c>
      <c r="J145" s="10">
        <f>H145*I145</f>
        <v>0.76249999999999996</v>
      </c>
      <c r="K145" s="10">
        <f t="shared" ref="K145:K156" si="111">A145*J145</f>
        <v>0</v>
      </c>
      <c r="L145" s="11">
        <f>K145/8</f>
        <v>0</v>
      </c>
      <c r="M145" s="12">
        <f>H145</f>
        <v>1.25</v>
      </c>
      <c r="N145" s="13">
        <v>0.55000000000000004</v>
      </c>
      <c r="O145" s="13">
        <f>M145*N145</f>
        <v>0.6875</v>
      </c>
      <c r="P145" s="13">
        <f t="shared" ref="P145:P156" si="112">A145*O145</f>
        <v>0</v>
      </c>
      <c r="Q145" s="14">
        <f>P145/8</f>
        <v>0</v>
      </c>
    </row>
    <row r="146" spans="1:21" ht="15" customHeight="1" x14ac:dyDescent="0.3">
      <c r="A146" s="250">
        <f>VLOOKUP($B146,Reporting!$BI:$CA,MATCH($A$142,Reporting!$BJ$4:$CA$4,0)+1,FALSE)</f>
        <v>0</v>
      </c>
      <c r="B146" s="266" t="s">
        <v>392</v>
      </c>
      <c r="C146" s="97">
        <v>1.5</v>
      </c>
      <c r="D146" s="6">
        <v>0.61</v>
      </c>
      <c r="E146" s="7">
        <f t="shared" ref="E146:E156" si="113">C146*D146</f>
        <v>0.91500000000000004</v>
      </c>
      <c r="F146" s="7">
        <f t="shared" si="109"/>
        <v>0</v>
      </c>
      <c r="G146" s="8">
        <f t="shared" ref="G146:G156" si="114">F146/8</f>
        <v>0</v>
      </c>
      <c r="H146" s="9">
        <f t="shared" si="110"/>
        <v>1.5</v>
      </c>
      <c r="I146" s="10">
        <v>0.61</v>
      </c>
      <c r="J146" s="10">
        <f t="shared" ref="J146:J156" si="115">H146*I146</f>
        <v>0.91500000000000004</v>
      </c>
      <c r="K146" s="10">
        <f t="shared" si="111"/>
        <v>0</v>
      </c>
      <c r="L146" s="11">
        <f t="shared" ref="L146:L156" si="116">K146/8</f>
        <v>0</v>
      </c>
      <c r="M146" s="12">
        <f t="shared" ref="M146:M156" si="117">H146</f>
        <v>1.5</v>
      </c>
      <c r="N146" s="13">
        <v>0.55000000000000004</v>
      </c>
      <c r="O146" s="13">
        <f t="shared" ref="O146:O156" si="118">M146*N146</f>
        <v>0.82500000000000007</v>
      </c>
      <c r="P146" s="13">
        <f t="shared" si="112"/>
        <v>0</v>
      </c>
      <c r="Q146" s="14">
        <f t="shared" ref="Q146:Q156" si="119">P146/8</f>
        <v>0</v>
      </c>
    </row>
    <row r="147" spans="1:21" ht="15" customHeight="1" x14ac:dyDescent="0.3">
      <c r="A147" s="250">
        <f>VLOOKUP($B147,Reporting!$BI:$CA,MATCH($A$142,Reporting!$BJ$4:$CA$4,0)+1,FALSE)</f>
        <v>0</v>
      </c>
      <c r="B147" s="266" t="s">
        <v>393</v>
      </c>
      <c r="C147" s="97">
        <v>2.17</v>
      </c>
      <c r="D147" s="6">
        <v>0.61</v>
      </c>
      <c r="E147" s="7">
        <f t="shared" si="113"/>
        <v>1.3236999999999999</v>
      </c>
      <c r="F147" s="7">
        <f t="shared" si="109"/>
        <v>0</v>
      </c>
      <c r="G147" s="8">
        <f t="shared" si="114"/>
        <v>0</v>
      </c>
      <c r="H147" s="9">
        <f t="shared" si="110"/>
        <v>2.17</v>
      </c>
      <c r="I147" s="10">
        <v>0.61</v>
      </c>
      <c r="J147" s="10">
        <f t="shared" si="115"/>
        <v>1.3236999999999999</v>
      </c>
      <c r="K147" s="10">
        <f t="shared" si="111"/>
        <v>0</v>
      </c>
      <c r="L147" s="11">
        <f t="shared" si="116"/>
        <v>0</v>
      </c>
      <c r="M147" s="12">
        <f t="shared" si="117"/>
        <v>2.17</v>
      </c>
      <c r="N147" s="13">
        <v>0.55000000000000004</v>
      </c>
      <c r="O147" s="13">
        <f t="shared" si="118"/>
        <v>1.1935</v>
      </c>
      <c r="P147" s="13">
        <f t="shared" si="112"/>
        <v>0</v>
      </c>
      <c r="Q147" s="14">
        <f t="shared" si="119"/>
        <v>0</v>
      </c>
    </row>
    <row r="148" spans="1:21" ht="15.75" customHeight="1" x14ac:dyDescent="0.3">
      <c r="A148" s="250">
        <f>VLOOKUP($B148,Reporting!$BI:$CA,MATCH($A$142,Reporting!$BJ$4:$CA$4,0)+1,FALSE)</f>
        <v>0</v>
      </c>
      <c r="B148" s="266" t="s">
        <v>394</v>
      </c>
      <c r="C148" s="97">
        <v>2.61</v>
      </c>
      <c r="D148" s="6">
        <v>0.61</v>
      </c>
      <c r="E148" s="7">
        <f t="shared" si="113"/>
        <v>1.5920999999999998</v>
      </c>
      <c r="F148" s="7">
        <f t="shared" si="109"/>
        <v>0</v>
      </c>
      <c r="G148" s="8">
        <f t="shared" si="114"/>
        <v>0</v>
      </c>
      <c r="H148" s="9">
        <f t="shared" si="110"/>
        <v>2.61</v>
      </c>
      <c r="I148" s="10">
        <v>0.61</v>
      </c>
      <c r="J148" s="10">
        <f t="shared" si="115"/>
        <v>1.5920999999999998</v>
      </c>
      <c r="K148" s="10">
        <f t="shared" si="111"/>
        <v>0</v>
      </c>
      <c r="L148" s="11">
        <f t="shared" si="116"/>
        <v>0</v>
      </c>
      <c r="M148" s="12">
        <f t="shared" si="117"/>
        <v>2.61</v>
      </c>
      <c r="N148" s="13">
        <v>0.55000000000000004</v>
      </c>
      <c r="O148" s="13">
        <f t="shared" si="118"/>
        <v>1.4355</v>
      </c>
      <c r="P148" s="13">
        <f t="shared" si="112"/>
        <v>0</v>
      </c>
      <c r="Q148" s="14">
        <f t="shared" si="119"/>
        <v>0</v>
      </c>
    </row>
    <row r="149" spans="1:21" x14ac:dyDescent="0.3">
      <c r="A149" s="250">
        <f>VLOOKUP($B149,Reporting!$BI:$CA,MATCH($A$142,Reporting!$BJ$4:$CA$4,0)+1,FALSE)</f>
        <v>0</v>
      </c>
      <c r="B149" s="266" t="s">
        <v>395</v>
      </c>
      <c r="C149" s="97">
        <v>3.68</v>
      </c>
      <c r="D149" s="6">
        <v>0.61</v>
      </c>
      <c r="E149" s="7">
        <f t="shared" si="113"/>
        <v>2.2448000000000001</v>
      </c>
      <c r="F149" s="7">
        <f t="shared" si="109"/>
        <v>0</v>
      </c>
      <c r="G149" s="8">
        <f t="shared" si="114"/>
        <v>0</v>
      </c>
      <c r="H149" s="9">
        <f t="shared" si="110"/>
        <v>3.68</v>
      </c>
      <c r="I149" s="10">
        <v>0.61</v>
      </c>
      <c r="J149" s="10">
        <f t="shared" si="115"/>
        <v>2.2448000000000001</v>
      </c>
      <c r="K149" s="10">
        <f t="shared" si="111"/>
        <v>0</v>
      </c>
      <c r="L149" s="11">
        <f t="shared" si="116"/>
        <v>0</v>
      </c>
      <c r="M149" s="12">
        <f t="shared" si="117"/>
        <v>3.68</v>
      </c>
      <c r="N149" s="13">
        <v>0.55000000000000004</v>
      </c>
      <c r="O149" s="13">
        <f t="shared" si="118"/>
        <v>2.0240000000000005</v>
      </c>
      <c r="P149" s="13">
        <f t="shared" si="112"/>
        <v>0</v>
      </c>
      <c r="Q149" s="14">
        <f t="shared" si="119"/>
        <v>0</v>
      </c>
    </row>
    <row r="150" spans="1:21" x14ac:dyDescent="0.3">
      <c r="A150" s="250">
        <f>VLOOKUP($B150,Reporting!$BI:$CA,MATCH($A$142,Reporting!$BJ$4:$CA$4,0)+1,FALSE)</f>
        <v>0</v>
      </c>
      <c r="B150" s="266" t="s">
        <v>396</v>
      </c>
      <c r="C150" s="97">
        <v>4.7300000000000004</v>
      </c>
      <c r="D150" s="6">
        <v>0.61</v>
      </c>
      <c r="E150" s="7">
        <f t="shared" si="113"/>
        <v>2.8853</v>
      </c>
      <c r="F150" s="7">
        <f t="shared" si="109"/>
        <v>0</v>
      </c>
      <c r="G150" s="8">
        <f t="shared" si="114"/>
        <v>0</v>
      </c>
      <c r="H150" s="9">
        <f t="shared" si="110"/>
        <v>4.7300000000000004</v>
      </c>
      <c r="I150" s="10">
        <v>0.61</v>
      </c>
      <c r="J150" s="10">
        <f t="shared" si="115"/>
        <v>2.8853</v>
      </c>
      <c r="K150" s="10">
        <f t="shared" si="111"/>
        <v>0</v>
      </c>
      <c r="L150" s="11">
        <f t="shared" si="116"/>
        <v>0</v>
      </c>
      <c r="M150" s="12">
        <f t="shared" si="117"/>
        <v>4.7300000000000004</v>
      </c>
      <c r="N150" s="13">
        <v>0.55000000000000004</v>
      </c>
      <c r="O150" s="13">
        <f t="shared" si="118"/>
        <v>2.6015000000000006</v>
      </c>
      <c r="P150" s="13">
        <f t="shared" si="112"/>
        <v>0</v>
      </c>
      <c r="Q150" s="14">
        <f t="shared" si="119"/>
        <v>0</v>
      </c>
    </row>
    <row r="151" spans="1:21" x14ac:dyDescent="0.3">
      <c r="A151" s="250">
        <f>VLOOKUP($B151,Reporting!$BI:$CA,MATCH($A$142,Reporting!$BJ$4:$CA$4,0)+1,FALSE)</f>
        <v>0</v>
      </c>
      <c r="B151" s="266" t="s">
        <v>397</v>
      </c>
      <c r="C151" s="97">
        <v>5.13</v>
      </c>
      <c r="D151" s="6">
        <v>0.61</v>
      </c>
      <c r="E151" s="7">
        <f t="shared" si="113"/>
        <v>3.1292999999999997</v>
      </c>
      <c r="F151" s="7">
        <f t="shared" si="109"/>
        <v>0</v>
      </c>
      <c r="G151" s="8">
        <f t="shared" si="114"/>
        <v>0</v>
      </c>
      <c r="H151" s="9">
        <f t="shared" si="110"/>
        <v>5.13</v>
      </c>
      <c r="I151" s="10">
        <v>0.61</v>
      </c>
      <c r="J151" s="10">
        <f t="shared" si="115"/>
        <v>3.1292999999999997</v>
      </c>
      <c r="K151" s="10">
        <f t="shared" si="111"/>
        <v>0</v>
      </c>
      <c r="L151" s="11">
        <f t="shared" si="116"/>
        <v>0</v>
      </c>
      <c r="M151" s="12">
        <f t="shared" si="117"/>
        <v>5.13</v>
      </c>
      <c r="N151" s="13">
        <v>0.55000000000000004</v>
      </c>
      <c r="O151" s="13">
        <f t="shared" si="118"/>
        <v>2.8215000000000003</v>
      </c>
      <c r="P151" s="13">
        <f t="shared" si="112"/>
        <v>0</v>
      </c>
      <c r="Q151" s="14">
        <f t="shared" si="119"/>
        <v>0</v>
      </c>
    </row>
    <row r="152" spans="1:21" x14ac:dyDescent="0.3">
      <c r="A152" s="250">
        <f>VLOOKUP($B152,Reporting!$BI:$CA,MATCH($A$142,Reporting!$BJ$4:$CA$4,0)+1,FALSE)</f>
        <v>0</v>
      </c>
      <c r="B152" s="266" t="s">
        <v>398</v>
      </c>
      <c r="C152" s="97">
        <v>5.72</v>
      </c>
      <c r="D152" s="6">
        <v>0.61</v>
      </c>
      <c r="E152" s="7">
        <f t="shared" si="113"/>
        <v>3.4891999999999999</v>
      </c>
      <c r="F152" s="7">
        <f t="shared" si="109"/>
        <v>0</v>
      </c>
      <c r="G152" s="8">
        <f t="shared" si="114"/>
        <v>0</v>
      </c>
      <c r="H152" s="9">
        <f t="shared" si="110"/>
        <v>5.72</v>
      </c>
      <c r="I152" s="10">
        <v>0.61</v>
      </c>
      <c r="J152" s="10">
        <f t="shared" si="115"/>
        <v>3.4891999999999999</v>
      </c>
      <c r="K152" s="10">
        <f t="shared" si="111"/>
        <v>0</v>
      </c>
      <c r="L152" s="11">
        <f t="shared" si="116"/>
        <v>0</v>
      </c>
      <c r="M152" s="12">
        <f t="shared" si="117"/>
        <v>5.72</v>
      </c>
      <c r="N152" s="13">
        <v>0.55000000000000004</v>
      </c>
      <c r="O152" s="13">
        <f t="shared" si="118"/>
        <v>3.1459999999999999</v>
      </c>
      <c r="P152" s="13">
        <f t="shared" si="112"/>
        <v>0</v>
      </c>
      <c r="Q152" s="14">
        <f t="shared" si="119"/>
        <v>0</v>
      </c>
    </row>
    <row r="153" spans="1:21" x14ac:dyDescent="0.3">
      <c r="A153" s="250">
        <f>VLOOKUP($B153,Reporting!$BI:$CA,MATCH($A$142,Reporting!$BJ$4:$CA$4,0)+1,FALSE)</f>
        <v>0</v>
      </c>
      <c r="B153" s="266" t="s">
        <v>399</v>
      </c>
      <c r="C153" s="97">
        <v>6.49</v>
      </c>
      <c r="D153" s="6">
        <v>0.61</v>
      </c>
      <c r="E153" s="7">
        <f t="shared" si="113"/>
        <v>3.9588999999999999</v>
      </c>
      <c r="F153" s="7">
        <f t="shared" si="109"/>
        <v>0</v>
      </c>
      <c r="G153" s="8">
        <f t="shared" si="114"/>
        <v>0</v>
      </c>
      <c r="H153" s="9">
        <f t="shared" si="110"/>
        <v>6.49</v>
      </c>
      <c r="I153" s="10">
        <v>0.61</v>
      </c>
      <c r="J153" s="10">
        <f t="shared" si="115"/>
        <v>3.9588999999999999</v>
      </c>
      <c r="K153" s="10">
        <f t="shared" si="111"/>
        <v>0</v>
      </c>
      <c r="L153" s="11">
        <f t="shared" si="116"/>
        <v>0</v>
      </c>
      <c r="M153" s="12">
        <f t="shared" si="117"/>
        <v>6.49</v>
      </c>
      <c r="N153" s="13">
        <v>0.55000000000000004</v>
      </c>
      <c r="O153" s="13">
        <f t="shared" si="118"/>
        <v>3.5695000000000006</v>
      </c>
      <c r="P153" s="13">
        <f t="shared" si="112"/>
        <v>0</v>
      </c>
      <c r="Q153" s="14">
        <f t="shared" si="119"/>
        <v>0</v>
      </c>
    </row>
    <row r="154" spans="1:21" x14ac:dyDescent="0.3">
      <c r="A154" s="250">
        <f>VLOOKUP($B154,Reporting!$BI:$CA,MATCH($A$142,Reporting!$BJ$4:$CA$4,0)+1,FALSE)</f>
        <v>0</v>
      </c>
      <c r="B154" s="266" t="s">
        <v>400</v>
      </c>
      <c r="C154" s="97">
        <v>7.59</v>
      </c>
      <c r="D154" s="6">
        <v>0.61</v>
      </c>
      <c r="E154" s="7">
        <f t="shared" si="113"/>
        <v>4.6299000000000001</v>
      </c>
      <c r="F154" s="7">
        <f t="shared" si="109"/>
        <v>0</v>
      </c>
      <c r="G154" s="8">
        <f t="shared" si="114"/>
        <v>0</v>
      </c>
      <c r="H154" s="9">
        <f t="shared" si="110"/>
        <v>7.59</v>
      </c>
      <c r="I154" s="10">
        <v>0.61</v>
      </c>
      <c r="J154" s="10">
        <f t="shared" si="115"/>
        <v>4.6299000000000001</v>
      </c>
      <c r="K154" s="10">
        <f t="shared" si="111"/>
        <v>0</v>
      </c>
      <c r="L154" s="11">
        <f t="shared" si="116"/>
        <v>0</v>
      </c>
      <c r="M154" s="12">
        <f t="shared" si="117"/>
        <v>7.59</v>
      </c>
      <c r="N154" s="13">
        <v>0.55000000000000004</v>
      </c>
      <c r="O154" s="13">
        <f t="shared" si="118"/>
        <v>4.1745000000000001</v>
      </c>
      <c r="P154" s="13">
        <f t="shared" si="112"/>
        <v>0</v>
      </c>
      <c r="Q154" s="14">
        <f t="shared" si="119"/>
        <v>0</v>
      </c>
    </row>
    <row r="155" spans="1:21" x14ac:dyDescent="0.3">
      <c r="A155" s="250">
        <f>VLOOKUP($B155,Reporting!$BI:$CA,MATCH($A$142,Reporting!$BJ$4:$CA$4,0)+1,FALSE)</f>
        <v>0</v>
      </c>
      <c r="B155" s="266" t="s">
        <v>401</v>
      </c>
      <c r="C155" s="97">
        <v>8.9</v>
      </c>
      <c r="D155" s="6">
        <v>0.61</v>
      </c>
      <c r="E155" s="7">
        <f t="shared" si="113"/>
        <v>5.4290000000000003</v>
      </c>
      <c r="F155" s="7">
        <f t="shared" si="109"/>
        <v>0</v>
      </c>
      <c r="G155" s="8">
        <f t="shared" si="114"/>
        <v>0</v>
      </c>
      <c r="H155" s="9">
        <f t="shared" si="110"/>
        <v>8.9</v>
      </c>
      <c r="I155" s="10">
        <v>0.61</v>
      </c>
      <c r="J155" s="10">
        <f t="shared" si="115"/>
        <v>5.4290000000000003</v>
      </c>
      <c r="K155" s="10">
        <f t="shared" si="111"/>
        <v>0</v>
      </c>
      <c r="L155" s="11">
        <f t="shared" si="116"/>
        <v>0</v>
      </c>
      <c r="M155" s="12">
        <f t="shared" si="117"/>
        <v>8.9</v>
      </c>
      <c r="N155" s="13">
        <v>0.55000000000000004</v>
      </c>
      <c r="O155" s="13">
        <f t="shared" si="118"/>
        <v>4.8950000000000005</v>
      </c>
      <c r="P155" s="13">
        <f t="shared" si="112"/>
        <v>0</v>
      </c>
      <c r="Q155" s="14">
        <f t="shared" si="119"/>
        <v>0</v>
      </c>
    </row>
    <row r="156" spans="1:21" x14ac:dyDescent="0.3">
      <c r="A156" s="250">
        <f>VLOOKUP($B156,Reporting!$BI:$CA,MATCH($A$142,Reporting!$BJ$4:$CA$4,0)+1,FALSE)</f>
        <v>0</v>
      </c>
      <c r="B156" s="266" t="s">
        <v>402</v>
      </c>
      <c r="C156" s="97">
        <v>10.99</v>
      </c>
      <c r="D156" s="6">
        <v>0.61</v>
      </c>
      <c r="E156" s="7">
        <f t="shared" si="113"/>
        <v>6.7039</v>
      </c>
      <c r="F156" s="7">
        <f t="shared" si="109"/>
        <v>0</v>
      </c>
      <c r="G156" s="8">
        <f t="shared" si="114"/>
        <v>0</v>
      </c>
      <c r="H156" s="9">
        <f t="shared" si="110"/>
        <v>10.99</v>
      </c>
      <c r="I156" s="10">
        <v>0.61</v>
      </c>
      <c r="J156" s="10">
        <f t="shared" si="115"/>
        <v>6.7039</v>
      </c>
      <c r="K156" s="10">
        <f t="shared" si="111"/>
        <v>0</v>
      </c>
      <c r="L156" s="11">
        <f t="shared" si="116"/>
        <v>0</v>
      </c>
      <c r="M156" s="12">
        <f t="shared" si="117"/>
        <v>10.99</v>
      </c>
      <c r="N156" s="13">
        <v>0.55000000000000004</v>
      </c>
      <c r="O156" s="13">
        <f t="shared" si="118"/>
        <v>6.0445000000000002</v>
      </c>
      <c r="P156" s="13">
        <f t="shared" si="112"/>
        <v>0</v>
      </c>
      <c r="Q156" s="14">
        <f t="shared" si="119"/>
        <v>0</v>
      </c>
    </row>
    <row r="157" spans="1:21" ht="15" thickBot="1" x14ac:dyDescent="0.35">
      <c r="A157" s="3">
        <f>SUM(A144:A156)</f>
        <v>0</v>
      </c>
      <c r="B157" s="4"/>
      <c r="C157" s="4"/>
      <c r="D157" s="642" t="s">
        <v>9</v>
      </c>
      <c r="E157" s="643"/>
      <c r="F157" s="643"/>
      <c r="G157" s="16">
        <f>SUM(G144:G156)</f>
        <v>0</v>
      </c>
      <c r="H157" s="1"/>
      <c r="I157" s="644" t="s">
        <v>10</v>
      </c>
      <c r="J157" s="644"/>
      <c r="K157" s="644"/>
      <c r="L157" s="17">
        <f>SUM(L144:L156)</f>
        <v>0</v>
      </c>
      <c r="M157" s="15"/>
      <c r="N157" s="645" t="s">
        <v>11</v>
      </c>
      <c r="O157" s="645"/>
      <c r="P157" s="645"/>
      <c r="Q157" s="18">
        <f>SUM(Q144:Q156)</f>
        <v>0</v>
      </c>
    </row>
    <row r="158" spans="1:21" ht="15" thickBot="1" x14ac:dyDescent="0.35"/>
    <row r="159" spans="1:21" ht="15" customHeight="1" x14ac:dyDescent="0.3">
      <c r="A159" s="638" t="s">
        <v>201</v>
      </c>
      <c r="B159" s="638"/>
      <c r="C159" s="638"/>
      <c r="D159" s="638"/>
      <c r="E159" s="638"/>
      <c r="F159" s="638"/>
      <c r="G159" s="638"/>
      <c r="H159" s="122"/>
      <c r="I159" s="122"/>
      <c r="J159" s="122"/>
      <c r="K159" s="122"/>
      <c r="L159" s="726" t="s">
        <v>107</v>
      </c>
      <c r="M159" s="726"/>
      <c r="N159" s="726"/>
      <c r="O159" s="726"/>
      <c r="P159" s="726"/>
      <c r="Q159" s="5"/>
    </row>
    <row r="160" spans="1:21" ht="15" customHeight="1" x14ac:dyDescent="0.3">
      <c r="A160" s="639"/>
      <c r="B160" s="639"/>
      <c r="C160" s="639"/>
      <c r="D160" s="639"/>
      <c r="E160" s="639"/>
      <c r="F160" s="639"/>
      <c r="G160" s="639"/>
      <c r="H160" s="123"/>
      <c r="I160" s="123"/>
      <c r="J160" s="123"/>
      <c r="K160" s="123"/>
      <c r="L160" s="727"/>
      <c r="M160" s="727"/>
      <c r="N160" s="727"/>
      <c r="O160" s="727"/>
      <c r="P160" s="727"/>
      <c r="Q160" s="30"/>
      <c r="S160" s="116"/>
      <c r="T160" s="116"/>
      <c r="U160" s="116"/>
    </row>
    <row r="161" spans="1:21" x14ac:dyDescent="0.3">
      <c r="A161" s="250">
        <f>VLOOKUP($B161,Reporting!$BI:$CA,MATCH($A$159,Reporting!$BJ$4:$CA$4,0)+1,FALSE)</f>
        <v>0</v>
      </c>
      <c r="B161" s="262" t="s">
        <v>390</v>
      </c>
      <c r="C161" s="97">
        <v>1.0900000000000001</v>
      </c>
      <c r="D161" s="6">
        <v>0.61</v>
      </c>
      <c r="E161" s="7">
        <f>C161*D161</f>
        <v>0.66490000000000005</v>
      </c>
      <c r="F161" s="7">
        <f t="shared" ref="F161:F168" si="120">A161*E161</f>
        <v>0</v>
      </c>
      <c r="G161" s="8">
        <f>F161/8</f>
        <v>0</v>
      </c>
      <c r="H161" s="9">
        <f t="shared" ref="H161:H168" si="121">C161</f>
        <v>1.0900000000000001</v>
      </c>
      <c r="I161" s="10">
        <v>0.61</v>
      </c>
      <c r="J161" s="10">
        <f>H161*I161</f>
        <v>0.66490000000000005</v>
      </c>
      <c r="K161" s="10">
        <f t="shared" ref="K161:K168" si="122">A161*J161</f>
        <v>0</v>
      </c>
      <c r="L161" s="11">
        <f>K161/8</f>
        <v>0</v>
      </c>
      <c r="M161" s="12">
        <f>H161</f>
        <v>1.0900000000000001</v>
      </c>
      <c r="N161" s="13">
        <v>0.55000000000000004</v>
      </c>
      <c r="O161" s="13">
        <f>M161*N161</f>
        <v>0.59950000000000014</v>
      </c>
      <c r="P161" s="13">
        <f t="shared" ref="P161:P168" si="123">A161*O161</f>
        <v>0</v>
      </c>
      <c r="Q161" s="14">
        <f>P161/8</f>
        <v>0</v>
      </c>
    </row>
    <row r="162" spans="1:21" ht="15" customHeight="1" x14ac:dyDescent="0.3">
      <c r="A162" s="250">
        <f>VLOOKUP($B162,Reporting!$BI:$CA,MATCH($A$159,Reporting!$BJ$4:$CA$4,0)+1,FALSE)</f>
        <v>0</v>
      </c>
      <c r="B162" s="266" t="s">
        <v>376</v>
      </c>
      <c r="C162" s="97">
        <v>1.32</v>
      </c>
      <c r="D162" s="6">
        <v>0.61</v>
      </c>
      <c r="E162" s="7">
        <f t="shared" ref="E162:E168" si="124">C162*D162</f>
        <v>0.80520000000000003</v>
      </c>
      <c r="F162" s="7">
        <f t="shared" si="120"/>
        <v>0</v>
      </c>
      <c r="G162" s="8">
        <f t="shared" ref="G162:G168" si="125">F162/8</f>
        <v>0</v>
      </c>
      <c r="H162" s="9">
        <f t="shared" si="121"/>
        <v>1.32</v>
      </c>
      <c r="I162" s="10">
        <v>0.61</v>
      </c>
      <c r="J162" s="10">
        <f t="shared" ref="J162:J168" si="126">H162*I162</f>
        <v>0.80520000000000003</v>
      </c>
      <c r="K162" s="10">
        <f t="shared" si="122"/>
        <v>0</v>
      </c>
      <c r="L162" s="11">
        <f t="shared" ref="L162:L168" si="127">K162/8</f>
        <v>0</v>
      </c>
      <c r="M162" s="12">
        <f t="shared" ref="M162:M168" si="128">H162</f>
        <v>1.32</v>
      </c>
      <c r="N162" s="13">
        <v>0.55000000000000004</v>
      </c>
      <c r="O162" s="13">
        <f t="shared" ref="O162:O168" si="129">M162*N162</f>
        <v>0.72600000000000009</v>
      </c>
      <c r="P162" s="13">
        <f t="shared" si="123"/>
        <v>0</v>
      </c>
      <c r="Q162" s="14">
        <f t="shared" ref="Q162:Q168" si="130">P162/8</f>
        <v>0</v>
      </c>
    </row>
    <row r="163" spans="1:21" ht="15" customHeight="1" x14ac:dyDescent="0.3">
      <c r="A163" s="250">
        <f>VLOOKUP($B163,Reporting!$BI:$CA,MATCH($A$159,Reporting!$BJ$4:$CA$4,0)+1,FALSE)</f>
        <v>0</v>
      </c>
      <c r="B163" s="266" t="s">
        <v>391</v>
      </c>
      <c r="C163" s="97">
        <v>1.85</v>
      </c>
      <c r="D163" s="6">
        <v>0.61</v>
      </c>
      <c r="E163" s="7">
        <f t="shared" si="124"/>
        <v>1.1285000000000001</v>
      </c>
      <c r="F163" s="7">
        <f t="shared" si="120"/>
        <v>0</v>
      </c>
      <c r="G163" s="8">
        <f t="shared" si="125"/>
        <v>0</v>
      </c>
      <c r="H163" s="9">
        <f t="shared" si="121"/>
        <v>1.85</v>
      </c>
      <c r="I163" s="10">
        <v>0.61</v>
      </c>
      <c r="J163" s="10">
        <f t="shared" si="126"/>
        <v>1.1285000000000001</v>
      </c>
      <c r="K163" s="10">
        <f t="shared" si="122"/>
        <v>0</v>
      </c>
      <c r="L163" s="11">
        <f t="shared" si="127"/>
        <v>0</v>
      </c>
      <c r="M163" s="12">
        <f t="shared" si="128"/>
        <v>1.85</v>
      </c>
      <c r="N163" s="13">
        <v>0.55000000000000004</v>
      </c>
      <c r="O163" s="13">
        <f t="shared" si="129"/>
        <v>1.0175000000000001</v>
      </c>
      <c r="P163" s="13">
        <f t="shared" si="123"/>
        <v>0</v>
      </c>
      <c r="Q163" s="14">
        <f t="shared" si="130"/>
        <v>0</v>
      </c>
    </row>
    <row r="164" spans="1:21" ht="15.75" customHeight="1" x14ac:dyDescent="0.3">
      <c r="A164" s="250">
        <f>VLOOKUP($B164,Reporting!$BI:$CA,MATCH($A$159,Reporting!$BJ$4:$CA$4,0)+1,FALSE)</f>
        <v>0</v>
      </c>
      <c r="B164" s="266" t="s">
        <v>392</v>
      </c>
      <c r="C164" s="97">
        <v>2.4900000000000002</v>
      </c>
      <c r="D164" s="6">
        <v>0.61</v>
      </c>
      <c r="E164" s="7">
        <f t="shared" si="124"/>
        <v>1.5189000000000001</v>
      </c>
      <c r="F164" s="7">
        <f t="shared" si="120"/>
        <v>0</v>
      </c>
      <c r="G164" s="8">
        <f t="shared" si="125"/>
        <v>0</v>
      </c>
      <c r="H164" s="9">
        <f t="shared" si="121"/>
        <v>2.4900000000000002</v>
      </c>
      <c r="I164" s="10">
        <v>0.61</v>
      </c>
      <c r="J164" s="10">
        <f t="shared" si="126"/>
        <v>1.5189000000000001</v>
      </c>
      <c r="K164" s="10">
        <f t="shared" si="122"/>
        <v>0</v>
      </c>
      <c r="L164" s="11">
        <f t="shared" si="127"/>
        <v>0</v>
      </c>
      <c r="M164" s="12">
        <f t="shared" si="128"/>
        <v>2.4900000000000002</v>
      </c>
      <c r="N164" s="13">
        <v>0.55000000000000004</v>
      </c>
      <c r="O164" s="13">
        <f t="shared" si="129"/>
        <v>1.3695000000000002</v>
      </c>
      <c r="P164" s="13">
        <f t="shared" si="123"/>
        <v>0</v>
      </c>
      <c r="Q164" s="14">
        <f t="shared" si="130"/>
        <v>0</v>
      </c>
    </row>
    <row r="165" spans="1:21" x14ac:dyDescent="0.3">
      <c r="A165" s="250">
        <f>VLOOKUP($B165,Reporting!$BI:$CA,MATCH($A$159,Reporting!$BJ$4:$CA$4,0)+1,FALSE)</f>
        <v>0</v>
      </c>
      <c r="B165" s="266" t="s">
        <v>393</v>
      </c>
      <c r="C165" s="97">
        <v>3.13</v>
      </c>
      <c r="D165" s="6">
        <v>0.61</v>
      </c>
      <c r="E165" s="7">
        <f t="shared" si="124"/>
        <v>1.9093</v>
      </c>
      <c r="F165" s="7">
        <f t="shared" si="120"/>
        <v>0</v>
      </c>
      <c r="G165" s="8">
        <f t="shared" si="125"/>
        <v>0</v>
      </c>
      <c r="H165" s="9">
        <f t="shared" si="121"/>
        <v>3.13</v>
      </c>
      <c r="I165" s="10">
        <v>0.61</v>
      </c>
      <c r="J165" s="10">
        <f t="shared" si="126"/>
        <v>1.9093</v>
      </c>
      <c r="K165" s="10">
        <f t="shared" si="122"/>
        <v>0</v>
      </c>
      <c r="L165" s="11">
        <f t="shared" si="127"/>
        <v>0</v>
      </c>
      <c r="M165" s="12">
        <f t="shared" si="128"/>
        <v>3.13</v>
      </c>
      <c r="N165" s="13">
        <v>0.55000000000000004</v>
      </c>
      <c r="O165" s="13">
        <f t="shared" si="129"/>
        <v>1.7215</v>
      </c>
      <c r="P165" s="13">
        <f t="shared" si="123"/>
        <v>0</v>
      </c>
      <c r="Q165" s="14">
        <f t="shared" si="130"/>
        <v>0</v>
      </c>
    </row>
    <row r="166" spans="1:21" x14ac:dyDescent="0.3">
      <c r="A166" s="250">
        <f>VLOOKUP($B166,Reporting!$BI:$CA,MATCH($A$159,Reporting!$BJ$4:$CA$4,0)+1,FALSE)</f>
        <v>0</v>
      </c>
      <c r="B166" s="266" t="s">
        <v>394</v>
      </c>
      <c r="C166" s="97">
        <v>3.76</v>
      </c>
      <c r="D166" s="6">
        <v>0.61</v>
      </c>
      <c r="E166" s="7">
        <f t="shared" si="124"/>
        <v>2.2935999999999996</v>
      </c>
      <c r="F166" s="7">
        <f t="shared" si="120"/>
        <v>0</v>
      </c>
      <c r="G166" s="8">
        <f t="shared" si="125"/>
        <v>0</v>
      </c>
      <c r="H166" s="9">
        <f t="shared" si="121"/>
        <v>3.76</v>
      </c>
      <c r="I166" s="10">
        <v>0.61</v>
      </c>
      <c r="J166" s="10">
        <f t="shared" si="126"/>
        <v>2.2935999999999996</v>
      </c>
      <c r="K166" s="10">
        <f t="shared" si="122"/>
        <v>0</v>
      </c>
      <c r="L166" s="11">
        <f t="shared" si="127"/>
        <v>0</v>
      </c>
      <c r="M166" s="12">
        <f t="shared" si="128"/>
        <v>3.76</v>
      </c>
      <c r="N166" s="13">
        <v>0.55000000000000004</v>
      </c>
      <c r="O166" s="13">
        <f t="shared" si="129"/>
        <v>2.0680000000000001</v>
      </c>
      <c r="P166" s="13">
        <f t="shared" si="123"/>
        <v>0</v>
      </c>
      <c r="Q166" s="14">
        <f t="shared" si="130"/>
        <v>0</v>
      </c>
    </row>
    <row r="167" spans="1:21" x14ac:dyDescent="0.3">
      <c r="A167" s="250">
        <f>VLOOKUP($B167,Reporting!$BI:$CA,MATCH($A$159,Reporting!$BJ$4:$CA$4,0)+1,FALSE)</f>
        <v>0</v>
      </c>
      <c r="B167" s="266" t="s">
        <v>395</v>
      </c>
      <c r="C167" s="97">
        <v>4.8</v>
      </c>
      <c r="D167" s="6">
        <v>0.61</v>
      </c>
      <c r="E167" s="7">
        <f t="shared" si="124"/>
        <v>2.9279999999999999</v>
      </c>
      <c r="F167" s="7">
        <f t="shared" si="120"/>
        <v>0</v>
      </c>
      <c r="G167" s="8">
        <f t="shared" si="125"/>
        <v>0</v>
      </c>
      <c r="H167" s="9">
        <f t="shared" si="121"/>
        <v>4.8</v>
      </c>
      <c r="I167" s="10">
        <v>0.61</v>
      </c>
      <c r="J167" s="10">
        <f t="shared" si="126"/>
        <v>2.9279999999999999</v>
      </c>
      <c r="K167" s="10">
        <f t="shared" si="122"/>
        <v>0</v>
      </c>
      <c r="L167" s="11">
        <f t="shared" si="127"/>
        <v>0</v>
      </c>
      <c r="M167" s="12">
        <f t="shared" si="128"/>
        <v>4.8</v>
      </c>
      <c r="N167" s="13">
        <v>0.55000000000000004</v>
      </c>
      <c r="O167" s="13">
        <f t="shared" si="129"/>
        <v>2.64</v>
      </c>
      <c r="P167" s="13">
        <f t="shared" si="123"/>
        <v>0</v>
      </c>
      <c r="Q167" s="14">
        <f t="shared" si="130"/>
        <v>0</v>
      </c>
    </row>
    <row r="168" spans="1:21" x14ac:dyDescent="0.3">
      <c r="A168" s="250">
        <f>VLOOKUP($B168,Reporting!$BI:$CA,MATCH($A$159,Reporting!$BJ$4:$CA$4,0)+1,FALSE)</f>
        <v>0</v>
      </c>
      <c r="B168" s="266" t="s">
        <v>396</v>
      </c>
      <c r="C168" s="97">
        <v>5.04</v>
      </c>
      <c r="D168" s="6">
        <v>0.61</v>
      </c>
      <c r="E168" s="7">
        <f t="shared" si="124"/>
        <v>3.0743999999999998</v>
      </c>
      <c r="F168" s="7">
        <f t="shared" si="120"/>
        <v>0</v>
      </c>
      <c r="G168" s="8">
        <f t="shared" si="125"/>
        <v>0</v>
      </c>
      <c r="H168" s="9">
        <f t="shared" si="121"/>
        <v>5.04</v>
      </c>
      <c r="I168" s="10">
        <v>0.61</v>
      </c>
      <c r="J168" s="10">
        <f t="shared" si="126"/>
        <v>3.0743999999999998</v>
      </c>
      <c r="K168" s="10">
        <f t="shared" si="122"/>
        <v>0</v>
      </c>
      <c r="L168" s="11">
        <f t="shared" si="127"/>
        <v>0</v>
      </c>
      <c r="M168" s="12">
        <f t="shared" si="128"/>
        <v>5.04</v>
      </c>
      <c r="N168" s="13">
        <v>0.55000000000000004</v>
      </c>
      <c r="O168" s="13">
        <f t="shared" si="129"/>
        <v>2.7720000000000002</v>
      </c>
      <c r="P168" s="13">
        <f t="shared" si="123"/>
        <v>0</v>
      </c>
      <c r="Q168" s="14">
        <f t="shared" si="130"/>
        <v>0</v>
      </c>
    </row>
    <row r="169" spans="1:21" ht="15" thickBot="1" x14ac:dyDescent="0.35">
      <c r="A169" s="250">
        <f>VLOOKUP($B169,Reporting!$BI:$CA,MATCH($A$159,Reporting!$BJ$4:$CA$4,0)+1,FALSE)</f>
        <v>0</v>
      </c>
      <c r="B169" s="266" t="s">
        <v>397</v>
      </c>
      <c r="C169" s="4"/>
      <c r="D169" s="642" t="s">
        <v>9</v>
      </c>
      <c r="E169" s="643"/>
      <c r="F169" s="643"/>
      <c r="G169" s="16">
        <f>SUM(G161:G168)</f>
        <v>0</v>
      </c>
      <c r="H169" s="1"/>
      <c r="I169" s="644" t="s">
        <v>10</v>
      </c>
      <c r="J169" s="644"/>
      <c r="K169" s="644"/>
      <c r="L169" s="17">
        <f>SUM(L161:L168)</f>
        <v>0</v>
      </c>
      <c r="M169" s="15"/>
      <c r="N169" s="645" t="s">
        <v>11</v>
      </c>
      <c r="O169" s="645"/>
      <c r="P169" s="645"/>
      <c r="Q169" s="18">
        <f>SUM(Q161:Q168)</f>
        <v>0</v>
      </c>
    </row>
    <row r="170" spans="1:21" ht="15" thickBot="1" x14ac:dyDescent="0.35"/>
    <row r="171" spans="1:21" ht="15" customHeight="1" x14ac:dyDescent="0.3">
      <c r="A171" s="638" t="s">
        <v>202</v>
      </c>
      <c r="B171" s="638"/>
      <c r="C171" s="638"/>
      <c r="D171" s="638"/>
      <c r="E171" s="638"/>
      <c r="F171" s="638"/>
      <c r="G171" s="122"/>
      <c r="H171" s="122"/>
      <c r="I171" s="122"/>
      <c r="J171" s="122"/>
      <c r="K171" s="726" t="s">
        <v>108</v>
      </c>
      <c r="L171" s="726"/>
      <c r="M171" s="726"/>
      <c r="N171" s="726"/>
      <c r="O171" s="726"/>
      <c r="P171" s="2"/>
      <c r="Q171" s="5"/>
    </row>
    <row r="172" spans="1:21" ht="15" customHeight="1" x14ac:dyDescent="0.3">
      <c r="A172" s="639"/>
      <c r="B172" s="639"/>
      <c r="C172" s="639"/>
      <c r="D172" s="639"/>
      <c r="E172" s="639"/>
      <c r="F172" s="639"/>
      <c r="G172" s="123"/>
      <c r="H172" s="123"/>
      <c r="I172" s="123"/>
      <c r="J172" s="123"/>
      <c r="K172" s="727"/>
      <c r="L172" s="727"/>
      <c r="M172" s="727"/>
      <c r="N172" s="727"/>
      <c r="O172" s="727"/>
      <c r="P172" s="29"/>
      <c r="Q172" s="30"/>
      <c r="S172" s="116"/>
      <c r="T172" s="116"/>
      <c r="U172" s="116"/>
    </row>
    <row r="173" spans="1:21" x14ac:dyDescent="0.3">
      <c r="A173" s="250">
        <f>VLOOKUP($B173,Reporting!$BI:$CA,MATCH($A$171,Reporting!$BJ$4:$CA$4,0)+1,FALSE)</f>
        <v>0</v>
      </c>
      <c r="B173" s="266" t="s">
        <v>376</v>
      </c>
      <c r="C173" s="114">
        <v>1.8</v>
      </c>
      <c r="D173" s="6">
        <v>0.61</v>
      </c>
      <c r="E173" s="7">
        <f>C173*D173</f>
        <v>1.0980000000000001</v>
      </c>
      <c r="F173" s="7">
        <f>A173*E173</f>
        <v>0</v>
      </c>
      <c r="G173" s="8">
        <f>F173/8</f>
        <v>0</v>
      </c>
      <c r="H173" s="9">
        <f>C173</f>
        <v>1.8</v>
      </c>
      <c r="I173" s="10">
        <v>0.61</v>
      </c>
      <c r="J173" s="10">
        <f>H173*I173</f>
        <v>1.0980000000000001</v>
      </c>
      <c r="K173" s="10">
        <f>A173*J173</f>
        <v>0</v>
      </c>
      <c r="L173" s="11">
        <f>K173/8</f>
        <v>0</v>
      </c>
      <c r="M173" s="12">
        <f>H173</f>
        <v>1.8</v>
      </c>
      <c r="N173" s="13">
        <v>0.55000000000000004</v>
      </c>
      <c r="O173" s="13">
        <f>M173*N173</f>
        <v>0.9900000000000001</v>
      </c>
      <c r="P173" s="13">
        <f>A173*O173</f>
        <v>0</v>
      </c>
      <c r="Q173" s="14">
        <f>P173/8</f>
        <v>0</v>
      </c>
    </row>
    <row r="174" spans="1:21" ht="15" customHeight="1" x14ac:dyDescent="0.3">
      <c r="A174" s="250">
        <f>VLOOKUP($B174,Reporting!$BI:$CA,MATCH($A$171,Reporting!$BJ$4:$CA$4,0)+1,FALSE)</f>
        <v>0</v>
      </c>
      <c r="B174" s="266" t="s">
        <v>391</v>
      </c>
      <c r="C174" s="97">
        <v>2</v>
      </c>
      <c r="D174" s="6">
        <v>0.61</v>
      </c>
      <c r="E174" s="7">
        <f>C174*D174</f>
        <v>1.22</v>
      </c>
      <c r="F174" s="7">
        <f t="shared" ref="F174:F182" si="131">A174*E174</f>
        <v>0</v>
      </c>
      <c r="G174" s="8">
        <f>F174/8</f>
        <v>0</v>
      </c>
      <c r="H174" s="9">
        <f t="shared" ref="H174:H182" si="132">C174</f>
        <v>2</v>
      </c>
      <c r="I174" s="10">
        <v>0.61</v>
      </c>
      <c r="J174" s="10">
        <f>H174*I174</f>
        <v>1.22</v>
      </c>
      <c r="K174" s="10">
        <f t="shared" ref="K174:K182" si="133">A174*J174</f>
        <v>0</v>
      </c>
      <c r="L174" s="11">
        <f>K174/8</f>
        <v>0</v>
      </c>
      <c r="M174" s="12">
        <f>H174</f>
        <v>2</v>
      </c>
      <c r="N174" s="13">
        <v>0.55000000000000004</v>
      </c>
      <c r="O174" s="13">
        <f>M174*N174</f>
        <v>1.1000000000000001</v>
      </c>
      <c r="P174" s="13">
        <f t="shared" ref="P174:P182" si="134">A174*O174</f>
        <v>0</v>
      </c>
      <c r="Q174" s="14">
        <f>P174/8</f>
        <v>0</v>
      </c>
    </row>
    <row r="175" spans="1:21" ht="15" customHeight="1" x14ac:dyDescent="0.3">
      <c r="A175" s="250">
        <f>VLOOKUP($B175,Reporting!$BI:$CA,MATCH($A$171,Reporting!$BJ$4:$CA$4,0)+1,FALSE)</f>
        <v>0</v>
      </c>
      <c r="B175" s="266" t="s">
        <v>392</v>
      </c>
      <c r="C175" s="97">
        <v>3.38</v>
      </c>
      <c r="D175" s="6">
        <v>0.61</v>
      </c>
      <c r="E175" s="7">
        <f t="shared" ref="E175:E182" si="135">C175*D175</f>
        <v>2.0617999999999999</v>
      </c>
      <c r="F175" s="7">
        <f t="shared" si="131"/>
        <v>0</v>
      </c>
      <c r="G175" s="8">
        <f t="shared" ref="G175:G182" si="136">F175/8</f>
        <v>0</v>
      </c>
      <c r="H175" s="9">
        <f t="shared" si="132"/>
        <v>3.38</v>
      </c>
      <c r="I175" s="10">
        <v>0.61</v>
      </c>
      <c r="J175" s="10">
        <f t="shared" ref="J175:J182" si="137">H175*I175</f>
        <v>2.0617999999999999</v>
      </c>
      <c r="K175" s="10">
        <f t="shared" si="133"/>
        <v>0</v>
      </c>
      <c r="L175" s="11">
        <f t="shared" ref="L175:L182" si="138">K175/8</f>
        <v>0</v>
      </c>
      <c r="M175" s="12">
        <f t="shared" ref="M175:M182" si="139">H175</f>
        <v>3.38</v>
      </c>
      <c r="N175" s="13">
        <v>0.55000000000000004</v>
      </c>
      <c r="O175" s="13">
        <f t="shared" ref="O175:O182" si="140">M175*N175</f>
        <v>1.859</v>
      </c>
      <c r="P175" s="13">
        <f t="shared" si="134"/>
        <v>0</v>
      </c>
      <c r="Q175" s="14">
        <f t="shared" ref="Q175:Q182" si="141">P175/8</f>
        <v>0</v>
      </c>
    </row>
    <row r="176" spans="1:21" ht="15" customHeight="1" x14ac:dyDescent="0.3">
      <c r="A176" s="250">
        <f>VLOOKUP($B176,Reporting!$BI:$CA,MATCH($A$171,Reporting!$BJ$4:$CA$4,0)+1,FALSE)</f>
        <v>0</v>
      </c>
      <c r="B176" s="266" t="s">
        <v>393</v>
      </c>
      <c r="C176" s="97">
        <v>4.34</v>
      </c>
      <c r="D176" s="6">
        <v>0.61</v>
      </c>
      <c r="E176" s="7">
        <f t="shared" si="135"/>
        <v>2.6473999999999998</v>
      </c>
      <c r="F176" s="7">
        <f t="shared" si="131"/>
        <v>0</v>
      </c>
      <c r="G176" s="8">
        <f t="shared" si="136"/>
        <v>0</v>
      </c>
      <c r="H176" s="9">
        <f t="shared" si="132"/>
        <v>4.34</v>
      </c>
      <c r="I176" s="10">
        <v>0.61</v>
      </c>
      <c r="J176" s="10">
        <f t="shared" si="137"/>
        <v>2.6473999999999998</v>
      </c>
      <c r="K176" s="10">
        <f t="shared" si="133"/>
        <v>0</v>
      </c>
      <c r="L176" s="11">
        <f t="shared" si="138"/>
        <v>0</v>
      </c>
      <c r="M176" s="12">
        <f t="shared" si="139"/>
        <v>4.34</v>
      </c>
      <c r="N176" s="13">
        <v>0.55000000000000004</v>
      </c>
      <c r="O176" s="13">
        <f t="shared" si="140"/>
        <v>2.387</v>
      </c>
      <c r="P176" s="13">
        <f t="shared" si="134"/>
        <v>0</v>
      </c>
      <c r="Q176" s="14">
        <f t="shared" si="141"/>
        <v>0</v>
      </c>
    </row>
    <row r="177" spans="1:21" ht="15.75" customHeight="1" x14ac:dyDescent="0.3">
      <c r="A177" s="250">
        <f>VLOOKUP($B177,Reporting!$BI:$CA,MATCH($A$171,Reporting!$BJ$4:$CA$4,0)+1,FALSE)</f>
        <v>0</v>
      </c>
      <c r="B177" s="266" t="s">
        <v>394</v>
      </c>
      <c r="C177" s="97">
        <v>5.04</v>
      </c>
      <c r="D177" s="6">
        <v>0.61</v>
      </c>
      <c r="E177" s="7">
        <f t="shared" si="135"/>
        <v>3.0743999999999998</v>
      </c>
      <c r="F177" s="7">
        <f t="shared" si="131"/>
        <v>0</v>
      </c>
      <c r="G177" s="8">
        <f t="shared" si="136"/>
        <v>0</v>
      </c>
      <c r="H177" s="9">
        <f t="shared" si="132"/>
        <v>5.04</v>
      </c>
      <c r="I177" s="10">
        <v>0.61</v>
      </c>
      <c r="J177" s="10">
        <f t="shared" si="137"/>
        <v>3.0743999999999998</v>
      </c>
      <c r="K177" s="10">
        <f t="shared" si="133"/>
        <v>0</v>
      </c>
      <c r="L177" s="11">
        <f t="shared" si="138"/>
        <v>0</v>
      </c>
      <c r="M177" s="12">
        <f t="shared" si="139"/>
        <v>5.04</v>
      </c>
      <c r="N177" s="13">
        <v>0.55000000000000004</v>
      </c>
      <c r="O177" s="13">
        <f t="shared" si="140"/>
        <v>2.7720000000000002</v>
      </c>
      <c r="P177" s="13">
        <f t="shared" si="134"/>
        <v>0</v>
      </c>
      <c r="Q177" s="14">
        <f t="shared" si="141"/>
        <v>0</v>
      </c>
    </row>
    <row r="178" spans="1:21" x14ac:dyDescent="0.3">
      <c r="A178" s="250">
        <f>VLOOKUP($B178,Reporting!$BI:$CA,MATCH($A$171,Reporting!$BJ$4:$CA$4,0)+1,FALSE)</f>
        <v>0</v>
      </c>
      <c r="B178" s="266" t="s">
        <v>395</v>
      </c>
      <c r="C178" s="97">
        <v>6.8</v>
      </c>
      <c r="D178" s="6">
        <v>0.61</v>
      </c>
      <c r="E178" s="7">
        <f t="shared" si="135"/>
        <v>4.1479999999999997</v>
      </c>
      <c r="F178" s="7">
        <f t="shared" si="131"/>
        <v>0</v>
      </c>
      <c r="G178" s="8">
        <f t="shared" si="136"/>
        <v>0</v>
      </c>
      <c r="H178" s="9">
        <f t="shared" si="132"/>
        <v>6.8</v>
      </c>
      <c r="I178" s="10">
        <v>0.61</v>
      </c>
      <c r="J178" s="10">
        <f t="shared" si="137"/>
        <v>4.1479999999999997</v>
      </c>
      <c r="K178" s="10">
        <f t="shared" si="133"/>
        <v>0</v>
      </c>
      <c r="L178" s="11">
        <f t="shared" si="138"/>
        <v>0</v>
      </c>
      <c r="M178" s="12">
        <f t="shared" si="139"/>
        <v>6.8</v>
      </c>
      <c r="N178" s="13">
        <v>0.55000000000000004</v>
      </c>
      <c r="O178" s="13">
        <f t="shared" si="140"/>
        <v>3.74</v>
      </c>
      <c r="P178" s="13">
        <f t="shared" si="134"/>
        <v>0</v>
      </c>
      <c r="Q178" s="14">
        <f t="shared" si="141"/>
        <v>0</v>
      </c>
    </row>
    <row r="179" spans="1:21" x14ac:dyDescent="0.3">
      <c r="A179" s="250">
        <f>VLOOKUP($B179,Reporting!$BI:$CA,MATCH($A$171,Reporting!$BJ$4:$CA$4,0)+1,FALSE)</f>
        <v>0</v>
      </c>
      <c r="B179" s="266" t="s">
        <v>396</v>
      </c>
      <c r="C179" s="97">
        <v>9.32</v>
      </c>
      <c r="D179" s="6">
        <v>0.61</v>
      </c>
      <c r="E179" s="7">
        <f t="shared" si="135"/>
        <v>5.6852</v>
      </c>
      <c r="F179" s="7">
        <f t="shared" si="131"/>
        <v>0</v>
      </c>
      <c r="G179" s="8">
        <f t="shared" si="136"/>
        <v>0</v>
      </c>
      <c r="H179" s="9">
        <f t="shared" si="132"/>
        <v>9.32</v>
      </c>
      <c r="I179" s="10">
        <v>0.61</v>
      </c>
      <c r="J179" s="10">
        <f t="shared" si="137"/>
        <v>5.6852</v>
      </c>
      <c r="K179" s="10">
        <f t="shared" si="133"/>
        <v>0</v>
      </c>
      <c r="L179" s="11">
        <f t="shared" si="138"/>
        <v>0</v>
      </c>
      <c r="M179" s="12">
        <f t="shared" si="139"/>
        <v>9.32</v>
      </c>
      <c r="N179" s="13">
        <v>0.55000000000000004</v>
      </c>
      <c r="O179" s="13">
        <f t="shared" si="140"/>
        <v>5.1260000000000003</v>
      </c>
      <c r="P179" s="13">
        <f t="shared" si="134"/>
        <v>0</v>
      </c>
      <c r="Q179" s="14">
        <f t="shared" si="141"/>
        <v>0</v>
      </c>
    </row>
    <row r="180" spans="1:21" x14ac:dyDescent="0.3">
      <c r="A180" s="250">
        <f>VLOOKUP($B180,Reporting!$BI:$CA,MATCH($A$171,Reporting!$BJ$4:$CA$4,0)+1,FALSE)</f>
        <v>0</v>
      </c>
      <c r="B180" s="266" t="s">
        <v>397</v>
      </c>
      <c r="C180" s="97">
        <v>11.33</v>
      </c>
      <c r="D180" s="6">
        <v>0.61</v>
      </c>
      <c r="E180" s="7">
        <f t="shared" si="135"/>
        <v>6.9112999999999998</v>
      </c>
      <c r="F180" s="7">
        <f t="shared" si="131"/>
        <v>0</v>
      </c>
      <c r="G180" s="8">
        <f t="shared" si="136"/>
        <v>0</v>
      </c>
      <c r="H180" s="9">
        <f t="shared" si="132"/>
        <v>11.33</v>
      </c>
      <c r="I180" s="10">
        <v>0.61</v>
      </c>
      <c r="J180" s="10">
        <f t="shared" si="137"/>
        <v>6.9112999999999998</v>
      </c>
      <c r="K180" s="10">
        <f t="shared" si="133"/>
        <v>0</v>
      </c>
      <c r="L180" s="11">
        <f t="shared" si="138"/>
        <v>0</v>
      </c>
      <c r="M180" s="12">
        <f t="shared" si="139"/>
        <v>11.33</v>
      </c>
      <c r="N180" s="13">
        <v>0.55000000000000004</v>
      </c>
      <c r="O180" s="13">
        <f t="shared" si="140"/>
        <v>6.2315000000000005</v>
      </c>
      <c r="P180" s="13">
        <f t="shared" si="134"/>
        <v>0</v>
      </c>
      <c r="Q180" s="14">
        <f t="shared" si="141"/>
        <v>0</v>
      </c>
    </row>
    <row r="181" spans="1:21" x14ac:dyDescent="0.3">
      <c r="A181" s="250">
        <f>VLOOKUP($B181,Reporting!$BI:$CA,MATCH($A$171,Reporting!$BJ$4:$CA$4,0)+1,FALSE)</f>
        <v>0</v>
      </c>
      <c r="B181" s="266" t="s">
        <v>398</v>
      </c>
      <c r="C181" s="97">
        <v>13.83</v>
      </c>
      <c r="D181" s="6">
        <v>0.61</v>
      </c>
      <c r="E181" s="7">
        <f t="shared" si="135"/>
        <v>8.4362999999999992</v>
      </c>
      <c r="F181" s="7">
        <f t="shared" si="131"/>
        <v>0</v>
      </c>
      <c r="G181" s="8">
        <f t="shared" si="136"/>
        <v>0</v>
      </c>
      <c r="H181" s="9">
        <f t="shared" si="132"/>
        <v>13.83</v>
      </c>
      <c r="I181" s="10">
        <v>0.61</v>
      </c>
      <c r="J181" s="10">
        <f t="shared" si="137"/>
        <v>8.4362999999999992</v>
      </c>
      <c r="K181" s="10">
        <f t="shared" si="133"/>
        <v>0</v>
      </c>
      <c r="L181" s="11">
        <f t="shared" si="138"/>
        <v>0</v>
      </c>
      <c r="M181" s="12">
        <f t="shared" si="139"/>
        <v>13.83</v>
      </c>
      <c r="N181" s="13">
        <v>0.55000000000000004</v>
      </c>
      <c r="O181" s="13">
        <f t="shared" si="140"/>
        <v>7.6065000000000005</v>
      </c>
      <c r="P181" s="13">
        <f t="shared" si="134"/>
        <v>0</v>
      </c>
      <c r="Q181" s="14">
        <f t="shared" si="141"/>
        <v>0</v>
      </c>
    </row>
    <row r="182" spans="1:21" x14ac:dyDescent="0.3">
      <c r="A182" s="250">
        <f>VLOOKUP($B182,Reporting!$BI:$CA,MATCH($A$171,Reporting!$BJ$4:$CA$4,0)+1,FALSE)</f>
        <v>0</v>
      </c>
      <c r="B182" s="266" t="s">
        <v>399</v>
      </c>
      <c r="C182" s="97">
        <v>15.32</v>
      </c>
      <c r="D182" s="6">
        <v>0.61</v>
      </c>
      <c r="E182" s="7">
        <f t="shared" si="135"/>
        <v>9.3452000000000002</v>
      </c>
      <c r="F182" s="7">
        <f t="shared" si="131"/>
        <v>0</v>
      </c>
      <c r="G182" s="8">
        <f t="shared" si="136"/>
        <v>0</v>
      </c>
      <c r="H182" s="9">
        <f t="shared" si="132"/>
        <v>15.32</v>
      </c>
      <c r="I182" s="10">
        <v>0.61</v>
      </c>
      <c r="J182" s="10">
        <f t="shared" si="137"/>
        <v>9.3452000000000002</v>
      </c>
      <c r="K182" s="10">
        <f t="shared" si="133"/>
        <v>0</v>
      </c>
      <c r="L182" s="11">
        <f t="shared" si="138"/>
        <v>0</v>
      </c>
      <c r="M182" s="12">
        <f t="shared" si="139"/>
        <v>15.32</v>
      </c>
      <c r="N182" s="13">
        <v>0.55000000000000004</v>
      </c>
      <c r="O182" s="13">
        <f t="shared" si="140"/>
        <v>8.4260000000000002</v>
      </c>
      <c r="P182" s="13">
        <f t="shared" si="134"/>
        <v>0</v>
      </c>
      <c r="Q182" s="14">
        <f t="shared" si="141"/>
        <v>0</v>
      </c>
    </row>
    <row r="183" spans="1:21" ht="15" thickBot="1" x14ac:dyDescent="0.35">
      <c r="A183" s="3">
        <f>SUM(A173:A182)</f>
        <v>0</v>
      </c>
      <c r="B183" s="4"/>
      <c r="C183" s="4"/>
      <c r="D183" s="642" t="s">
        <v>9</v>
      </c>
      <c r="E183" s="643"/>
      <c r="F183" s="643"/>
      <c r="G183" s="16">
        <f>SUM(G173:G182)</f>
        <v>0</v>
      </c>
      <c r="H183" s="1"/>
      <c r="I183" s="644" t="s">
        <v>10</v>
      </c>
      <c r="J183" s="644"/>
      <c r="K183" s="644"/>
      <c r="L183" s="17">
        <f>SUM(L173:L182)</f>
        <v>0</v>
      </c>
      <c r="M183" s="15"/>
      <c r="N183" s="645" t="s">
        <v>11</v>
      </c>
      <c r="O183" s="645"/>
      <c r="P183" s="645"/>
      <c r="Q183" s="18">
        <f>SUM(Q173:Q182)</f>
        <v>0</v>
      </c>
    </row>
    <row r="184" spans="1:21" ht="15" thickBot="1" x14ac:dyDescent="0.35"/>
    <row r="185" spans="1:21" ht="15" customHeight="1" x14ac:dyDescent="0.3">
      <c r="A185" s="638" t="s">
        <v>203</v>
      </c>
      <c r="B185" s="638"/>
      <c r="C185" s="638"/>
      <c r="D185" s="638"/>
      <c r="E185" s="638"/>
      <c r="F185" s="638"/>
      <c r="G185" s="638"/>
      <c r="H185" s="638"/>
      <c r="I185" s="122"/>
      <c r="J185" s="122"/>
      <c r="K185" s="122"/>
      <c r="L185" s="726" t="s">
        <v>106</v>
      </c>
      <c r="M185" s="726"/>
      <c r="N185" s="726"/>
      <c r="O185" s="726"/>
      <c r="P185" s="726"/>
      <c r="Q185" s="5"/>
    </row>
    <row r="186" spans="1:21" ht="15" customHeight="1" x14ac:dyDescent="0.3">
      <c r="A186" s="639"/>
      <c r="B186" s="639"/>
      <c r="C186" s="639"/>
      <c r="D186" s="639"/>
      <c r="E186" s="639"/>
      <c r="F186" s="639"/>
      <c r="G186" s="639"/>
      <c r="H186" s="639"/>
      <c r="I186" s="123"/>
      <c r="J186" s="123"/>
      <c r="K186" s="123"/>
      <c r="L186" s="727"/>
      <c r="M186" s="727"/>
      <c r="N186" s="727"/>
      <c r="O186" s="727"/>
      <c r="P186" s="727"/>
      <c r="Q186" s="30"/>
      <c r="S186" s="116"/>
      <c r="T186" s="116"/>
      <c r="U186" s="116"/>
    </row>
    <row r="187" spans="1:21" x14ac:dyDescent="0.3">
      <c r="A187" s="250">
        <f>VLOOKUP($B187,Reporting!$BI:$CA,MATCH($A$185,Reporting!$BJ$4:$CA$4,0)+1,FALSE)</f>
        <v>0</v>
      </c>
      <c r="B187" s="266" t="s">
        <v>376</v>
      </c>
      <c r="C187" s="114">
        <v>0.95</v>
      </c>
      <c r="D187" s="6">
        <v>0.61</v>
      </c>
      <c r="E187" s="7">
        <f t="shared" ref="E187:E193" si="142">C187*D187</f>
        <v>0.57950000000000002</v>
      </c>
      <c r="F187" s="7">
        <f>A187*E187</f>
        <v>0</v>
      </c>
      <c r="G187" s="8">
        <f t="shared" ref="G187:G193" si="143">F187/8</f>
        <v>0</v>
      </c>
      <c r="H187" s="9">
        <f>C187</f>
        <v>0.95</v>
      </c>
      <c r="I187" s="10">
        <v>0.61</v>
      </c>
      <c r="J187" s="10">
        <f t="shared" ref="J187:J193" si="144">H187*I187</f>
        <v>0.57950000000000002</v>
      </c>
      <c r="K187" s="10">
        <f>A187*J187</f>
        <v>0</v>
      </c>
      <c r="L187" s="11">
        <f t="shared" ref="L187:L193" si="145">K187/8</f>
        <v>0</v>
      </c>
      <c r="M187" s="12">
        <f t="shared" ref="M187:M193" si="146">H187</f>
        <v>0.95</v>
      </c>
      <c r="N187" s="13">
        <v>0.55000000000000004</v>
      </c>
      <c r="O187" s="13">
        <f t="shared" ref="O187:O193" si="147">M187*N187</f>
        <v>0.52249999999999996</v>
      </c>
      <c r="P187" s="13">
        <f>A187*O187</f>
        <v>0</v>
      </c>
      <c r="Q187" s="14">
        <f t="shared" ref="Q187:Q193" si="148">P187/8</f>
        <v>0</v>
      </c>
    </row>
    <row r="188" spans="1:21" ht="15" customHeight="1" x14ac:dyDescent="0.3">
      <c r="A188" s="250">
        <f>VLOOKUP($B188,Reporting!$BI:$CA,MATCH($A$185,Reporting!$BJ$4:$CA$4,0)+1,FALSE)</f>
        <v>0</v>
      </c>
      <c r="B188" s="266" t="s">
        <v>391</v>
      </c>
      <c r="C188" s="97">
        <v>0.95</v>
      </c>
      <c r="D188" s="6">
        <v>0.61</v>
      </c>
      <c r="E188" s="7">
        <f t="shared" si="142"/>
        <v>0.57950000000000002</v>
      </c>
      <c r="F188" s="7">
        <f t="shared" ref="F188:F193" si="149">A188*E188</f>
        <v>0</v>
      </c>
      <c r="G188" s="8">
        <f t="shared" si="143"/>
        <v>0</v>
      </c>
      <c r="H188" s="9">
        <f t="shared" ref="H188:H193" si="150">C188</f>
        <v>0.95</v>
      </c>
      <c r="I188" s="10">
        <v>0.61</v>
      </c>
      <c r="J188" s="10">
        <f t="shared" si="144"/>
        <v>0.57950000000000002</v>
      </c>
      <c r="K188" s="10">
        <f t="shared" ref="K188:K193" si="151">A188*J188</f>
        <v>0</v>
      </c>
      <c r="L188" s="11">
        <f t="shared" si="145"/>
        <v>0</v>
      </c>
      <c r="M188" s="12">
        <f t="shared" si="146"/>
        <v>0.95</v>
      </c>
      <c r="N188" s="13">
        <v>0.55000000000000004</v>
      </c>
      <c r="O188" s="13">
        <f t="shared" si="147"/>
        <v>0.52249999999999996</v>
      </c>
      <c r="P188" s="13">
        <f t="shared" ref="P188:P193" si="152">A188*O188</f>
        <v>0</v>
      </c>
      <c r="Q188" s="14">
        <f t="shared" si="148"/>
        <v>0</v>
      </c>
    </row>
    <row r="189" spans="1:21" ht="15" customHeight="1" x14ac:dyDescent="0.3">
      <c r="A189" s="250">
        <f>VLOOKUP($B189,Reporting!$BI:$CA,MATCH($A$185,Reporting!$BJ$4:$CA$4,0)+1,FALSE)</f>
        <v>0</v>
      </c>
      <c r="B189" s="266" t="s">
        <v>392</v>
      </c>
      <c r="C189" s="97">
        <v>1.89</v>
      </c>
      <c r="D189" s="6">
        <v>0.61</v>
      </c>
      <c r="E189" s="7">
        <f t="shared" si="142"/>
        <v>1.1528999999999998</v>
      </c>
      <c r="F189" s="7">
        <f t="shared" si="149"/>
        <v>0</v>
      </c>
      <c r="G189" s="8">
        <f t="shared" si="143"/>
        <v>0</v>
      </c>
      <c r="H189" s="9">
        <f t="shared" si="150"/>
        <v>1.89</v>
      </c>
      <c r="I189" s="10">
        <v>0.61</v>
      </c>
      <c r="J189" s="10">
        <f t="shared" si="144"/>
        <v>1.1528999999999998</v>
      </c>
      <c r="K189" s="10">
        <f t="shared" si="151"/>
        <v>0</v>
      </c>
      <c r="L189" s="11">
        <f t="shared" si="145"/>
        <v>0</v>
      </c>
      <c r="M189" s="12">
        <f t="shared" si="146"/>
        <v>1.89</v>
      </c>
      <c r="N189" s="13">
        <v>0.55000000000000004</v>
      </c>
      <c r="O189" s="13">
        <f t="shared" si="147"/>
        <v>1.0395000000000001</v>
      </c>
      <c r="P189" s="13">
        <f t="shared" si="152"/>
        <v>0</v>
      </c>
      <c r="Q189" s="14">
        <f t="shared" si="148"/>
        <v>0</v>
      </c>
    </row>
    <row r="190" spans="1:21" ht="15" customHeight="1" x14ac:dyDescent="0.3">
      <c r="A190" s="250">
        <f>VLOOKUP($B190,Reporting!$BI:$CA,MATCH($A$185,Reporting!$BJ$4:$CA$4,0)+1,FALSE)</f>
        <v>0</v>
      </c>
      <c r="B190" s="266" t="s">
        <v>393</v>
      </c>
      <c r="C190" s="97">
        <v>2.1800000000000002</v>
      </c>
      <c r="D190" s="6">
        <v>0.61</v>
      </c>
      <c r="E190" s="7">
        <f t="shared" si="142"/>
        <v>1.3298000000000001</v>
      </c>
      <c r="F190" s="7">
        <f t="shared" si="149"/>
        <v>0</v>
      </c>
      <c r="G190" s="8">
        <f t="shared" si="143"/>
        <v>0</v>
      </c>
      <c r="H190" s="9">
        <f t="shared" si="150"/>
        <v>2.1800000000000002</v>
      </c>
      <c r="I190" s="10">
        <v>0.61</v>
      </c>
      <c r="J190" s="10">
        <f t="shared" si="144"/>
        <v>1.3298000000000001</v>
      </c>
      <c r="K190" s="10">
        <f t="shared" si="151"/>
        <v>0</v>
      </c>
      <c r="L190" s="11">
        <f t="shared" si="145"/>
        <v>0</v>
      </c>
      <c r="M190" s="12">
        <f t="shared" si="146"/>
        <v>2.1800000000000002</v>
      </c>
      <c r="N190" s="13">
        <v>0.55000000000000004</v>
      </c>
      <c r="O190" s="13">
        <f t="shared" si="147"/>
        <v>1.1990000000000003</v>
      </c>
      <c r="P190" s="13">
        <f t="shared" si="152"/>
        <v>0</v>
      </c>
      <c r="Q190" s="14">
        <f t="shared" si="148"/>
        <v>0</v>
      </c>
    </row>
    <row r="191" spans="1:21" ht="15.75" customHeight="1" x14ac:dyDescent="0.3">
      <c r="A191" s="250">
        <f>VLOOKUP($B191,Reporting!$BI:$CA,MATCH($A$185,Reporting!$BJ$4:$CA$4,0)+1,FALSE)</f>
        <v>0</v>
      </c>
      <c r="B191" s="266" t="s">
        <v>394</v>
      </c>
      <c r="C191" s="97">
        <v>2.2999999999999998</v>
      </c>
      <c r="D191" s="6">
        <v>0.61</v>
      </c>
      <c r="E191" s="7">
        <f t="shared" si="142"/>
        <v>1.4029999999999998</v>
      </c>
      <c r="F191" s="7">
        <f t="shared" si="149"/>
        <v>0</v>
      </c>
      <c r="G191" s="8">
        <f t="shared" si="143"/>
        <v>0</v>
      </c>
      <c r="H191" s="9">
        <f t="shared" si="150"/>
        <v>2.2999999999999998</v>
      </c>
      <c r="I191" s="10">
        <v>0.61</v>
      </c>
      <c r="J191" s="10">
        <f t="shared" si="144"/>
        <v>1.4029999999999998</v>
      </c>
      <c r="K191" s="10">
        <f t="shared" si="151"/>
        <v>0</v>
      </c>
      <c r="L191" s="11">
        <f t="shared" si="145"/>
        <v>0</v>
      </c>
      <c r="M191" s="12">
        <f t="shared" si="146"/>
        <v>2.2999999999999998</v>
      </c>
      <c r="N191" s="13">
        <v>0.55000000000000004</v>
      </c>
      <c r="O191" s="13">
        <f t="shared" si="147"/>
        <v>1.2649999999999999</v>
      </c>
      <c r="P191" s="13">
        <f t="shared" si="152"/>
        <v>0</v>
      </c>
      <c r="Q191" s="14">
        <f t="shared" si="148"/>
        <v>0</v>
      </c>
    </row>
    <row r="192" spans="1:21" x14ac:dyDescent="0.3">
      <c r="A192" s="250">
        <f>VLOOKUP($B192,Reporting!$BI:$CA,MATCH($A$185,Reporting!$BJ$4:$CA$4,0)+1,FALSE)</f>
        <v>0</v>
      </c>
      <c r="B192" s="266" t="s">
        <v>395</v>
      </c>
      <c r="C192" s="97">
        <v>3.03</v>
      </c>
      <c r="D192" s="6">
        <v>0.61</v>
      </c>
      <c r="E192" s="7">
        <f t="shared" si="142"/>
        <v>1.8482999999999998</v>
      </c>
      <c r="F192" s="7">
        <f t="shared" si="149"/>
        <v>0</v>
      </c>
      <c r="G192" s="8">
        <f t="shared" si="143"/>
        <v>0</v>
      </c>
      <c r="H192" s="9">
        <f t="shared" si="150"/>
        <v>3.03</v>
      </c>
      <c r="I192" s="10">
        <v>0.61</v>
      </c>
      <c r="J192" s="10">
        <f t="shared" si="144"/>
        <v>1.8482999999999998</v>
      </c>
      <c r="K192" s="10">
        <f t="shared" si="151"/>
        <v>0</v>
      </c>
      <c r="L192" s="11">
        <f t="shared" si="145"/>
        <v>0</v>
      </c>
      <c r="M192" s="12">
        <f t="shared" si="146"/>
        <v>3.03</v>
      </c>
      <c r="N192" s="13">
        <v>0.55000000000000004</v>
      </c>
      <c r="O192" s="13">
        <f t="shared" si="147"/>
        <v>1.6665000000000001</v>
      </c>
      <c r="P192" s="13">
        <f t="shared" si="152"/>
        <v>0</v>
      </c>
      <c r="Q192" s="14">
        <f t="shared" si="148"/>
        <v>0</v>
      </c>
    </row>
    <row r="193" spans="1:25" x14ac:dyDescent="0.3">
      <c r="A193" s="250">
        <f>VLOOKUP($B193,Reporting!$BI:$CA,MATCH($A$185,Reporting!$BJ$4:$CA$4,0)+1,FALSE)</f>
        <v>0</v>
      </c>
      <c r="B193" s="266" t="s">
        <v>396</v>
      </c>
      <c r="C193" s="97">
        <v>4.3499999999999996</v>
      </c>
      <c r="D193" s="6">
        <v>0.61</v>
      </c>
      <c r="E193" s="7">
        <f t="shared" si="142"/>
        <v>2.6534999999999997</v>
      </c>
      <c r="F193" s="7">
        <f t="shared" si="149"/>
        <v>0</v>
      </c>
      <c r="G193" s="8">
        <f t="shared" si="143"/>
        <v>0</v>
      </c>
      <c r="H193" s="9">
        <f t="shared" si="150"/>
        <v>4.3499999999999996</v>
      </c>
      <c r="I193" s="10">
        <v>0.61</v>
      </c>
      <c r="J193" s="10">
        <f t="shared" si="144"/>
        <v>2.6534999999999997</v>
      </c>
      <c r="K193" s="10">
        <f t="shared" si="151"/>
        <v>0</v>
      </c>
      <c r="L193" s="11">
        <f t="shared" si="145"/>
        <v>0</v>
      </c>
      <c r="M193" s="12">
        <f t="shared" si="146"/>
        <v>4.3499999999999996</v>
      </c>
      <c r="N193" s="13">
        <v>0.55000000000000004</v>
      </c>
      <c r="O193" s="13">
        <f t="shared" si="147"/>
        <v>2.3925000000000001</v>
      </c>
      <c r="P193" s="13">
        <f t="shared" si="152"/>
        <v>0</v>
      </c>
      <c r="Q193" s="14">
        <f t="shared" si="148"/>
        <v>0</v>
      </c>
    </row>
    <row r="194" spans="1:25" ht="15" thickBot="1" x14ac:dyDescent="0.35">
      <c r="A194" s="3">
        <f>SUM(A187:A193)</f>
        <v>0</v>
      </c>
      <c r="B194" s="4"/>
      <c r="C194" s="4"/>
      <c r="D194" s="642" t="s">
        <v>9</v>
      </c>
      <c r="E194" s="643"/>
      <c r="F194" s="643"/>
      <c r="G194" s="16">
        <f>SUM(G187:G193)</f>
        <v>0</v>
      </c>
      <c r="H194" s="1"/>
      <c r="I194" s="644" t="s">
        <v>10</v>
      </c>
      <c r="J194" s="644"/>
      <c r="K194" s="644"/>
      <c r="L194" s="17">
        <f>SUM(L187:L193)</f>
        <v>0</v>
      </c>
      <c r="M194" s="15"/>
      <c r="N194" s="645" t="s">
        <v>11</v>
      </c>
      <c r="O194" s="645"/>
      <c r="P194" s="645"/>
      <c r="Q194" s="18">
        <f>SUM(Q187:Q193)</f>
        <v>0</v>
      </c>
    </row>
    <row r="195" spans="1:25" ht="15" thickBot="1" x14ac:dyDescent="0.35"/>
    <row r="196" spans="1:25" ht="15" customHeight="1" x14ac:dyDescent="0.3">
      <c r="A196" s="638" t="s">
        <v>204</v>
      </c>
      <c r="B196" s="638"/>
      <c r="C196" s="638"/>
      <c r="D196" s="638"/>
      <c r="E196" s="638"/>
      <c r="F196" s="638"/>
      <c r="G196" s="638"/>
      <c r="H196" s="122"/>
      <c r="I196" s="122"/>
      <c r="J196" s="122"/>
      <c r="K196" s="122"/>
      <c r="L196" s="726" t="s">
        <v>106</v>
      </c>
      <c r="M196" s="726"/>
      <c r="N196" s="726"/>
      <c r="O196" s="726"/>
      <c r="P196" s="726"/>
      <c r="Q196" s="736"/>
    </row>
    <row r="197" spans="1:25" ht="15" customHeight="1" x14ac:dyDescent="0.3">
      <c r="A197" s="639"/>
      <c r="B197" s="639"/>
      <c r="C197" s="639"/>
      <c r="D197" s="639"/>
      <c r="E197" s="639"/>
      <c r="F197" s="639"/>
      <c r="G197" s="639"/>
      <c r="H197" s="123"/>
      <c r="I197" s="123"/>
      <c r="J197" s="123"/>
      <c r="K197" s="123"/>
      <c r="L197" s="727"/>
      <c r="M197" s="727"/>
      <c r="N197" s="727"/>
      <c r="O197" s="727"/>
      <c r="P197" s="727"/>
      <c r="Q197" s="737"/>
      <c r="S197" s="116"/>
      <c r="T197" s="116"/>
      <c r="U197" s="116"/>
    </row>
    <row r="198" spans="1:25" x14ac:dyDescent="0.3">
      <c r="A198" s="250">
        <f>VLOOKUP($B198,Reporting!$BI:$CA,MATCH($A$196,Reporting!$BJ$4:$CA$4,0)+1,FALSE)</f>
        <v>0</v>
      </c>
      <c r="B198" s="266" t="s">
        <v>376</v>
      </c>
      <c r="C198" s="114">
        <v>1.58</v>
      </c>
      <c r="D198" s="6">
        <v>0.61</v>
      </c>
      <c r="E198" s="7">
        <f t="shared" ref="E198:E204" si="153">C198*D198</f>
        <v>0.96379999999999999</v>
      </c>
      <c r="F198" s="7">
        <f>A198*E198</f>
        <v>0</v>
      </c>
      <c r="G198" s="8">
        <f t="shared" ref="G198:G204" si="154">F198/8</f>
        <v>0</v>
      </c>
      <c r="H198" s="9">
        <f>C198</f>
        <v>1.58</v>
      </c>
      <c r="I198" s="10">
        <v>0.61</v>
      </c>
      <c r="J198" s="10">
        <f t="shared" ref="J198:J204" si="155">H198*I198</f>
        <v>0.96379999999999999</v>
      </c>
      <c r="K198" s="10">
        <f>A198*J198</f>
        <v>0</v>
      </c>
      <c r="L198" s="11">
        <f t="shared" ref="L198:L204" si="156">K198/8</f>
        <v>0</v>
      </c>
      <c r="M198" s="12">
        <f t="shared" ref="M198:M204" si="157">H198</f>
        <v>1.58</v>
      </c>
      <c r="N198" s="13">
        <v>0.55000000000000004</v>
      </c>
      <c r="O198" s="13">
        <f t="shared" ref="O198:O204" si="158">M198*N198</f>
        <v>0.86900000000000011</v>
      </c>
      <c r="P198" s="13">
        <f>A198*O198</f>
        <v>0</v>
      </c>
      <c r="Q198" s="14">
        <f t="shared" ref="Q198:Q204" si="159">P198/8</f>
        <v>0</v>
      </c>
    </row>
    <row r="199" spans="1:25" ht="15" customHeight="1" x14ac:dyDescent="0.3">
      <c r="A199" s="250">
        <f>VLOOKUP($B199,Reporting!$BI:$CA,MATCH($A$185,Reporting!$BJ$4:$CA$4,0)+1,FALSE)</f>
        <v>0</v>
      </c>
      <c r="B199" s="266" t="s">
        <v>391</v>
      </c>
      <c r="C199" s="97">
        <v>1.73</v>
      </c>
      <c r="D199" s="6">
        <v>0.61</v>
      </c>
      <c r="E199" s="7">
        <f t="shared" si="153"/>
        <v>1.0552999999999999</v>
      </c>
      <c r="F199" s="7">
        <f t="shared" ref="F199:F204" si="160">A199*E199</f>
        <v>0</v>
      </c>
      <c r="G199" s="8">
        <f t="shared" si="154"/>
        <v>0</v>
      </c>
      <c r="H199" s="9">
        <f t="shared" ref="H199:H204" si="161">C199</f>
        <v>1.73</v>
      </c>
      <c r="I199" s="10">
        <v>0.61</v>
      </c>
      <c r="J199" s="10">
        <f t="shared" si="155"/>
        <v>1.0552999999999999</v>
      </c>
      <c r="K199" s="10">
        <f t="shared" ref="K199:K204" si="162">A199*J199</f>
        <v>0</v>
      </c>
      <c r="L199" s="11">
        <f t="shared" si="156"/>
        <v>0</v>
      </c>
      <c r="M199" s="12">
        <f t="shared" si="157"/>
        <v>1.73</v>
      </c>
      <c r="N199" s="13">
        <v>0.55000000000000004</v>
      </c>
      <c r="O199" s="13">
        <f t="shared" si="158"/>
        <v>0.95150000000000001</v>
      </c>
      <c r="P199" s="13">
        <f t="shared" ref="P199:P204" si="163">A199*O199</f>
        <v>0</v>
      </c>
      <c r="Q199" s="14">
        <f t="shared" si="159"/>
        <v>0</v>
      </c>
    </row>
    <row r="200" spans="1:25" ht="15" customHeight="1" x14ac:dyDescent="0.3">
      <c r="A200" s="250">
        <f>VLOOKUP($B200,Reporting!$BI:$CA,MATCH($A$185,Reporting!$BJ$4:$CA$4,0)+1,FALSE)</f>
        <v>0</v>
      </c>
      <c r="B200" s="266" t="s">
        <v>392</v>
      </c>
      <c r="C200" s="97">
        <v>3.23</v>
      </c>
      <c r="D200" s="6">
        <v>0.61</v>
      </c>
      <c r="E200" s="7">
        <f t="shared" si="153"/>
        <v>1.9702999999999999</v>
      </c>
      <c r="F200" s="7">
        <f t="shared" si="160"/>
        <v>0</v>
      </c>
      <c r="G200" s="8">
        <f t="shared" si="154"/>
        <v>0</v>
      </c>
      <c r="H200" s="9">
        <f t="shared" si="161"/>
        <v>3.23</v>
      </c>
      <c r="I200" s="10">
        <v>0.61</v>
      </c>
      <c r="J200" s="10">
        <f t="shared" si="155"/>
        <v>1.9702999999999999</v>
      </c>
      <c r="K200" s="10">
        <f t="shared" si="162"/>
        <v>0</v>
      </c>
      <c r="L200" s="11">
        <f t="shared" si="156"/>
        <v>0</v>
      </c>
      <c r="M200" s="12">
        <f t="shared" si="157"/>
        <v>3.23</v>
      </c>
      <c r="N200" s="13">
        <v>0.55000000000000004</v>
      </c>
      <c r="O200" s="13">
        <f t="shared" si="158"/>
        <v>1.7765000000000002</v>
      </c>
      <c r="P200" s="13">
        <f t="shared" si="163"/>
        <v>0</v>
      </c>
      <c r="Q200" s="14">
        <f t="shared" si="159"/>
        <v>0</v>
      </c>
    </row>
    <row r="201" spans="1:25" ht="15" customHeight="1" x14ac:dyDescent="0.3">
      <c r="A201" s="250">
        <f>VLOOKUP($B201,Reporting!$BI:$CA,MATCH($A$185,Reporting!$BJ$4:$CA$4,0)+1,FALSE)</f>
        <v>0</v>
      </c>
      <c r="B201" s="266" t="s">
        <v>393</v>
      </c>
      <c r="C201" s="97">
        <v>3.98</v>
      </c>
      <c r="D201" s="6">
        <v>0.61</v>
      </c>
      <c r="E201" s="7">
        <f t="shared" si="153"/>
        <v>2.4278</v>
      </c>
      <c r="F201" s="7">
        <f t="shared" si="160"/>
        <v>0</v>
      </c>
      <c r="G201" s="8">
        <f t="shared" si="154"/>
        <v>0</v>
      </c>
      <c r="H201" s="9">
        <f t="shared" si="161"/>
        <v>3.98</v>
      </c>
      <c r="I201" s="10">
        <v>0.61</v>
      </c>
      <c r="J201" s="10">
        <f t="shared" si="155"/>
        <v>2.4278</v>
      </c>
      <c r="K201" s="10">
        <f t="shared" si="162"/>
        <v>0</v>
      </c>
      <c r="L201" s="11">
        <f t="shared" si="156"/>
        <v>0</v>
      </c>
      <c r="M201" s="12">
        <f t="shared" si="157"/>
        <v>3.98</v>
      </c>
      <c r="N201" s="13">
        <v>0.55000000000000004</v>
      </c>
      <c r="O201" s="13">
        <f t="shared" si="158"/>
        <v>2.1890000000000001</v>
      </c>
      <c r="P201" s="13">
        <f t="shared" si="163"/>
        <v>0</v>
      </c>
      <c r="Q201" s="14">
        <f t="shared" si="159"/>
        <v>0</v>
      </c>
    </row>
    <row r="202" spans="1:25" ht="15.75" customHeight="1" x14ac:dyDescent="0.3">
      <c r="A202" s="250">
        <f>VLOOKUP($B202,Reporting!$BI:$CA,MATCH($A$185,Reporting!$BJ$4:$CA$4,0)+1,FALSE)</f>
        <v>0</v>
      </c>
      <c r="B202" s="266" t="s">
        <v>394</v>
      </c>
      <c r="C202" s="97">
        <v>4.3499999999999996</v>
      </c>
      <c r="D202" s="6">
        <v>0.61</v>
      </c>
      <c r="E202" s="7">
        <f t="shared" si="153"/>
        <v>2.6534999999999997</v>
      </c>
      <c r="F202" s="7">
        <f t="shared" si="160"/>
        <v>0</v>
      </c>
      <c r="G202" s="8">
        <f t="shared" si="154"/>
        <v>0</v>
      </c>
      <c r="H202" s="9">
        <f t="shared" si="161"/>
        <v>4.3499999999999996</v>
      </c>
      <c r="I202" s="10">
        <v>0.61</v>
      </c>
      <c r="J202" s="10">
        <f t="shared" si="155"/>
        <v>2.6534999999999997</v>
      </c>
      <c r="K202" s="10">
        <f t="shared" si="162"/>
        <v>0</v>
      </c>
      <c r="L202" s="11">
        <f t="shared" si="156"/>
        <v>0</v>
      </c>
      <c r="M202" s="12">
        <f t="shared" si="157"/>
        <v>4.3499999999999996</v>
      </c>
      <c r="N202" s="13">
        <v>0.55000000000000004</v>
      </c>
      <c r="O202" s="13">
        <f t="shared" si="158"/>
        <v>2.3925000000000001</v>
      </c>
      <c r="P202" s="13">
        <f t="shared" si="163"/>
        <v>0</v>
      </c>
      <c r="Q202" s="14">
        <f t="shared" si="159"/>
        <v>0</v>
      </c>
    </row>
    <row r="203" spans="1:25" x14ac:dyDescent="0.3">
      <c r="A203" s="250">
        <f>VLOOKUP($B203,Reporting!$BI:$CA,MATCH($A$185,Reporting!$BJ$4:$CA$4,0)+1,FALSE)</f>
        <v>0</v>
      </c>
      <c r="B203" s="266" t="s">
        <v>395</v>
      </c>
      <c r="C203" s="97">
        <v>5.96</v>
      </c>
      <c r="D203" s="6">
        <v>0.61</v>
      </c>
      <c r="E203" s="7">
        <f t="shared" si="153"/>
        <v>3.6355999999999997</v>
      </c>
      <c r="F203" s="7">
        <f t="shared" si="160"/>
        <v>0</v>
      </c>
      <c r="G203" s="8">
        <f t="shared" si="154"/>
        <v>0</v>
      </c>
      <c r="H203" s="9">
        <f t="shared" si="161"/>
        <v>5.96</v>
      </c>
      <c r="I203" s="10">
        <v>0.61</v>
      </c>
      <c r="J203" s="10">
        <f t="shared" si="155"/>
        <v>3.6355999999999997</v>
      </c>
      <c r="K203" s="10">
        <f t="shared" si="162"/>
        <v>0</v>
      </c>
      <c r="L203" s="11">
        <f t="shared" si="156"/>
        <v>0</v>
      </c>
      <c r="M203" s="12">
        <f t="shared" si="157"/>
        <v>5.96</v>
      </c>
      <c r="N203" s="13">
        <v>0.55000000000000004</v>
      </c>
      <c r="O203" s="13">
        <f t="shared" si="158"/>
        <v>3.278</v>
      </c>
      <c r="P203" s="13">
        <f t="shared" si="163"/>
        <v>0</v>
      </c>
      <c r="Q203" s="14">
        <f t="shared" si="159"/>
        <v>0</v>
      </c>
    </row>
    <row r="204" spans="1:25" x14ac:dyDescent="0.3">
      <c r="A204" s="250">
        <f>VLOOKUP($B204,Reporting!$BI:$CA,MATCH($A$185,Reporting!$BJ$4:$CA$4,0)+1,FALSE)</f>
        <v>0</v>
      </c>
      <c r="B204" s="266" t="s">
        <v>396</v>
      </c>
      <c r="C204" s="97">
        <v>8.26</v>
      </c>
      <c r="D204" s="6">
        <v>0.61</v>
      </c>
      <c r="E204" s="7">
        <f t="shared" si="153"/>
        <v>5.0385999999999997</v>
      </c>
      <c r="F204" s="7">
        <f t="shared" si="160"/>
        <v>0</v>
      </c>
      <c r="G204" s="8">
        <f t="shared" si="154"/>
        <v>0</v>
      </c>
      <c r="H204" s="9">
        <f t="shared" si="161"/>
        <v>8.26</v>
      </c>
      <c r="I204" s="10">
        <v>0.61</v>
      </c>
      <c r="J204" s="10">
        <f t="shared" si="155"/>
        <v>5.0385999999999997</v>
      </c>
      <c r="K204" s="10">
        <f t="shared" si="162"/>
        <v>0</v>
      </c>
      <c r="L204" s="11">
        <f t="shared" si="156"/>
        <v>0</v>
      </c>
      <c r="M204" s="12">
        <f t="shared" si="157"/>
        <v>8.26</v>
      </c>
      <c r="N204" s="13">
        <v>0.55000000000000004</v>
      </c>
      <c r="O204" s="13">
        <f t="shared" si="158"/>
        <v>4.5430000000000001</v>
      </c>
      <c r="P204" s="13">
        <f t="shared" si="163"/>
        <v>0</v>
      </c>
      <c r="Q204" s="14">
        <f t="shared" si="159"/>
        <v>0</v>
      </c>
      <c r="T204" s="546" t="s">
        <v>210</v>
      </c>
      <c r="U204" s="546"/>
      <c r="V204" s="546"/>
      <c r="W204" s="670" t="s">
        <v>210</v>
      </c>
      <c r="X204" s="670"/>
      <c r="Y204" s="670"/>
    </row>
    <row r="205" spans="1:25" ht="15" thickBot="1" x14ac:dyDescent="0.35">
      <c r="A205" s="3">
        <f>SUM(A198:A204)</f>
        <v>0</v>
      </c>
      <c r="B205" s="4"/>
      <c r="C205" s="4"/>
      <c r="D205" s="642" t="s">
        <v>9</v>
      </c>
      <c r="E205" s="643"/>
      <c r="F205" s="643"/>
      <c r="G205" s="16">
        <f>SUM(G198:G204)</f>
        <v>0</v>
      </c>
      <c r="H205" s="1"/>
      <c r="I205" s="644" t="s">
        <v>10</v>
      </c>
      <c r="J205" s="644"/>
      <c r="K205" s="644"/>
      <c r="L205" s="17">
        <f>SUM(L198:L204)</f>
        <v>0</v>
      </c>
      <c r="M205" s="15"/>
      <c r="N205" s="645" t="s">
        <v>11</v>
      </c>
      <c r="O205" s="645"/>
      <c r="P205" s="645"/>
      <c r="Q205" s="18">
        <f>SUM(Q198:Q204)</f>
        <v>0</v>
      </c>
      <c r="T205" s="653">
        <f>Q194+Q205+Q217+Q228+Q239+Q250</f>
        <v>0</v>
      </c>
      <c r="U205" s="654"/>
      <c r="V205" s="654"/>
      <c r="W205" s="671">
        <f>L194+L205+L217+L228+L239+L250</f>
        <v>0</v>
      </c>
      <c r="X205" s="672"/>
      <c r="Y205" s="672"/>
    </row>
    <row r="206" spans="1:25" ht="15" thickBot="1" x14ac:dyDescent="0.35">
      <c r="T206" s="654"/>
      <c r="U206" s="654"/>
      <c r="V206" s="654"/>
      <c r="W206" s="672"/>
      <c r="X206" s="672"/>
      <c r="Y206" s="672"/>
    </row>
    <row r="207" spans="1:25" ht="15" customHeight="1" x14ac:dyDescent="0.3">
      <c r="A207" s="638" t="s">
        <v>205</v>
      </c>
      <c r="B207" s="638"/>
      <c r="C207" s="638"/>
      <c r="D207" s="638"/>
      <c r="E207" s="638"/>
      <c r="F207" s="638"/>
      <c r="G207" s="638"/>
      <c r="H207" s="638"/>
      <c r="I207" s="122"/>
      <c r="J207" s="122"/>
      <c r="K207" s="122"/>
      <c r="L207" s="726" t="s">
        <v>106</v>
      </c>
      <c r="M207" s="726"/>
      <c r="N207" s="726"/>
      <c r="O207" s="726"/>
      <c r="P207" s="726"/>
      <c r="Q207" s="5"/>
      <c r="T207" s="654"/>
      <c r="U207" s="654"/>
      <c r="V207" s="654"/>
      <c r="W207" s="672"/>
      <c r="X207" s="672"/>
      <c r="Y207" s="672"/>
    </row>
    <row r="208" spans="1:25" ht="15" customHeight="1" x14ac:dyDescent="0.3">
      <c r="A208" s="639"/>
      <c r="B208" s="639"/>
      <c r="C208" s="639"/>
      <c r="D208" s="639"/>
      <c r="E208" s="639"/>
      <c r="F208" s="639"/>
      <c r="G208" s="639"/>
      <c r="H208" s="639"/>
      <c r="I208" s="123"/>
      <c r="J208" s="123"/>
      <c r="K208" s="123"/>
      <c r="L208" s="727"/>
      <c r="M208" s="727"/>
      <c r="N208" s="727"/>
      <c r="O208" s="727"/>
      <c r="P208" s="727"/>
      <c r="Q208" s="30"/>
      <c r="S208" s="116"/>
      <c r="T208" s="116"/>
      <c r="U208" s="116"/>
    </row>
    <row r="209" spans="1:21" x14ac:dyDescent="0.3">
      <c r="A209" s="250">
        <f>VLOOKUP($B209,Reporting!$BI:$CA,MATCH($A$207,Reporting!$BJ$4:$CA$4,0)+1,FALSE)</f>
        <v>0</v>
      </c>
      <c r="B209" s="262" t="s">
        <v>390</v>
      </c>
      <c r="C209" s="114">
        <v>1.21</v>
      </c>
      <c r="D209" s="6">
        <v>0.61</v>
      </c>
      <c r="E209" s="7">
        <f>C209*D209</f>
        <v>0.73809999999999998</v>
      </c>
      <c r="F209" s="7">
        <f>A209*E209</f>
        <v>0</v>
      </c>
      <c r="G209" s="8">
        <f>F209/8</f>
        <v>0</v>
      </c>
      <c r="H209" s="9">
        <f>C209</f>
        <v>1.21</v>
      </c>
      <c r="I209" s="10">
        <v>0.61</v>
      </c>
      <c r="J209" s="10">
        <f>H209*I209</f>
        <v>0.73809999999999998</v>
      </c>
      <c r="K209" s="10">
        <f>A209*J209</f>
        <v>0</v>
      </c>
      <c r="L209" s="11">
        <f>K209/8</f>
        <v>0</v>
      </c>
      <c r="M209" s="12">
        <f>H209</f>
        <v>1.21</v>
      </c>
      <c r="N209" s="13">
        <v>0.55000000000000004</v>
      </c>
      <c r="O209" s="13">
        <f>M209*N209</f>
        <v>0.66549999999999998</v>
      </c>
      <c r="P209" s="13">
        <f>A209*O209</f>
        <v>0</v>
      </c>
      <c r="Q209" s="14">
        <f>P209/8</f>
        <v>0</v>
      </c>
    </row>
    <row r="210" spans="1:21" ht="15" customHeight="1" x14ac:dyDescent="0.3">
      <c r="A210" s="250">
        <f>VLOOKUP($B210,Reporting!$BI:$CA,MATCH($A$207,Reporting!$BJ$4:$CA$4,0)+1,FALSE)</f>
        <v>0</v>
      </c>
      <c r="B210" s="266" t="s">
        <v>376</v>
      </c>
      <c r="C210" s="97">
        <v>1.35</v>
      </c>
      <c r="D210" s="6">
        <v>0.61</v>
      </c>
      <c r="E210" s="7">
        <f>C210*D210</f>
        <v>0.82350000000000001</v>
      </c>
      <c r="F210" s="7">
        <f t="shared" ref="F210:F216" si="164">A210*E210</f>
        <v>0</v>
      </c>
      <c r="G210" s="8">
        <f>F210/8</f>
        <v>0</v>
      </c>
      <c r="H210" s="9">
        <f t="shared" ref="H210:H216" si="165">C210</f>
        <v>1.35</v>
      </c>
      <c r="I210" s="10">
        <v>0.61</v>
      </c>
      <c r="J210" s="10">
        <f>H210*I210</f>
        <v>0.82350000000000001</v>
      </c>
      <c r="K210" s="10">
        <f t="shared" ref="K210:K216" si="166">A210*J210</f>
        <v>0</v>
      </c>
      <c r="L210" s="11">
        <f>K210/8</f>
        <v>0</v>
      </c>
      <c r="M210" s="12">
        <f>H210</f>
        <v>1.35</v>
      </c>
      <c r="N210" s="13">
        <v>0.55000000000000004</v>
      </c>
      <c r="O210" s="13">
        <f>M210*N210</f>
        <v>0.74250000000000016</v>
      </c>
      <c r="P210" s="13">
        <f t="shared" ref="P210:P216" si="167">A210*O210</f>
        <v>0</v>
      </c>
      <c r="Q210" s="14">
        <f>P210/8</f>
        <v>0</v>
      </c>
    </row>
    <row r="211" spans="1:21" ht="15" customHeight="1" x14ac:dyDescent="0.3">
      <c r="A211" s="250">
        <f>VLOOKUP($B211,Reporting!$BI:$CA,MATCH($A$207,Reporting!$BJ$4:$CA$4,0)+1,FALSE)</f>
        <v>0</v>
      </c>
      <c r="B211" s="266" t="s">
        <v>391</v>
      </c>
      <c r="C211" s="97">
        <v>1.5</v>
      </c>
      <c r="D211" s="6">
        <v>0.61</v>
      </c>
      <c r="E211" s="7">
        <f t="shared" ref="E211:E216" si="168">C211*D211</f>
        <v>0.91500000000000004</v>
      </c>
      <c r="F211" s="7">
        <f t="shared" si="164"/>
        <v>0</v>
      </c>
      <c r="G211" s="8">
        <f t="shared" ref="G211:G216" si="169">F211/8</f>
        <v>0</v>
      </c>
      <c r="H211" s="9">
        <f t="shared" si="165"/>
        <v>1.5</v>
      </c>
      <c r="I211" s="10">
        <v>0.61</v>
      </c>
      <c r="J211" s="10">
        <f t="shared" ref="J211:J216" si="170">H211*I211</f>
        <v>0.91500000000000004</v>
      </c>
      <c r="K211" s="10">
        <f t="shared" si="166"/>
        <v>0</v>
      </c>
      <c r="L211" s="11">
        <f t="shared" ref="L211:L216" si="171">K211/8</f>
        <v>0</v>
      </c>
      <c r="M211" s="12">
        <f t="shared" ref="M211:M216" si="172">H211</f>
        <v>1.5</v>
      </c>
      <c r="N211" s="13">
        <v>0.55000000000000004</v>
      </c>
      <c r="O211" s="13">
        <f t="shared" ref="O211:O216" si="173">M211*N211</f>
        <v>0.82500000000000007</v>
      </c>
      <c r="P211" s="13">
        <f t="shared" si="167"/>
        <v>0</v>
      </c>
      <c r="Q211" s="14">
        <f t="shared" ref="Q211:Q216" si="174">P211/8</f>
        <v>0</v>
      </c>
    </row>
    <row r="212" spans="1:21" ht="15" customHeight="1" x14ac:dyDescent="0.3">
      <c r="A212" s="250">
        <f>VLOOKUP($B212,Reporting!$BI:$CA,MATCH($A$207,Reporting!$BJ$4:$CA$4,0)+1,FALSE)</f>
        <v>0</v>
      </c>
      <c r="B212" s="266" t="s">
        <v>392</v>
      </c>
      <c r="C212" s="97">
        <v>2.72</v>
      </c>
      <c r="D212" s="6">
        <v>0.61</v>
      </c>
      <c r="E212" s="7">
        <f t="shared" si="168"/>
        <v>1.6592</v>
      </c>
      <c r="F212" s="7">
        <f t="shared" si="164"/>
        <v>0</v>
      </c>
      <c r="G212" s="8">
        <f t="shared" si="169"/>
        <v>0</v>
      </c>
      <c r="H212" s="9">
        <f t="shared" si="165"/>
        <v>2.72</v>
      </c>
      <c r="I212" s="10">
        <v>0.61</v>
      </c>
      <c r="J212" s="10">
        <f t="shared" si="170"/>
        <v>1.6592</v>
      </c>
      <c r="K212" s="10">
        <f t="shared" si="166"/>
        <v>0</v>
      </c>
      <c r="L212" s="11">
        <f t="shared" si="171"/>
        <v>0</v>
      </c>
      <c r="M212" s="12">
        <f t="shared" si="172"/>
        <v>2.72</v>
      </c>
      <c r="N212" s="13">
        <v>0.55000000000000004</v>
      </c>
      <c r="O212" s="13">
        <f t="shared" si="173"/>
        <v>1.4960000000000002</v>
      </c>
      <c r="P212" s="13">
        <f t="shared" si="167"/>
        <v>0</v>
      </c>
      <c r="Q212" s="14">
        <f t="shared" si="174"/>
        <v>0</v>
      </c>
    </row>
    <row r="213" spans="1:21" ht="15.75" customHeight="1" x14ac:dyDescent="0.3">
      <c r="A213" s="250">
        <f>VLOOKUP($B213,Reporting!$BI:$CA,MATCH($A$207,Reporting!$BJ$4:$CA$4,0)+1,FALSE)</f>
        <v>0</v>
      </c>
      <c r="B213" s="266" t="s">
        <v>393</v>
      </c>
      <c r="C213" s="97">
        <v>3.41</v>
      </c>
      <c r="D213" s="6">
        <v>0.61</v>
      </c>
      <c r="E213" s="7">
        <f t="shared" si="168"/>
        <v>2.0800999999999998</v>
      </c>
      <c r="F213" s="7">
        <f t="shared" si="164"/>
        <v>0</v>
      </c>
      <c r="G213" s="8">
        <f t="shared" si="169"/>
        <v>0</v>
      </c>
      <c r="H213" s="9">
        <f t="shared" si="165"/>
        <v>3.41</v>
      </c>
      <c r="I213" s="10">
        <v>0.61</v>
      </c>
      <c r="J213" s="10">
        <f t="shared" si="170"/>
        <v>2.0800999999999998</v>
      </c>
      <c r="K213" s="10">
        <f t="shared" si="166"/>
        <v>0</v>
      </c>
      <c r="L213" s="11">
        <f t="shared" si="171"/>
        <v>0</v>
      </c>
      <c r="M213" s="12">
        <f t="shared" si="172"/>
        <v>3.41</v>
      </c>
      <c r="N213" s="13">
        <v>0.55000000000000004</v>
      </c>
      <c r="O213" s="13">
        <f t="shared" si="173"/>
        <v>1.8755000000000002</v>
      </c>
      <c r="P213" s="13">
        <f t="shared" si="167"/>
        <v>0</v>
      </c>
      <c r="Q213" s="14">
        <f t="shared" si="174"/>
        <v>0</v>
      </c>
    </row>
    <row r="214" spans="1:21" x14ac:dyDescent="0.3">
      <c r="A214" s="250">
        <f>VLOOKUP($B214,Reporting!$BI:$CA,MATCH($A$207,Reporting!$BJ$4:$CA$4,0)+1,FALSE)</f>
        <v>0</v>
      </c>
      <c r="B214" s="266" t="s">
        <v>394</v>
      </c>
      <c r="C214" s="97">
        <v>3.93</v>
      </c>
      <c r="D214" s="6">
        <v>0.61</v>
      </c>
      <c r="E214" s="7">
        <f t="shared" si="168"/>
        <v>2.3973</v>
      </c>
      <c r="F214" s="7">
        <f t="shared" si="164"/>
        <v>0</v>
      </c>
      <c r="G214" s="8">
        <f t="shared" si="169"/>
        <v>0</v>
      </c>
      <c r="H214" s="9">
        <f t="shared" si="165"/>
        <v>3.93</v>
      </c>
      <c r="I214" s="10">
        <v>0.61</v>
      </c>
      <c r="J214" s="10">
        <f t="shared" si="170"/>
        <v>2.3973</v>
      </c>
      <c r="K214" s="10">
        <f t="shared" si="166"/>
        <v>0</v>
      </c>
      <c r="L214" s="11">
        <f t="shared" si="171"/>
        <v>0</v>
      </c>
      <c r="M214" s="12">
        <f t="shared" si="172"/>
        <v>3.93</v>
      </c>
      <c r="N214" s="13">
        <v>0.55000000000000004</v>
      </c>
      <c r="O214" s="13">
        <f t="shared" si="173"/>
        <v>2.1615000000000002</v>
      </c>
      <c r="P214" s="13">
        <f t="shared" si="167"/>
        <v>0</v>
      </c>
      <c r="Q214" s="14">
        <f t="shared" si="174"/>
        <v>0</v>
      </c>
    </row>
    <row r="215" spans="1:21" x14ac:dyDescent="0.3">
      <c r="A215" s="250">
        <f>VLOOKUP($B215,Reporting!$BI:$CA,MATCH($A$207,Reporting!$BJ$4:$CA$4,0)+1,FALSE)</f>
        <v>0</v>
      </c>
      <c r="B215" s="266" t="s">
        <v>395</v>
      </c>
      <c r="C215" s="97">
        <v>5.62</v>
      </c>
      <c r="D215" s="6">
        <v>0.61</v>
      </c>
      <c r="E215" s="7">
        <f t="shared" si="168"/>
        <v>3.4281999999999999</v>
      </c>
      <c r="F215" s="7">
        <f t="shared" si="164"/>
        <v>0</v>
      </c>
      <c r="G215" s="8">
        <f t="shared" si="169"/>
        <v>0</v>
      </c>
      <c r="H215" s="9">
        <f t="shared" si="165"/>
        <v>5.62</v>
      </c>
      <c r="I215" s="10">
        <v>0.61</v>
      </c>
      <c r="J215" s="10">
        <f t="shared" si="170"/>
        <v>3.4281999999999999</v>
      </c>
      <c r="K215" s="10">
        <f t="shared" si="166"/>
        <v>0</v>
      </c>
      <c r="L215" s="11">
        <f t="shared" si="171"/>
        <v>0</v>
      </c>
      <c r="M215" s="12">
        <f t="shared" si="172"/>
        <v>5.62</v>
      </c>
      <c r="N215" s="13">
        <v>0.55000000000000004</v>
      </c>
      <c r="O215" s="13">
        <f t="shared" si="173"/>
        <v>3.0910000000000002</v>
      </c>
      <c r="P215" s="13">
        <f t="shared" si="167"/>
        <v>0</v>
      </c>
      <c r="Q215" s="14">
        <f t="shared" si="174"/>
        <v>0</v>
      </c>
    </row>
    <row r="216" spans="1:21" x14ac:dyDescent="0.3">
      <c r="A216" s="250">
        <f>VLOOKUP($B216,Reporting!$BI:$CA,MATCH($A$207,Reporting!$BJ$4:$CA$4,0)+1,FALSE)</f>
        <v>0</v>
      </c>
      <c r="B216" s="266" t="s">
        <v>396</v>
      </c>
      <c r="C216" s="97">
        <v>7.81</v>
      </c>
      <c r="D216" s="6">
        <v>0.61</v>
      </c>
      <c r="E216" s="7">
        <f t="shared" si="168"/>
        <v>4.7641</v>
      </c>
      <c r="F216" s="7">
        <f t="shared" si="164"/>
        <v>0</v>
      </c>
      <c r="G216" s="8">
        <f t="shared" si="169"/>
        <v>0</v>
      </c>
      <c r="H216" s="9">
        <f t="shared" si="165"/>
        <v>7.81</v>
      </c>
      <c r="I216" s="10">
        <v>0.61</v>
      </c>
      <c r="J216" s="10">
        <f t="shared" si="170"/>
        <v>4.7641</v>
      </c>
      <c r="K216" s="10">
        <f t="shared" si="166"/>
        <v>0</v>
      </c>
      <c r="L216" s="11">
        <f t="shared" si="171"/>
        <v>0</v>
      </c>
      <c r="M216" s="12">
        <f t="shared" si="172"/>
        <v>7.81</v>
      </c>
      <c r="N216" s="13">
        <v>0.55000000000000004</v>
      </c>
      <c r="O216" s="13">
        <f t="shared" si="173"/>
        <v>4.2955000000000005</v>
      </c>
      <c r="P216" s="13">
        <f t="shared" si="167"/>
        <v>0</v>
      </c>
      <c r="Q216" s="14">
        <f t="shared" si="174"/>
        <v>0</v>
      </c>
    </row>
    <row r="217" spans="1:21" ht="15" thickBot="1" x14ac:dyDescent="0.35">
      <c r="A217" s="3">
        <f>SUM(A209:A216)</f>
        <v>0</v>
      </c>
      <c r="B217" s="4"/>
      <c r="C217" s="4"/>
      <c r="D217" s="642" t="s">
        <v>9</v>
      </c>
      <c r="E217" s="643"/>
      <c r="F217" s="643"/>
      <c r="G217" s="16">
        <f>SUM(G209:G216)</f>
        <v>0</v>
      </c>
      <c r="H217" s="1"/>
      <c r="I217" s="644" t="s">
        <v>10</v>
      </c>
      <c r="J217" s="644"/>
      <c r="K217" s="644"/>
      <c r="L217" s="17">
        <f>SUM(L209:L216)</f>
        <v>0</v>
      </c>
      <c r="M217" s="15"/>
      <c r="N217" s="645" t="s">
        <v>11</v>
      </c>
      <c r="O217" s="645"/>
      <c r="P217" s="645"/>
      <c r="Q217" s="18">
        <f>SUM(Q209:Q216)</f>
        <v>0</v>
      </c>
    </row>
    <row r="218" spans="1:21" ht="15" thickBot="1" x14ac:dyDescent="0.35"/>
    <row r="219" spans="1:21" ht="15" customHeight="1" x14ac:dyDescent="0.3">
      <c r="A219" s="638" t="s">
        <v>206</v>
      </c>
      <c r="B219" s="638"/>
      <c r="C219" s="638"/>
      <c r="D219" s="638"/>
      <c r="E219" s="638"/>
      <c r="F219" s="638"/>
      <c r="G219" s="638"/>
      <c r="H219" s="638"/>
      <c r="I219" s="122"/>
      <c r="J219" s="122"/>
      <c r="K219" s="122"/>
      <c r="L219" s="122"/>
      <c r="M219" s="726" t="s">
        <v>106</v>
      </c>
      <c r="N219" s="726"/>
      <c r="O219" s="726"/>
      <c r="P219" s="726"/>
      <c r="Q219" s="736"/>
    </row>
    <row r="220" spans="1:21" ht="15" customHeight="1" x14ac:dyDescent="0.3">
      <c r="A220" s="639"/>
      <c r="B220" s="639"/>
      <c r="C220" s="639"/>
      <c r="D220" s="639"/>
      <c r="E220" s="639"/>
      <c r="F220" s="639"/>
      <c r="G220" s="639"/>
      <c r="H220" s="639"/>
      <c r="I220" s="123"/>
      <c r="J220" s="123"/>
      <c r="K220" s="123"/>
      <c r="L220" s="123"/>
      <c r="M220" s="727"/>
      <c r="N220" s="727"/>
      <c r="O220" s="727"/>
      <c r="P220" s="727"/>
      <c r="Q220" s="737"/>
      <c r="S220" s="116"/>
      <c r="T220" s="116"/>
      <c r="U220" s="116"/>
    </row>
    <row r="221" spans="1:21" x14ac:dyDescent="0.3">
      <c r="A221" s="250">
        <f>VLOOKUP($B221,Reporting!$BI:$CA,MATCH($A$219,Reporting!$BJ$4:$CA$4,0)+1,FALSE)</f>
        <v>0</v>
      </c>
      <c r="B221" s="266" t="s">
        <v>376</v>
      </c>
      <c r="C221" s="114">
        <v>1.08</v>
      </c>
      <c r="D221" s="6">
        <v>0.61</v>
      </c>
      <c r="E221" s="7">
        <f t="shared" ref="E221:E227" si="175">C221*D221</f>
        <v>0.65880000000000005</v>
      </c>
      <c r="F221" s="7">
        <f>A221*E221</f>
        <v>0</v>
      </c>
      <c r="G221" s="8">
        <f t="shared" ref="G221:G227" si="176">F221/8</f>
        <v>0</v>
      </c>
      <c r="H221" s="9">
        <f>C221</f>
        <v>1.08</v>
      </c>
      <c r="I221" s="10">
        <v>0.61</v>
      </c>
      <c r="J221" s="10">
        <f t="shared" ref="J221:J227" si="177">H221*I221</f>
        <v>0.65880000000000005</v>
      </c>
      <c r="K221" s="10">
        <f>A221*J221</f>
        <v>0</v>
      </c>
      <c r="L221" s="11">
        <f t="shared" ref="L221:L227" si="178">K221/8</f>
        <v>0</v>
      </c>
      <c r="M221" s="12">
        <f t="shared" ref="M221:M227" si="179">H221</f>
        <v>1.08</v>
      </c>
      <c r="N221" s="13">
        <v>0.55000000000000004</v>
      </c>
      <c r="O221" s="13">
        <f t="shared" ref="O221:O227" si="180">M221*N221</f>
        <v>0.59400000000000008</v>
      </c>
      <c r="P221" s="13">
        <f>A221*O221</f>
        <v>0</v>
      </c>
      <c r="Q221" s="14">
        <f t="shared" ref="Q221:Q227" si="181">P221/8</f>
        <v>0</v>
      </c>
    </row>
    <row r="222" spans="1:21" ht="15" customHeight="1" x14ac:dyDescent="0.3">
      <c r="A222" s="250">
        <f>VLOOKUP($B222,Reporting!$BI:$CA,MATCH($A$219,Reporting!$BJ$4:$CA$4,0)+1,FALSE)</f>
        <v>0</v>
      </c>
      <c r="B222" s="266" t="s">
        <v>391</v>
      </c>
      <c r="C222" s="97">
        <v>1.25</v>
      </c>
      <c r="D222" s="6">
        <v>0.61</v>
      </c>
      <c r="E222" s="7">
        <f t="shared" si="175"/>
        <v>0.76249999999999996</v>
      </c>
      <c r="F222" s="7">
        <f t="shared" ref="F222:F227" si="182">A222*E222</f>
        <v>0</v>
      </c>
      <c r="G222" s="8">
        <f t="shared" si="176"/>
        <v>0</v>
      </c>
      <c r="H222" s="9">
        <f t="shared" ref="H222:H227" si="183">C222</f>
        <v>1.25</v>
      </c>
      <c r="I222" s="10">
        <v>0.61</v>
      </c>
      <c r="J222" s="10">
        <f t="shared" si="177"/>
        <v>0.76249999999999996</v>
      </c>
      <c r="K222" s="10">
        <f t="shared" ref="K222:K227" si="184">A222*J222</f>
        <v>0</v>
      </c>
      <c r="L222" s="11">
        <f t="shared" si="178"/>
        <v>0</v>
      </c>
      <c r="M222" s="12">
        <f t="shared" si="179"/>
        <v>1.25</v>
      </c>
      <c r="N222" s="13">
        <v>0.55000000000000004</v>
      </c>
      <c r="O222" s="13">
        <f t="shared" si="180"/>
        <v>0.6875</v>
      </c>
      <c r="P222" s="13">
        <f t="shared" ref="P222:P227" si="185">A222*O222</f>
        <v>0</v>
      </c>
      <c r="Q222" s="14">
        <f t="shared" si="181"/>
        <v>0</v>
      </c>
    </row>
    <row r="223" spans="1:21" ht="15" customHeight="1" x14ac:dyDescent="0.3">
      <c r="A223" s="250">
        <f>VLOOKUP($B223,Reporting!$BI:$CA,MATCH($A$219,Reporting!$BJ$4:$CA$4,0)+1,FALSE)</f>
        <v>0</v>
      </c>
      <c r="B223" s="266" t="s">
        <v>392</v>
      </c>
      <c r="C223" s="97">
        <v>1.5</v>
      </c>
      <c r="D223" s="6">
        <v>0.61</v>
      </c>
      <c r="E223" s="7">
        <f t="shared" si="175"/>
        <v>0.91500000000000004</v>
      </c>
      <c r="F223" s="7">
        <f t="shared" si="182"/>
        <v>0</v>
      </c>
      <c r="G223" s="8">
        <f t="shared" si="176"/>
        <v>0</v>
      </c>
      <c r="H223" s="9">
        <f t="shared" si="183"/>
        <v>1.5</v>
      </c>
      <c r="I223" s="10">
        <v>0.61</v>
      </c>
      <c r="J223" s="10">
        <f t="shared" si="177"/>
        <v>0.91500000000000004</v>
      </c>
      <c r="K223" s="10">
        <f t="shared" si="184"/>
        <v>0</v>
      </c>
      <c r="L223" s="11">
        <f t="shared" si="178"/>
        <v>0</v>
      </c>
      <c r="M223" s="12">
        <f t="shared" si="179"/>
        <v>1.5</v>
      </c>
      <c r="N223" s="13">
        <v>0.55000000000000004</v>
      </c>
      <c r="O223" s="13">
        <f t="shared" si="180"/>
        <v>0.82500000000000007</v>
      </c>
      <c r="P223" s="13">
        <f t="shared" si="185"/>
        <v>0</v>
      </c>
      <c r="Q223" s="14">
        <f t="shared" si="181"/>
        <v>0</v>
      </c>
    </row>
    <row r="224" spans="1:21" ht="15" customHeight="1" x14ac:dyDescent="0.3">
      <c r="A224" s="250">
        <f>VLOOKUP($B224,Reporting!$BI:$CA,MATCH($A$219,Reporting!$BJ$4:$CA$4,0)+1,FALSE)</f>
        <v>0</v>
      </c>
      <c r="B224" s="266" t="s">
        <v>393</v>
      </c>
      <c r="C224" s="97">
        <v>2.17</v>
      </c>
      <c r="D224" s="6">
        <v>0.61</v>
      </c>
      <c r="E224" s="7">
        <f t="shared" si="175"/>
        <v>1.3236999999999999</v>
      </c>
      <c r="F224" s="7">
        <f t="shared" si="182"/>
        <v>0</v>
      </c>
      <c r="G224" s="8">
        <f t="shared" si="176"/>
        <v>0</v>
      </c>
      <c r="H224" s="9">
        <f t="shared" si="183"/>
        <v>2.17</v>
      </c>
      <c r="I224" s="10">
        <v>0.61</v>
      </c>
      <c r="J224" s="10">
        <f t="shared" si="177"/>
        <v>1.3236999999999999</v>
      </c>
      <c r="K224" s="10">
        <f t="shared" si="184"/>
        <v>0</v>
      </c>
      <c r="L224" s="11">
        <f t="shared" si="178"/>
        <v>0</v>
      </c>
      <c r="M224" s="12">
        <f t="shared" si="179"/>
        <v>2.17</v>
      </c>
      <c r="N224" s="13">
        <v>0.55000000000000004</v>
      </c>
      <c r="O224" s="13">
        <f t="shared" si="180"/>
        <v>1.1935</v>
      </c>
      <c r="P224" s="13">
        <f t="shared" si="185"/>
        <v>0</v>
      </c>
      <c r="Q224" s="14">
        <f t="shared" si="181"/>
        <v>0</v>
      </c>
    </row>
    <row r="225" spans="1:21" ht="15.75" customHeight="1" x14ac:dyDescent="0.3">
      <c r="A225" s="250">
        <f>VLOOKUP($B225,Reporting!$BI:$CA,MATCH($A$219,Reporting!$BJ$4:$CA$4,0)+1,FALSE)</f>
        <v>0</v>
      </c>
      <c r="B225" s="266" t="s">
        <v>394</v>
      </c>
      <c r="C225" s="97">
        <v>2.61</v>
      </c>
      <c r="D225" s="6">
        <v>0.61</v>
      </c>
      <c r="E225" s="7">
        <f t="shared" si="175"/>
        <v>1.5920999999999998</v>
      </c>
      <c r="F225" s="7">
        <f t="shared" si="182"/>
        <v>0</v>
      </c>
      <c r="G225" s="8">
        <f t="shared" si="176"/>
        <v>0</v>
      </c>
      <c r="H225" s="9">
        <f t="shared" si="183"/>
        <v>2.61</v>
      </c>
      <c r="I225" s="10">
        <v>0.61</v>
      </c>
      <c r="J225" s="10">
        <f t="shared" si="177"/>
        <v>1.5920999999999998</v>
      </c>
      <c r="K225" s="10">
        <f t="shared" si="184"/>
        <v>0</v>
      </c>
      <c r="L225" s="11">
        <f t="shared" si="178"/>
        <v>0</v>
      </c>
      <c r="M225" s="12">
        <f t="shared" si="179"/>
        <v>2.61</v>
      </c>
      <c r="N225" s="13">
        <v>0.55000000000000004</v>
      </c>
      <c r="O225" s="13">
        <f t="shared" si="180"/>
        <v>1.4355</v>
      </c>
      <c r="P225" s="13">
        <f t="shared" si="185"/>
        <v>0</v>
      </c>
      <c r="Q225" s="14">
        <f t="shared" si="181"/>
        <v>0</v>
      </c>
    </row>
    <row r="226" spans="1:21" x14ac:dyDescent="0.3">
      <c r="A226" s="250">
        <f>VLOOKUP($B226,Reporting!$BI:$CA,MATCH($A$219,Reporting!$BJ$4:$CA$4,0)+1,FALSE)</f>
        <v>0</v>
      </c>
      <c r="B226" s="266" t="s">
        <v>395</v>
      </c>
      <c r="C226" s="97">
        <v>3.68</v>
      </c>
      <c r="D226" s="6">
        <v>0.61</v>
      </c>
      <c r="E226" s="7">
        <f t="shared" si="175"/>
        <v>2.2448000000000001</v>
      </c>
      <c r="F226" s="7">
        <f t="shared" si="182"/>
        <v>0</v>
      </c>
      <c r="G226" s="8">
        <f t="shared" si="176"/>
        <v>0</v>
      </c>
      <c r="H226" s="9">
        <f t="shared" si="183"/>
        <v>3.68</v>
      </c>
      <c r="I226" s="10">
        <v>0.61</v>
      </c>
      <c r="J226" s="10">
        <f t="shared" si="177"/>
        <v>2.2448000000000001</v>
      </c>
      <c r="K226" s="10">
        <f t="shared" si="184"/>
        <v>0</v>
      </c>
      <c r="L226" s="11">
        <f t="shared" si="178"/>
        <v>0</v>
      </c>
      <c r="M226" s="12">
        <f t="shared" si="179"/>
        <v>3.68</v>
      </c>
      <c r="N226" s="13">
        <v>0.55000000000000004</v>
      </c>
      <c r="O226" s="13">
        <f t="shared" si="180"/>
        <v>2.0240000000000005</v>
      </c>
      <c r="P226" s="13">
        <f t="shared" si="185"/>
        <v>0</v>
      </c>
      <c r="Q226" s="14">
        <f t="shared" si="181"/>
        <v>0</v>
      </c>
    </row>
    <row r="227" spans="1:21" x14ac:dyDescent="0.3">
      <c r="A227" s="250">
        <f>VLOOKUP($B227,Reporting!$BI:$CA,MATCH($A$219,Reporting!$BJ$4:$CA$4,0)+1,FALSE)</f>
        <v>0</v>
      </c>
      <c r="B227" s="266" t="s">
        <v>396</v>
      </c>
      <c r="C227" s="97">
        <v>4.7300000000000004</v>
      </c>
      <c r="D227" s="6">
        <v>0.61</v>
      </c>
      <c r="E227" s="7">
        <f t="shared" si="175"/>
        <v>2.8853</v>
      </c>
      <c r="F227" s="7">
        <f t="shared" si="182"/>
        <v>0</v>
      </c>
      <c r="G227" s="8">
        <f t="shared" si="176"/>
        <v>0</v>
      </c>
      <c r="H227" s="9">
        <f t="shared" si="183"/>
        <v>4.7300000000000004</v>
      </c>
      <c r="I227" s="10">
        <v>0.61</v>
      </c>
      <c r="J227" s="10">
        <f t="shared" si="177"/>
        <v>2.8853</v>
      </c>
      <c r="K227" s="10">
        <f t="shared" si="184"/>
        <v>0</v>
      </c>
      <c r="L227" s="11">
        <f t="shared" si="178"/>
        <v>0</v>
      </c>
      <c r="M227" s="12">
        <f t="shared" si="179"/>
        <v>4.7300000000000004</v>
      </c>
      <c r="N227" s="13">
        <v>0.55000000000000004</v>
      </c>
      <c r="O227" s="13">
        <f t="shared" si="180"/>
        <v>2.6015000000000006</v>
      </c>
      <c r="P227" s="13">
        <f t="shared" si="185"/>
        <v>0</v>
      </c>
      <c r="Q227" s="14">
        <f t="shared" si="181"/>
        <v>0</v>
      </c>
    </row>
    <row r="228" spans="1:21" ht="15" thickBot="1" x14ac:dyDescent="0.35">
      <c r="A228" s="3">
        <f>SUM(A221:A227)</f>
        <v>0</v>
      </c>
      <c r="B228" s="4"/>
      <c r="C228" s="4"/>
      <c r="D228" s="642" t="s">
        <v>9</v>
      </c>
      <c r="E228" s="643"/>
      <c r="F228" s="643"/>
      <c r="G228" s="16">
        <f>SUM(G221:G227)</f>
        <v>0</v>
      </c>
      <c r="H228" s="1"/>
      <c r="I228" s="644" t="s">
        <v>10</v>
      </c>
      <c r="J228" s="644"/>
      <c r="K228" s="644"/>
      <c r="L228" s="17">
        <f>SUM(L221:L227)</f>
        <v>0</v>
      </c>
      <c r="M228" s="15"/>
      <c r="N228" s="645" t="s">
        <v>11</v>
      </c>
      <c r="O228" s="645"/>
      <c r="P228" s="645"/>
      <c r="Q228" s="18">
        <f>SUM(Q221:Q227)</f>
        <v>0</v>
      </c>
    </row>
    <row r="229" spans="1:21" ht="15" thickBot="1" x14ac:dyDescent="0.35"/>
    <row r="230" spans="1:21" ht="15" customHeight="1" x14ac:dyDescent="0.3">
      <c r="A230" s="638" t="s">
        <v>207</v>
      </c>
      <c r="B230" s="638"/>
      <c r="C230" s="638"/>
      <c r="D230" s="638"/>
      <c r="E230" s="638"/>
      <c r="F230" s="638"/>
      <c r="G230" s="638"/>
      <c r="H230" s="122"/>
      <c r="I230" s="122"/>
      <c r="J230" s="122"/>
      <c r="K230" s="122"/>
      <c r="L230" s="726" t="s">
        <v>107</v>
      </c>
      <c r="M230" s="726"/>
      <c r="N230" s="726"/>
      <c r="O230" s="726"/>
      <c r="P230" s="726"/>
      <c r="Q230" s="5"/>
    </row>
    <row r="231" spans="1:21" ht="15" customHeight="1" x14ac:dyDescent="0.3">
      <c r="A231" s="639"/>
      <c r="B231" s="639"/>
      <c r="C231" s="639"/>
      <c r="D231" s="639"/>
      <c r="E231" s="639"/>
      <c r="F231" s="639"/>
      <c r="G231" s="639"/>
      <c r="H231" s="123"/>
      <c r="I231" s="123"/>
      <c r="J231" s="123"/>
      <c r="K231" s="123"/>
      <c r="L231" s="727"/>
      <c r="M231" s="727"/>
      <c r="N231" s="727"/>
      <c r="O231" s="727"/>
      <c r="P231" s="727"/>
      <c r="Q231" s="30"/>
      <c r="S231" s="116"/>
      <c r="T231" s="116"/>
      <c r="U231" s="116"/>
    </row>
    <row r="232" spans="1:21" x14ac:dyDescent="0.3">
      <c r="A232" s="250">
        <f>VLOOKUP($B232,Reporting!$BI:$CA,MATCH($A$230,Reporting!$BJ$4:$CA$4,0)+1,FALSE)</f>
        <v>0</v>
      </c>
      <c r="B232" s="266" t="s">
        <v>376</v>
      </c>
      <c r="C232" s="97">
        <v>1.0900000000000001</v>
      </c>
      <c r="D232" s="6">
        <v>0.61</v>
      </c>
      <c r="E232" s="7">
        <f>C232*D232</f>
        <v>0.66490000000000005</v>
      </c>
      <c r="F232" s="7">
        <f t="shared" ref="F232:F238" si="186">A232*E232</f>
        <v>0</v>
      </c>
      <c r="G232" s="8">
        <f>F232/8</f>
        <v>0</v>
      </c>
      <c r="H232" s="9">
        <f t="shared" ref="H232:H238" si="187">C232</f>
        <v>1.0900000000000001</v>
      </c>
      <c r="I232" s="10">
        <v>0.61</v>
      </c>
      <c r="J232" s="10">
        <f>H232*I232</f>
        <v>0.66490000000000005</v>
      </c>
      <c r="K232" s="10">
        <f t="shared" ref="K232:K238" si="188">A232*J232</f>
        <v>0</v>
      </c>
      <c r="L232" s="11">
        <f>K232/8</f>
        <v>0</v>
      </c>
      <c r="M232" s="12">
        <f>H232</f>
        <v>1.0900000000000001</v>
      </c>
      <c r="N232" s="13">
        <v>0.55000000000000004</v>
      </c>
      <c r="O232" s="13">
        <f>M232*N232</f>
        <v>0.59950000000000014</v>
      </c>
      <c r="P232" s="13">
        <f t="shared" ref="P232:P238" si="189">A232*O232</f>
        <v>0</v>
      </c>
      <c r="Q232" s="14">
        <f>P232/8</f>
        <v>0</v>
      </c>
    </row>
    <row r="233" spans="1:21" ht="15" customHeight="1" x14ac:dyDescent="0.3">
      <c r="A233" s="250">
        <f>VLOOKUP($B233,Reporting!$BI:$CA,MATCH($A$230,Reporting!$BJ$4:$CA$4,0)+1,FALSE)</f>
        <v>0</v>
      </c>
      <c r="B233" s="266" t="s">
        <v>391</v>
      </c>
      <c r="C233" s="97">
        <v>1.32</v>
      </c>
      <c r="D233" s="6">
        <v>0.61</v>
      </c>
      <c r="E233" s="7">
        <f t="shared" ref="E233:E238" si="190">C233*D233</f>
        <v>0.80520000000000003</v>
      </c>
      <c r="F233" s="7">
        <f t="shared" si="186"/>
        <v>0</v>
      </c>
      <c r="G233" s="8">
        <f t="shared" ref="G233:G238" si="191">F233/8</f>
        <v>0</v>
      </c>
      <c r="H233" s="9">
        <f t="shared" si="187"/>
        <v>1.32</v>
      </c>
      <c r="I233" s="10">
        <v>0.61</v>
      </c>
      <c r="J233" s="10">
        <f t="shared" ref="J233:J238" si="192">H233*I233</f>
        <v>0.80520000000000003</v>
      </c>
      <c r="K233" s="10">
        <f t="shared" si="188"/>
        <v>0</v>
      </c>
      <c r="L233" s="11">
        <f t="shared" ref="L233:L238" si="193">K233/8</f>
        <v>0</v>
      </c>
      <c r="M233" s="12">
        <f t="shared" ref="M233:M238" si="194">H233</f>
        <v>1.32</v>
      </c>
      <c r="N233" s="13">
        <v>0.55000000000000004</v>
      </c>
      <c r="O233" s="13">
        <f t="shared" ref="O233:O238" si="195">M233*N233</f>
        <v>0.72600000000000009</v>
      </c>
      <c r="P233" s="13">
        <f t="shared" si="189"/>
        <v>0</v>
      </c>
      <c r="Q233" s="14">
        <f t="shared" ref="Q233:Q238" si="196">P233/8</f>
        <v>0</v>
      </c>
    </row>
    <row r="234" spans="1:21" ht="15" customHeight="1" x14ac:dyDescent="0.3">
      <c r="A234" s="250">
        <f>VLOOKUP($B234,Reporting!$BI:$CA,MATCH($A$230,Reporting!$BJ$4:$CA$4,0)+1,FALSE)</f>
        <v>0</v>
      </c>
      <c r="B234" s="266" t="s">
        <v>392</v>
      </c>
      <c r="C234" s="97">
        <v>1.85</v>
      </c>
      <c r="D234" s="6">
        <v>0.61</v>
      </c>
      <c r="E234" s="7">
        <f t="shared" si="190"/>
        <v>1.1285000000000001</v>
      </c>
      <c r="F234" s="7">
        <f t="shared" si="186"/>
        <v>0</v>
      </c>
      <c r="G234" s="8">
        <f t="shared" si="191"/>
        <v>0</v>
      </c>
      <c r="H234" s="9">
        <f t="shared" si="187"/>
        <v>1.85</v>
      </c>
      <c r="I234" s="10">
        <v>0.61</v>
      </c>
      <c r="J234" s="10">
        <f t="shared" si="192"/>
        <v>1.1285000000000001</v>
      </c>
      <c r="K234" s="10">
        <f t="shared" si="188"/>
        <v>0</v>
      </c>
      <c r="L234" s="11">
        <f t="shared" si="193"/>
        <v>0</v>
      </c>
      <c r="M234" s="12">
        <f t="shared" si="194"/>
        <v>1.85</v>
      </c>
      <c r="N234" s="13">
        <v>0.55000000000000004</v>
      </c>
      <c r="O234" s="13">
        <f t="shared" si="195"/>
        <v>1.0175000000000001</v>
      </c>
      <c r="P234" s="13">
        <f t="shared" si="189"/>
        <v>0</v>
      </c>
      <c r="Q234" s="14">
        <f t="shared" si="196"/>
        <v>0</v>
      </c>
    </row>
    <row r="235" spans="1:21" ht="15.75" customHeight="1" x14ac:dyDescent="0.3">
      <c r="A235" s="250">
        <f>VLOOKUP($B235,Reporting!$BI:$CA,MATCH($A$230,Reporting!$BJ$4:$CA$4,0)+1,FALSE)</f>
        <v>0</v>
      </c>
      <c r="B235" s="266" t="s">
        <v>393</v>
      </c>
      <c r="C235" s="97">
        <v>2.4900000000000002</v>
      </c>
      <c r="D235" s="6">
        <v>0.61</v>
      </c>
      <c r="E235" s="7">
        <f t="shared" si="190"/>
        <v>1.5189000000000001</v>
      </c>
      <c r="F235" s="7">
        <f t="shared" si="186"/>
        <v>0</v>
      </c>
      <c r="G235" s="8">
        <f t="shared" si="191"/>
        <v>0</v>
      </c>
      <c r="H235" s="9">
        <f t="shared" si="187"/>
        <v>2.4900000000000002</v>
      </c>
      <c r="I235" s="10">
        <v>0.61</v>
      </c>
      <c r="J235" s="10">
        <f t="shared" si="192"/>
        <v>1.5189000000000001</v>
      </c>
      <c r="K235" s="10">
        <f t="shared" si="188"/>
        <v>0</v>
      </c>
      <c r="L235" s="11">
        <f t="shared" si="193"/>
        <v>0</v>
      </c>
      <c r="M235" s="12">
        <f t="shared" si="194"/>
        <v>2.4900000000000002</v>
      </c>
      <c r="N235" s="13">
        <v>0.55000000000000004</v>
      </c>
      <c r="O235" s="13">
        <f t="shared" si="195"/>
        <v>1.3695000000000002</v>
      </c>
      <c r="P235" s="13">
        <f t="shared" si="189"/>
        <v>0</v>
      </c>
      <c r="Q235" s="14">
        <f t="shared" si="196"/>
        <v>0</v>
      </c>
    </row>
    <row r="236" spans="1:21" x14ac:dyDescent="0.3">
      <c r="A236" s="250">
        <f>VLOOKUP($B236,Reporting!$BI:$CA,MATCH($A$230,Reporting!$BJ$4:$CA$4,0)+1,FALSE)</f>
        <v>0</v>
      </c>
      <c r="B236" s="266" t="s">
        <v>394</v>
      </c>
      <c r="C236" s="97">
        <v>3.13</v>
      </c>
      <c r="D236" s="6">
        <v>0.61</v>
      </c>
      <c r="E236" s="7">
        <f t="shared" si="190"/>
        <v>1.9093</v>
      </c>
      <c r="F236" s="7">
        <f t="shared" si="186"/>
        <v>0</v>
      </c>
      <c r="G236" s="8">
        <f t="shared" si="191"/>
        <v>0</v>
      </c>
      <c r="H236" s="9">
        <f t="shared" si="187"/>
        <v>3.13</v>
      </c>
      <c r="I236" s="10">
        <v>0.61</v>
      </c>
      <c r="J236" s="10">
        <f t="shared" si="192"/>
        <v>1.9093</v>
      </c>
      <c r="K236" s="10">
        <f t="shared" si="188"/>
        <v>0</v>
      </c>
      <c r="L236" s="11">
        <f t="shared" si="193"/>
        <v>0</v>
      </c>
      <c r="M236" s="12">
        <f t="shared" si="194"/>
        <v>3.13</v>
      </c>
      <c r="N236" s="13">
        <v>0.55000000000000004</v>
      </c>
      <c r="O236" s="13">
        <f t="shared" si="195"/>
        <v>1.7215</v>
      </c>
      <c r="P236" s="13">
        <f t="shared" si="189"/>
        <v>0</v>
      </c>
      <c r="Q236" s="14">
        <f t="shared" si="196"/>
        <v>0</v>
      </c>
    </row>
    <row r="237" spans="1:21" x14ac:dyDescent="0.3">
      <c r="A237" s="250">
        <f>VLOOKUP($B237,Reporting!$BI:$CA,MATCH($A$230,Reporting!$BJ$4:$CA$4,0)+1,FALSE)</f>
        <v>0</v>
      </c>
      <c r="B237" s="266" t="s">
        <v>395</v>
      </c>
      <c r="C237" s="97">
        <v>3.76</v>
      </c>
      <c r="D237" s="6">
        <v>0.61</v>
      </c>
      <c r="E237" s="7">
        <f t="shared" si="190"/>
        <v>2.2935999999999996</v>
      </c>
      <c r="F237" s="7">
        <f t="shared" si="186"/>
        <v>0</v>
      </c>
      <c r="G237" s="8">
        <f t="shared" si="191"/>
        <v>0</v>
      </c>
      <c r="H237" s="9">
        <f t="shared" si="187"/>
        <v>3.76</v>
      </c>
      <c r="I237" s="10">
        <v>0.61</v>
      </c>
      <c r="J237" s="10">
        <f t="shared" si="192"/>
        <v>2.2935999999999996</v>
      </c>
      <c r="K237" s="10">
        <f t="shared" si="188"/>
        <v>0</v>
      </c>
      <c r="L237" s="11">
        <f t="shared" si="193"/>
        <v>0</v>
      </c>
      <c r="M237" s="12">
        <f t="shared" si="194"/>
        <v>3.76</v>
      </c>
      <c r="N237" s="13">
        <v>0.55000000000000004</v>
      </c>
      <c r="O237" s="13">
        <f t="shared" si="195"/>
        <v>2.0680000000000001</v>
      </c>
      <c r="P237" s="13">
        <f t="shared" si="189"/>
        <v>0</v>
      </c>
      <c r="Q237" s="14">
        <f t="shared" si="196"/>
        <v>0</v>
      </c>
    </row>
    <row r="238" spans="1:21" x14ac:dyDescent="0.3">
      <c r="A238" s="250">
        <f>VLOOKUP($B238,Reporting!$BI:$CA,MATCH($A$230,Reporting!$BJ$4:$CA$4,0)+1,FALSE)</f>
        <v>0</v>
      </c>
      <c r="B238" s="266" t="s">
        <v>396</v>
      </c>
      <c r="C238" s="97">
        <v>4.8</v>
      </c>
      <c r="D238" s="6">
        <v>0.61</v>
      </c>
      <c r="E238" s="7">
        <f t="shared" si="190"/>
        <v>2.9279999999999999</v>
      </c>
      <c r="F238" s="7">
        <f t="shared" si="186"/>
        <v>0</v>
      </c>
      <c r="G238" s="8">
        <f t="shared" si="191"/>
        <v>0</v>
      </c>
      <c r="H238" s="9">
        <f t="shared" si="187"/>
        <v>4.8</v>
      </c>
      <c r="I238" s="10">
        <v>0.61</v>
      </c>
      <c r="J238" s="10">
        <f t="shared" si="192"/>
        <v>2.9279999999999999</v>
      </c>
      <c r="K238" s="10">
        <f t="shared" si="188"/>
        <v>0</v>
      </c>
      <c r="L238" s="11">
        <f t="shared" si="193"/>
        <v>0</v>
      </c>
      <c r="M238" s="12">
        <f t="shared" si="194"/>
        <v>4.8</v>
      </c>
      <c r="N238" s="13">
        <v>0.55000000000000004</v>
      </c>
      <c r="O238" s="13">
        <f t="shared" si="195"/>
        <v>2.64</v>
      </c>
      <c r="P238" s="13">
        <f t="shared" si="189"/>
        <v>0</v>
      </c>
      <c r="Q238" s="14">
        <f t="shared" si="196"/>
        <v>0</v>
      </c>
    </row>
    <row r="239" spans="1:21" ht="15" thickBot="1" x14ac:dyDescent="0.35">
      <c r="A239" s="3">
        <f>SUM(A232:A238)</f>
        <v>0</v>
      </c>
      <c r="B239" s="4"/>
      <c r="C239" s="4"/>
      <c r="D239" s="642" t="s">
        <v>9</v>
      </c>
      <c r="E239" s="643"/>
      <c r="F239" s="643"/>
      <c r="G239" s="16">
        <f>SUM(G232:G238)</f>
        <v>0</v>
      </c>
      <c r="H239" s="1"/>
      <c r="I239" s="644" t="s">
        <v>10</v>
      </c>
      <c r="J239" s="644"/>
      <c r="K239" s="644"/>
      <c r="L239" s="17">
        <f>SUM(L232:L238)</f>
        <v>0</v>
      </c>
      <c r="M239" s="15"/>
      <c r="N239" s="645" t="s">
        <v>11</v>
      </c>
      <c r="O239" s="645"/>
      <c r="P239" s="645"/>
      <c r="Q239" s="18">
        <f>SUM(Q232:Q238)</f>
        <v>0</v>
      </c>
    </row>
    <row r="240" spans="1:21" ht="15" thickBot="1" x14ac:dyDescent="0.35"/>
    <row r="241" spans="1:21" ht="15" customHeight="1" x14ac:dyDescent="0.3">
      <c r="A241" s="638" t="s">
        <v>208</v>
      </c>
      <c r="B241" s="638"/>
      <c r="C241" s="638"/>
      <c r="D241" s="638"/>
      <c r="E241" s="638"/>
      <c r="F241" s="638"/>
      <c r="G241" s="122"/>
      <c r="H241" s="122"/>
      <c r="I241" s="122"/>
      <c r="J241" s="122"/>
      <c r="K241" s="726" t="s">
        <v>108</v>
      </c>
      <c r="L241" s="726"/>
      <c r="M241" s="726"/>
      <c r="N241" s="726"/>
      <c r="O241" s="726"/>
      <c r="P241" s="2"/>
      <c r="Q241" s="5"/>
    </row>
    <row r="242" spans="1:21" ht="15" customHeight="1" x14ac:dyDescent="0.3">
      <c r="A242" s="639"/>
      <c r="B242" s="639"/>
      <c r="C242" s="639"/>
      <c r="D242" s="639"/>
      <c r="E242" s="639"/>
      <c r="F242" s="639"/>
      <c r="G242" s="123"/>
      <c r="H242" s="123"/>
      <c r="I242" s="123"/>
      <c r="J242" s="123"/>
      <c r="K242" s="727"/>
      <c r="L242" s="727"/>
      <c r="M242" s="727"/>
      <c r="N242" s="727"/>
      <c r="O242" s="727"/>
      <c r="P242" s="29"/>
      <c r="Q242" s="30"/>
      <c r="S242" s="116"/>
      <c r="T242" s="116"/>
      <c r="U242" s="116"/>
    </row>
    <row r="243" spans="1:21" x14ac:dyDescent="0.3">
      <c r="A243" s="250">
        <f>VLOOKUP($B243,Reporting!$BI:$CA,MATCH($A$241,Reporting!$BJ$4:$CA$4,0)+1,FALSE)</f>
        <v>0</v>
      </c>
      <c r="B243" s="266" t="s">
        <v>376</v>
      </c>
      <c r="C243" s="114">
        <v>1.8</v>
      </c>
      <c r="D243" s="6">
        <v>0.61</v>
      </c>
      <c r="E243" s="7">
        <f t="shared" ref="E243:E249" si="197">C243*D243</f>
        <v>1.0980000000000001</v>
      </c>
      <c r="F243" s="7">
        <f>A243*E243</f>
        <v>0</v>
      </c>
      <c r="G243" s="8">
        <f t="shared" ref="G243:G249" si="198">F243/8</f>
        <v>0</v>
      </c>
      <c r="H243" s="9">
        <f>C243</f>
        <v>1.8</v>
      </c>
      <c r="I243" s="10">
        <v>0.61</v>
      </c>
      <c r="J243" s="10">
        <f t="shared" ref="J243:J249" si="199">H243*I243</f>
        <v>1.0980000000000001</v>
      </c>
      <c r="K243" s="10">
        <f>A243*J243</f>
        <v>0</v>
      </c>
      <c r="L243" s="11">
        <f t="shared" ref="L243:L249" si="200">K243/8</f>
        <v>0</v>
      </c>
      <c r="M243" s="12">
        <f t="shared" ref="M243:M249" si="201">H243</f>
        <v>1.8</v>
      </c>
      <c r="N243" s="13">
        <v>0.55000000000000004</v>
      </c>
      <c r="O243" s="13">
        <f t="shared" ref="O243:O249" si="202">M243*N243</f>
        <v>0.9900000000000001</v>
      </c>
      <c r="P243" s="13">
        <f>A243*O243</f>
        <v>0</v>
      </c>
      <c r="Q243" s="14">
        <f t="shared" ref="Q243:Q249" si="203">P243/8</f>
        <v>0</v>
      </c>
    </row>
    <row r="244" spans="1:21" ht="15" customHeight="1" x14ac:dyDescent="0.3">
      <c r="A244" s="250">
        <f>VLOOKUP($B244,Reporting!$BI:$CA,MATCH($A$241,Reporting!$BJ$4:$CA$4,0)+1,FALSE)</f>
        <v>0</v>
      </c>
      <c r="B244" s="266" t="s">
        <v>391</v>
      </c>
      <c r="C244" s="97">
        <v>2</v>
      </c>
      <c r="D244" s="6">
        <v>0.61</v>
      </c>
      <c r="E244" s="7">
        <f t="shared" si="197"/>
        <v>1.22</v>
      </c>
      <c r="F244" s="7">
        <f t="shared" ref="F244:F249" si="204">A244*E244</f>
        <v>0</v>
      </c>
      <c r="G244" s="8">
        <f t="shared" si="198"/>
        <v>0</v>
      </c>
      <c r="H244" s="9">
        <f t="shared" ref="H244:H249" si="205">C244</f>
        <v>2</v>
      </c>
      <c r="I244" s="10">
        <v>0.61</v>
      </c>
      <c r="J244" s="10">
        <f t="shared" si="199"/>
        <v>1.22</v>
      </c>
      <c r="K244" s="10">
        <f t="shared" ref="K244:K249" si="206">A244*J244</f>
        <v>0</v>
      </c>
      <c r="L244" s="11">
        <f t="shared" si="200"/>
        <v>0</v>
      </c>
      <c r="M244" s="12">
        <f t="shared" si="201"/>
        <v>2</v>
      </c>
      <c r="N244" s="13">
        <v>0.55000000000000004</v>
      </c>
      <c r="O244" s="13">
        <f t="shared" si="202"/>
        <v>1.1000000000000001</v>
      </c>
      <c r="P244" s="13">
        <f t="shared" ref="P244:P249" si="207">A244*O244</f>
        <v>0</v>
      </c>
      <c r="Q244" s="14">
        <f t="shared" si="203"/>
        <v>0</v>
      </c>
    </row>
    <row r="245" spans="1:21" ht="15" customHeight="1" x14ac:dyDescent="0.3">
      <c r="A245" s="250">
        <f>VLOOKUP($B245,Reporting!$BI:$CA,MATCH($A$241,Reporting!$BJ$4:$CA$4,0)+1,FALSE)</f>
        <v>0</v>
      </c>
      <c r="B245" s="266" t="s">
        <v>392</v>
      </c>
      <c r="C245" s="97">
        <v>3.38</v>
      </c>
      <c r="D245" s="6">
        <v>0.61</v>
      </c>
      <c r="E245" s="7">
        <f t="shared" si="197"/>
        <v>2.0617999999999999</v>
      </c>
      <c r="F245" s="7">
        <f t="shared" si="204"/>
        <v>0</v>
      </c>
      <c r="G245" s="8">
        <f t="shared" si="198"/>
        <v>0</v>
      </c>
      <c r="H245" s="9">
        <f t="shared" si="205"/>
        <v>3.38</v>
      </c>
      <c r="I245" s="10">
        <v>0.61</v>
      </c>
      <c r="J245" s="10">
        <f t="shared" si="199"/>
        <v>2.0617999999999999</v>
      </c>
      <c r="K245" s="10">
        <f t="shared" si="206"/>
        <v>0</v>
      </c>
      <c r="L245" s="11">
        <f t="shared" si="200"/>
        <v>0</v>
      </c>
      <c r="M245" s="12">
        <f t="shared" si="201"/>
        <v>3.38</v>
      </c>
      <c r="N245" s="13">
        <v>0.55000000000000004</v>
      </c>
      <c r="O245" s="13">
        <f t="shared" si="202"/>
        <v>1.859</v>
      </c>
      <c r="P245" s="13">
        <f t="shared" si="207"/>
        <v>0</v>
      </c>
      <c r="Q245" s="14">
        <f t="shared" si="203"/>
        <v>0</v>
      </c>
    </row>
    <row r="246" spans="1:21" ht="15" customHeight="1" x14ac:dyDescent="0.3">
      <c r="A246" s="250">
        <f>VLOOKUP($B246,Reporting!$BI:$CA,MATCH($A$241,Reporting!$BJ$4:$CA$4,0)+1,FALSE)</f>
        <v>0</v>
      </c>
      <c r="B246" s="266" t="s">
        <v>393</v>
      </c>
      <c r="C246" s="97">
        <v>4.34</v>
      </c>
      <c r="D246" s="6">
        <v>0.61</v>
      </c>
      <c r="E246" s="7">
        <f t="shared" si="197"/>
        <v>2.6473999999999998</v>
      </c>
      <c r="F246" s="7">
        <f t="shared" si="204"/>
        <v>0</v>
      </c>
      <c r="G246" s="8">
        <f t="shared" si="198"/>
        <v>0</v>
      </c>
      <c r="H246" s="9">
        <f t="shared" si="205"/>
        <v>4.34</v>
      </c>
      <c r="I246" s="10">
        <v>0.61</v>
      </c>
      <c r="J246" s="10">
        <f t="shared" si="199"/>
        <v>2.6473999999999998</v>
      </c>
      <c r="K246" s="10">
        <f t="shared" si="206"/>
        <v>0</v>
      </c>
      <c r="L246" s="11">
        <f t="shared" si="200"/>
        <v>0</v>
      </c>
      <c r="M246" s="12">
        <f t="shared" si="201"/>
        <v>4.34</v>
      </c>
      <c r="N246" s="13">
        <v>0.55000000000000004</v>
      </c>
      <c r="O246" s="13">
        <f t="shared" si="202"/>
        <v>2.387</v>
      </c>
      <c r="P246" s="13">
        <f t="shared" si="207"/>
        <v>0</v>
      </c>
      <c r="Q246" s="14">
        <f t="shared" si="203"/>
        <v>0</v>
      </c>
    </row>
    <row r="247" spans="1:21" ht="15.75" customHeight="1" x14ac:dyDescent="0.3">
      <c r="A247" s="250">
        <f>VLOOKUP($B247,Reporting!$BI:$CA,MATCH($A$241,Reporting!$BJ$4:$CA$4,0)+1,FALSE)</f>
        <v>0</v>
      </c>
      <c r="B247" s="266" t="s">
        <v>394</v>
      </c>
      <c r="C247" s="97">
        <v>5.04</v>
      </c>
      <c r="D247" s="6">
        <v>0.61</v>
      </c>
      <c r="E247" s="7">
        <f t="shared" si="197"/>
        <v>3.0743999999999998</v>
      </c>
      <c r="F247" s="7">
        <f t="shared" si="204"/>
        <v>0</v>
      </c>
      <c r="G247" s="8">
        <f t="shared" si="198"/>
        <v>0</v>
      </c>
      <c r="H247" s="9">
        <f t="shared" si="205"/>
        <v>5.04</v>
      </c>
      <c r="I247" s="10">
        <v>0.61</v>
      </c>
      <c r="J247" s="10">
        <f t="shared" si="199"/>
        <v>3.0743999999999998</v>
      </c>
      <c r="K247" s="10">
        <f t="shared" si="206"/>
        <v>0</v>
      </c>
      <c r="L247" s="11">
        <f t="shared" si="200"/>
        <v>0</v>
      </c>
      <c r="M247" s="12">
        <f t="shared" si="201"/>
        <v>5.04</v>
      </c>
      <c r="N247" s="13">
        <v>0.55000000000000004</v>
      </c>
      <c r="O247" s="13">
        <f t="shared" si="202"/>
        <v>2.7720000000000002</v>
      </c>
      <c r="P247" s="13">
        <f t="shared" si="207"/>
        <v>0</v>
      </c>
      <c r="Q247" s="14">
        <f t="shared" si="203"/>
        <v>0</v>
      </c>
    </row>
    <row r="248" spans="1:21" x14ac:dyDescent="0.3">
      <c r="A248" s="250">
        <f>VLOOKUP($B248,Reporting!$BI:$CA,MATCH($A$241,Reporting!$BJ$4:$CA$4,0)+1,FALSE)</f>
        <v>0</v>
      </c>
      <c r="B248" s="266" t="s">
        <v>395</v>
      </c>
      <c r="C248" s="97">
        <v>6.8</v>
      </c>
      <c r="D248" s="6">
        <v>0.61</v>
      </c>
      <c r="E248" s="7">
        <f t="shared" si="197"/>
        <v>4.1479999999999997</v>
      </c>
      <c r="F248" s="7">
        <f t="shared" si="204"/>
        <v>0</v>
      </c>
      <c r="G248" s="8">
        <f t="shared" si="198"/>
        <v>0</v>
      </c>
      <c r="H248" s="9">
        <f t="shared" si="205"/>
        <v>6.8</v>
      </c>
      <c r="I248" s="10">
        <v>0.61</v>
      </c>
      <c r="J248" s="10">
        <f t="shared" si="199"/>
        <v>4.1479999999999997</v>
      </c>
      <c r="K248" s="10">
        <f t="shared" si="206"/>
        <v>0</v>
      </c>
      <c r="L248" s="11">
        <f t="shared" si="200"/>
        <v>0</v>
      </c>
      <c r="M248" s="12">
        <f t="shared" si="201"/>
        <v>6.8</v>
      </c>
      <c r="N248" s="13">
        <v>0.55000000000000004</v>
      </c>
      <c r="O248" s="13">
        <f t="shared" si="202"/>
        <v>3.74</v>
      </c>
      <c r="P248" s="13">
        <f t="shared" si="207"/>
        <v>0</v>
      </c>
      <c r="Q248" s="14">
        <f t="shared" si="203"/>
        <v>0</v>
      </c>
    </row>
    <row r="249" spans="1:21" x14ac:dyDescent="0.3">
      <c r="A249" s="250">
        <f>VLOOKUP($B249,Reporting!$BI:$CA,MATCH($A$241,Reporting!$BJ$4:$CA$4,0)+1,FALSE)</f>
        <v>0</v>
      </c>
      <c r="B249" s="266" t="s">
        <v>396</v>
      </c>
      <c r="C249" s="97">
        <v>9.32</v>
      </c>
      <c r="D249" s="6">
        <v>0.61</v>
      </c>
      <c r="E249" s="7">
        <f t="shared" si="197"/>
        <v>5.6852</v>
      </c>
      <c r="F249" s="7">
        <f t="shared" si="204"/>
        <v>0</v>
      </c>
      <c r="G249" s="8">
        <f t="shared" si="198"/>
        <v>0</v>
      </c>
      <c r="H249" s="9">
        <f t="shared" si="205"/>
        <v>9.32</v>
      </c>
      <c r="I249" s="10">
        <v>0.61</v>
      </c>
      <c r="J249" s="10">
        <f t="shared" si="199"/>
        <v>5.6852</v>
      </c>
      <c r="K249" s="10">
        <f t="shared" si="206"/>
        <v>0</v>
      </c>
      <c r="L249" s="11">
        <f t="shared" si="200"/>
        <v>0</v>
      </c>
      <c r="M249" s="12">
        <f t="shared" si="201"/>
        <v>9.32</v>
      </c>
      <c r="N249" s="13">
        <v>0.55000000000000004</v>
      </c>
      <c r="O249" s="13">
        <f t="shared" si="202"/>
        <v>5.1260000000000003</v>
      </c>
      <c r="P249" s="13">
        <f t="shared" si="207"/>
        <v>0</v>
      </c>
      <c r="Q249" s="14">
        <f t="shared" si="203"/>
        <v>0</v>
      </c>
    </row>
    <row r="250" spans="1:21" ht="15" thickBot="1" x14ac:dyDescent="0.35">
      <c r="A250" s="3">
        <f>SUM(A243:A249)</f>
        <v>0</v>
      </c>
      <c r="B250" s="4"/>
      <c r="C250" s="4"/>
      <c r="D250" s="642" t="s">
        <v>9</v>
      </c>
      <c r="E250" s="643"/>
      <c r="F250" s="643"/>
      <c r="G250" s="16">
        <f>SUM(G243:G249)</f>
        <v>0</v>
      </c>
      <c r="H250" s="1"/>
      <c r="I250" s="644" t="s">
        <v>10</v>
      </c>
      <c r="J250" s="644"/>
      <c r="K250" s="644"/>
      <c r="L250" s="17">
        <f>SUM(L243:L249)</f>
        <v>0</v>
      </c>
      <c r="M250" s="15"/>
      <c r="N250" s="645" t="s">
        <v>11</v>
      </c>
      <c r="O250" s="645"/>
      <c r="P250" s="645"/>
      <c r="Q250" s="18">
        <f>SUM(Q243:Q249)</f>
        <v>0</v>
      </c>
    </row>
    <row r="251" spans="1:21" ht="15" thickBot="1" x14ac:dyDescent="0.35"/>
    <row r="252" spans="1:21" x14ac:dyDescent="0.3">
      <c r="A252" s="634" t="s">
        <v>146</v>
      </c>
      <c r="B252" s="634"/>
      <c r="C252" s="634"/>
      <c r="D252" s="634"/>
      <c r="E252" s="634"/>
      <c r="F252" s="634"/>
      <c r="G252" s="722" t="s">
        <v>106</v>
      </c>
      <c r="H252" s="722"/>
      <c r="I252" s="722"/>
      <c r="J252" s="722"/>
      <c r="K252" s="722"/>
      <c r="L252" s="135"/>
      <c r="M252" s="23"/>
      <c r="N252" s="23"/>
      <c r="O252" s="23"/>
      <c r="P252" s="23"/>
      <c r="Q252" s="24"/>
    </row>
    <row r="253" spans="1:21" x14ac:dyDescent="0.3">
      <c r="A253" s="635"/>
      <c r="B253" s="635"/>
      <c r="C253" s="635"/>
      <c r="D253" s="635"/>
      <c r="E253" s="635"/>
      <c r="F253" s="635"/>
      <c r="G253" s="723"/>
      <c r="H253" s="723"/>
      <c r="I253" s="723"/>
      <c r="J253" s="723"/>
      <c r="K253" s="723"/>
      <c r="L253" s="136"/>
      <c r="M253" s="42"/>
      <c r="N253" s="42"/>
      <c r="O253" s="42"/>
      <c r="P253" s="42"/>
      <c r="Q253" s="43"/>
    </row>
    <row r="254" spans="1:21" x14ac:dyDescent="0.3">
      <c r="A254" s="259">
        <f>VLOOKUP($B254,Reporting!$BI:$CA,MATCH($A$252,Reporting!$BJ$4:$CA$4,0)+1,FALSE)</f>
        <v>0</v>
      </c>
      <c r="B254" s="263" t="s">
        <v>376</v>
      </c>
      <c r="C254" s="110">
        <v>0.95</v>
      </c>
      <c r="D254" s="6">
        <v>0.61</v>
      </c>
      <c r="E254" s="7">
        <f t="shared" ref="E254:E259" si="208">C254*D254</f>
        <v>0.57950000000000002</v>
      </c>
      <c r="F254" s="7">
        <f t="shared" ref="F254:F259" si="209">A254*E254</f>
        <v>0</v>
      </c>
      <c r="G254" s="8">
        <f t="shared" ref="G254:G259" si="210">F254/8</f>
        <v>0</v>
      </c>
      <c r="H254" s="9">
        <f t="shared" ref="H254:H259" si="211">C254</f>
        <v>0.95</v>
      </c>
      <c r="I254" s="10">
        <v>0.61</v>
      </c>
      <c r="J254" s="10">
        <f t="shared" ref="J254:J259" si="212">H254*I254</f>
        <v>0.57950000000000002</v>
      </c>
      <c r="K254" s="10">
        <f t="shared" ref="K254:K259" si="213">A254*J254</f>
        <v>0</v>
      </c>
      <c r="L254" s="11">
        <f t="shared" ref="L254:L259" si="214">K254/8</f>
        <v>0</v>
      </c>
      <c r="M254" s="12">
        <f t="shared" ref="M254:M259" si="215">H254</f>
        <v>0.95</v>
      </c>
      <c r="N254" s="13">
        <v>0.55000000000000004</v>
      </c>
      <c r="O254" s="13">
        <f t="shared" ref="O254:O259" si="216">M254*N254</f>
        <v>0.52249999999999996</v>
      </c>
      <c r="P254" s="13">
        <f t="shared" ref="P254:P259" si="217">A254*O254</f>
        <v>0</v>
      </c>
      <c r="Q254" s="14">
        <f t="shared" ref="Q254:Q259" si="218">P254/8</f>
        <v>0</v>
      </c>
    </row>
    <row r="255" spans="1:21" x14ac:dyDescent="0.3">
      <c r="A255" s="259">
        <f>VLOOKUP($B255,Reporting!$BI:$CA,MATCH($A$252,Reporting!$BJ$4:$CA$4,0)+1,FALSE)</f>
        <v>0</v>
      </c>
      <c r="B255" s="148" t="s">
        <v>391</v>
      </c>
      <c r="C255" s="99">
        <v>0.95</v>
      </c>
      <c r="D255" s="6">
        <v>0.61</v>
      </c>
      <c r="E255" s="7">
        <f t="shared" si="208"/>
        <v>0.57950000000000002</v>
      </c>
      <c r="F255" s="7">
        <f t="shared" si="209"/>
        <v>0</v>
      </c>
      <c r="G255" s="8">
        <f t="shared" si="210"/>
        <v>0</v>
      </c>
      <c r="H255" s="9">
        <f t="shared" si="211"/>
        <v>0.95</v>
      </c>
      <c r="I255" s="10">
        <v>0.61</v>
      </c>
      <c r="J255" s="10">
        <f t="shared" si="212"/>
        <v>0.57950000000000002</v>
      </c>
      <c r="K255" s="10">
        <f t="shared" si="213"/>
        <v>0</v>
      </c>
      <c r="L255" s="11">
        <f t="shared" si="214"/>
        <v>0</v>
      </c>
      <c r="M255" s="12">
        <f t="shared" si="215"/>
        <v>0.95</v>
      </c>
      <c r="N255" s="13">
        <v>0.55000000000000004</v>
      </c>
      <c r="O255" s="13">
        <f t="shared" si="216"/>
        <v>0.52249999999999996</v>
      </c>
      <c r="P255" s="13">
        <f t="shared" si="217"/>
        <v>0</v>
      </c>
      <c r="Q255" s="14">
        <f t="shared" si="218"/>
        <v>0</v>
      </c>
    </row>
    <row r="256" spans="1:21" x14ac:dyDescent="0.3">
      <c r="A256" s="259">
        <f>VLOOKUP($B256,Reporting!$BI:$CA,MATCH($A$252,Reporting!$BJ$4:$CA$4,0)+1,FALSE)</f>
        <v>0</v>
      </c>
      <c r="B256" s="148" t="s">
        <v>392</v>
      </c>
      <c r="C256" s="99">
        <v>1.89</v>
      </c>
      <c r="D256" s="6">
        <v>0.61</v>
      </c>
      <c r="E256" s="7">
        <f t="shared" si="208"/>
        <v>1.1528999999999998</v>
      </c>
      <c r="F256" s="7">
        <f t="shared" si="209"/>
        <v>0</v>
      </c>
      <c r="G256" s="8">
        <f t="shared" si="210"/>
        <v>0</v>
      </c>
      <c r="H256" s="9">
        <f t="shared" si="211"/>
        <v>1.89</v>
      </c>
      <c r="I256" s="10">
        <v>0.61</v>
      </c>
      <c r="J256" s="10">
        <f t="shared" si="212"/>
        <v>1.1528999999999998</v>
      </c>
      <c r="K256" s="10">
        <f t="shared" si="213"/>
        <v>0</v>
      </c>
      <c r="L256" s="11">
        <f t="shared" si="214"/>
        <v>0</v>
      </c>
      <c r="M256" s="12">
        <f t="shared" si="215"/>
        <v>1.89</v>
      </c>
      <c r="N256" s="13">
        <v>0.55000000000000004</v>
      </c>
      <c r="O256" s="13">
        <f t="shared" si="216"/>
        <v>1.0395000000000001</v>
      </c>
      <c r="P256" s="13">
        <f t="shared" si="217"/>
        <v>0</v>
      </c>
      <c r="Q256" s="14">
        <f t="shared" si="218"/>
        <v>0</v>
      </c>
    </row>
    <row r="257" spans="1:25" x14ac:dyDescent="0.3">
      <c r="A257" s="259">
        <f>VLOOKUP($B257,Reporting!$BI:$CA,MATCH($A$252,Reporting!$BJ$4:$CA$4,0)+1,FALSE)</f>
        <v>0</v>
      </c>
      <c r="B257" s="148" t="s">
        <v>393</v>
      </c>
      <c r="C257" s="99">
        <v>2.1800000000000002</v>
      </c>
      <c r="D257" s="6">
        <v>0.61</v>
      </c>
      <c r="E257" s="7">
        <f t="shared" si="208"/>
        <v>1.3298000000000001</v>
      </c>
      <c r="F257" s="7">
        <f t="shared" si="209"/>
        <v>0</v>
      </c>
      <c r="G257" s="8">
        <f t="shared" si="210"/>
        <v>0</v>
      </c>
      <c r="H257" s="9">
        <f t="shared" si="211"/>
        <v>2.1800000000000002</v>
      </c>
      <c r="I257" s="10">
        <v>0.61</v>
      </c>
      <c r="J257" s="10">
        <f t="shared" si="212"/>
        <v>1.3298000000000001</v>
      </c>
      <c r="K257" s="10">
        <f t="shared" si="213"/>
        <v>0</v>
      </c>
      <c r="L257" s="11">
        <f t="shared" si="214"/>
        <v>0</v>
      </c>
      <c r="M257" s="12">
        <f t="shared" si="215"/>
        <v>2.1800000000000002</v>
      </c>
      <c r="N257" s="13">
        <v>0.55000000000000004</v>
      </c>
      <c r="O257" s="13">
        <f t="shared" si="216"/>
        <v>1.1990000000000003</v>
      </c>
      <c r="P257" s="13">
        <f t="shared" si="217"/>
        <v>0</v>
      </c>
      <c r="Q257" s="14">
        <f t="shared" si="218"/>
        <v>0</v>
      </c>
    </row>
    <row r="258" spans="1:25" x14ac:dyDescent="0.3">
      <c r="A258" s="259">
        <f>VLOOKUP($B258,Reporting!$BI:$CA,MATCH($A$252,Reporting!$BJ$4:$CA$4,0)+1,FALSE)</f>
        <v>0</v>
      </c>
      <c r="B258" s="148" t="s">
        <v>394</v>
      </c>
      <c r="C258" s="99">
        <v>2.2999999999999998</v>
      </c>
      <c r="D258" s="6">
        <v>0.61</v>
      </c>
      <c r="E258" s="7">
        <f t="shared" si="208"/>
        <v>1.4029999999999998</v>
      </c>
      <c r="F258" s="7">
        <f t="shared" si="209"/>
        <v>0</v>
      </c>
      <c r="G258" s="8">
        <f t="shared" si="210"/>
        <v>0</v>
      </c>
      <c r="H258" s="9">
        <f t="shared" si="211"/>
        <v>2.2999999999999998</v>
      </c>
      <c r="I258" s="10">
        <v>0.61</v>
      </c>
      <c r="J258" s="10">
        <f t="shared" si="212"/>
        <v>1.4029999999999998</v>
      </c>
      <c r="K258" s="10">
        <f t="shared" si="213"/>
        <v>0</v>
      </c>
      <c r="L258" s="11">
        <f t="shared" si="214"/>
        <v>0</v>
      </c>
      <c r="M258" s="12">
        <f t="shared" si="215"/>
        <v>2.2999999999999998</v>
      </c>
      <c r="N258" s="13">
        <v>0.55000000000000004</v>
      </c>
      <c r="O258" s="13">
        <f t="shared" si="216"/>
        <v>1.2649999999999999</v>
      </c>
      <c r="P258" s="13">
        <f t="shared" si="217"/>
        <v>0</v>
      </c>
      <c r="Q258" s="14">
        <f t="shared" si="218"/>
        <v>0</v>
      </c>
    </row>
    <row r="259" spans="1:25" x14ac:dyDescent="0.3">
      <c r="A259" s="259">
        <f>VLOOKUP($B259,Reporting!$BI:$CA,MATCH($A$252,Reporting!$BJ$4:$CA$4,0)+1,FALSE)</f>
        <v>0</v>
      </c>
      <c r="B259" s="148" t="s">
        <v>395</v>
      </c>
      <c r="C259" s="99">
        <v>3.03</v>
      </c>
      <c r="D259" s="6">
        <v>0.61</v>
      </c>
      <c r="E259" s="7">
        <f t="shared" si="208"/>
        <v>1.8482999999999998</v>
      </c>
      <c r="F259" s="7">
        <f t="shared" si="209"/>
        <v>0</v>
      </c>
      <c r="G259" s="8">
        <f t="shared" si="210"/>
        <v>0</v>
      </c>
      <c r="H259" s="9">
        <f t="shared" si="211"/>
        <v>3.03</v>
      </c>
      <c r="I259" s="10">
        <v>0.61</v>
      </c>
      <c r="J259" s="10">
        <f t="shared" si="212"/>
        <v>1.8482999999999998</v>
      </c>
      <c r="K259" s="10">
        <f t="shared" si="213"/>
        <v>0</v>
      </c>
      <c r="L259" s="11">
        <f t="shared" si="214"/>
        <v>0</v>
      </c>
      <c r="M259" s="12">
        <f t="shared" si="215"/>
        <v>3.03</v>
      </c>
      <c r="N259" s="13">
        <v>0.55000000000000004</v>
      </c>
      <c r="O259" s="13">
        <f t="shared" si="216"/>
        <v>1.6665000000000001</v>
      </c>
      <c r="P259" s="13">
        <f t="shared" si="217"/>
        <v>0</v>
      </c>
      <c r="Q259" s="14">
        <f t="shared" si="218"/>
        <v>0</v>
      </c>
    </row>
    <row r="260" spans="1:25" ht="15" thickBot="1" x14ac:dyDescent="0.35">
      <c r="A260" s="21">
        <f>SUM(A254:A259)</f>
        <v>0</v>
      </c>
      <c r="B260" s="22"/>
      <c r="C260" s="22"/>
      <c r="D260" s="642" t="s">
        <v>9</v>
      </c>
      <c r="E260" s="643"/>
      <c r="F260" s="643"/>
      <c r="G260" s="16">
        <f>SUM(G254:G259)</f>
        <v>0</v>
      </c>
      <c r="H260" s="1"/>
      <c r="I260" s="644" t="s">
        <v>10</v>
      </c>
      <c r="J260" s="644"/>
      <c r="K260" s="644"/>
      <c r="L260" s="17">
        <f>SUM(L254:L259)</f>
        <v>0</v>
      </c>
      <c r="M260" s="15"/>
      <c r="N260" s="645" t="s">
        <v>11</v>
      </c>
      <c r="O260" s="645"/>
      <c r="P260" s="645"/>
      <c r="Q260" s="18">
        <f>SUM(Q254:Q259)</f>
        <v>0</v>
      </c>
    </row>
    <row r="261" spans="1:25" ht="15" thickBot="1" x14ac:dyDescent="0.35"/>
    <row r="262" spans="1:25" x14ac:dyDescent="0.3">
      <c r="A262" s="634" t="s">
        <v>147</v>
      </c>
      <c r="B262" s="634"/>
      <c r="C262" s="634"/>
      <c r="D262" s="634"/>
      <c r="E262" s="634"/>
      <c r="F262" s="722" t="s">
        <v>106</v>
      </c>
      <c r="G262" s="722"/>
      <c r="H262" s="722"/>
      <c r="I262" s="722"/>
      <c r="J262" s="722"/>
      <c r="K262" s="722"/>
      <c r="L262" s="23"/>
      <c r="M262" s="23"/>
      <c r="N262" s="23"/>
      <c r="O262" s="23"/>
      <c r="P262" s="23"/>
      <c r="Q262" s="24"/>
    </row>
    <row r="263" spans="1:25" x14ac:dyDescent="0.3">
      <c r="A263" s="635"/>
      <c r="B263" s="635"/>
      <c r="C263" s="635"/>
      <c r="D263" s="635"/>
      <c r="E263" s="635"/>
      <c r="F263" s="723"/>
      <c r="G263" s="723"/>
      <c r="H263" s="723"/>
      <c r="I263" s="723"/>
      <c r="J263" s="723"/>
      <c r="K263" s="723"/>
      <c r="L263" s="42"/>
      <c r="M263" s="42"/>
      <c r="N263" s="42"/>
      <c r="O263" s="42"/>
      <c r="P263" s="42"/>
      <c r="Q263" s="43"/>
      <c r="T263" s="546" t="s">
        <v>152</v>
      </c>
      <c r="U263" s="546"/>
      <c r="V263" s="546"/>
      <c r="W263" s="670" t="s">
        <v>152</v>
      </c>
      <c r="X263" s="670"/>
      <c r="Y263" s="670"/>
    </row>
    <row r="264" spans="1:25" x14ac:dyDescent="0.3">
      <c r="A264" s="259">
        <f>VLOOKUP($B264,Reporting!$BI:$CA,MATCH($A$262,Reporting!$BJ$4:$CA$4,0)+1,FALSE)</f>
        <v>0</v>
      </c>
      <c r="B264" s="263" t="s">
        <v>376</v>
      </c>
      <c r="C264" s="110">
        <v>1.58</v>
      </c>
      <c r="D264" s="6">
        <v>0.61</v>
      </c>
      <c r="E264" s="7">
        <f t="shared" ref="E264:E269" si="219">C264*D264</f>
        <v>0.96379999999999999</v>
      </c>
      <c r="F264" s="7">
        <f t="shared" ref="F264:F269" si="220">A264*E264</f>
        <v>0</v>
      </c>
      <c r="G264" s="8">
        <f t="shared" ref="G264:G269" si="221">F264/8</f>
        <v>0</v>
      </c>
      <c r="H264" s="9">
        <f t="shared" ref="H264:H269" si="222">C264</f>
        <v>1.58</v>
      </c>
      <c r="I264" s="10">
        <v>0.61</v>
      </c>
      <c r="J264" s="10">
        <f t="shared" ref="J264:J269" si="223">H264*I264</f>
        <v>0.96379999999999999</v>
      </c>
      <c r="K264" s="10">
        <f t="shared" ref="K264:K269" si="224">A264*J264</f>
        <v>0</v>
      </c>
      <c r="L264" s="11">
        <f t="shared" ref="L264:L269" si="225">K264/8</f>
        <v>0</v>
      </c>
      <c r="M264" s="12">
        <f t="shared" ref="M264:M269" si="226">H264</f>
        <v>1.58</v>
      </c>
      <c r="N264" s="13">
        <v>0.55000000000000004</v>
      </c>
      <c r="O264" s="13">
        <f t="shared" ref="O264:O269" si="227">M264*N264</f>
        <v>0.86900000000000011</v>
      </c>
      <c r="P264" s="13">
        <f t="shared" ref="P264:P269" si="228">A264*O264</f>
        <v>0</v>
      </c>
      <c r="Q264" s="14">
        <f t="shared" ref="Q264:Q269" si="229">P264/8</f>
        <v>0</v>
      </c>
      <c r="T264" s="653">
        <f>Q260+Q270+Q281+Q291+Q301+Q311</f>
        <v>0</v>
      </c>
      <c r="U264" s="654"/>
      <c r="V264" s="654"/>
      <c r="W264" s="671">
        <f>L260+L270+L281+L291+L301+L311</f>
        <v>0</v>
      </c>
      <c r="X264" s="672"/>
      <c r="Y264" s="672"/>
    </row>
    <row r="265" spans="1:25" x14ac:dyDescent="0.3">
      <c r="A265" s="259">
        <f>VLOOKUP($B265,Reporting!$BI:$CA,MATCH($A$262,Reporting!$BJ$4:$CA$4,0)+1,FALSE)</f>
        <v>0</v>
      </c>
      <c r="B265" s="148" t="s">
        <v>391</v>
      </c>
      <c r="C265" s="99">
        <v>1.73</v>
      </c>
      <c r="D265" s="6">
        <v>0.61</v>
      </c>
      <c r="E265" s="7">
        <f t="shared" si="219"/>
        <v>1.0552999999999999</v>
      </c>
      <c r="F265" s="7">
        <f t="shared" si="220"/>
        <v>0</v>
      </c>
      <c r="G265" s="8">
        <f t="shared" si="221"/>
        <v>0</v>
      </c>
      <c r="H265" s="9">
        <f t="shared" si="222"/>
        <v>1.73</v>
      </c>
      <c r="I265" s="10">
        <v>0.61</v>
      </c>
      <c r="J265" s="10">
        <f t="shared" si="223"/>
        <v>1.0552999999999999</v>
      </c>
      <c r="K265" s="10">
        <f t="shared" si="224"/>
        <v>0</v>
      </c>
      <c r="L265" s="11">
        <f t="shared" si="225"/>
        <v>0</v>
      </c>
      <c r="M265" s="12">
        <f t="shared" si="226"/>
        <v>1.73</v>
      </c>
      <c r="N265" s="13">
        <v>0.55000000000000004</v>
      </c>
      <c r="O265" s="13">
        <f t="shared" si="227"/>
        <v>0.95150000000000001</v>
      </c>
      <c r="P265" s="13">
        <f t="shared" si="228"/>
        <v>0</v>
      </c>
      <c r="Q265" s="14">
        <f t="shared" si="229"/>
        <v>0</v>
      </c>
      <c r="T265" s="654"/>
      <c r="U265" s="654"/>
      <c r="V265" s="654"/>
      <c r="W265" s="672"/>
      <c r="X265" s="672"/>
      <c r="Y265" s="672"/>
    </row>
    <row r="266" spans="1:25" x14ac:dyDescent="0.3">
      <c r="A266" s="259">
        <f>VLOOKUP($B266,Reporting!$BI:$CA,MATCH($A$262,Reporting!$BJ$4:$CA$4,0)+1,FALSE)</f>
        <v>0</v>
      </c>
      <c r="B266" s="148" t="s">
        <v>392</v>
      </c>
      <c r="C266" s="99">
        <v>3.23</v>
      </c>
      <c r="D266" s="6">
        <v>0.61</v>
      </c>
      <c r="E266" s="7">
        <f t="shared" si="219"/>
        <v>1.9702999999999999</v>
      </c>
      <c r="F266" s="7">
        <f t="shared" si="220"/>
        <v>0</v>
      </c>
      <c r="G266" s="8">
        <f t="shared" si="221"/>
        <v>0</v>
      </c>
      <c r="H266" s="9">
        <f t="shared" si="222"/>
        <v>3.23</v>
      </c>
      <c r="I266" s="10">
        <v>0.61</v>
      </c>
      <c r="J266" s="10">
        <f t="shared" si="223"/>
        <v>1.9702999999999999</v>
      </c>
      <c r="K266" s="10">
        <f t="shared" si="224"/>
        <v>0</v>
      </c>
      <c r="L266" s="11">
        <f t="shared" si="225"/>
        <v>0</v>
      </c>
      <c r="M266" s="12">
        <f t="shared" si="226"/>
        <v>3.23</v>
      </c>
      <c r="N266" s="13">
        <v>0.55000000000000004</v>
      </c>
      <c r="O266" s="13">
        <f t="shared" si="227"/>
        <v>1.7765000000000002</v>
      </c>
      <c r="P266" s="13">
        <f t="shared" si="228"/>
        <v>0</v>
      </c>
      <c r="Q266" s="14">
        <f t="shared" si="229"/>
        <v>0</v>
      </c>
      <c r="T266" s="654"/>
      <c r="U266" s="654"/>
      <c r="V266" s="654"/>
      <c r="W266" s="672"/>
      <c r="X266" s="672"/>
      <c r="Y266" s="672"/>
    </row>
    <row r="267" spans="1:25" x14ac:dyDescent="0.3">
      <c r="A267" s="259">
        <f>VLOOKUP($B267,Reporting!$BI:$CA,MATCH($A$262,Reporting!$BJ$4:$CA$4,0)+1,FALSE)</f>
        <v>0</v>
      </c>
      <c r="B267" s="148" t="s">
        <v>393</v>
      </c>
      <c r="C267" s="99">
        <v>3.98</v>
      </c>
      <c r="D267" s="6">
        <v>0.61</v>
      </c>
      <c r="E267" s="7">
        <f t="shared" si="219"/>
        <v>2.4278</v>
      </c>
      <c r="F267" s="7">
        <f t="shared" si="220"/>
        <v>0</v>
      </c>
      <c r="G267" s="8">
        <f t="shared" si="221"/>
        <v>0</v>
      </c>
      <c r="H267" s="9">
        <f t="shared" si="222"/>
        <v>3.98</v>
      </c>
      <c r="I267" s="10">
        <v>0.61</v>
      </c>
      <c r="J267" s="10">
        <f t="shared" si="223"/>
        <v>2.4278</v>
      </c>
      <c r="K267" s="10">
        <f t="shared" si="224"/>
        <v>0</v>
      </c>
      <c r="L267" s="11">
        <f t="shared" si="225"/>
        <v>0</v>
      </c>
      <c r="M267" s="12">
        <f t="shared" si="226"/>
        <v>3.98</v>
      </c>
      <c r="N267" s="13">
        <v>0.55000000000000004</v>
      </c>
      <c r="O267" s="13">
        <f t="shared" si="227"/>
        <v>2.1890000000000001</v>
      </c>
      <c r="P267" s="13">
        <f t="shared" si="228"/>
        <v>0</v>
      </c>
      <c r="Q267" s="14">
        <f t="shared" si="229"/>
        <v>0</v>
      </c>
    </row>
    <row r="268" spans="1:25" x14ac:dyDescent="0.3">
      <c r="A268" s="259">
        <f>VLOOKUP($B268,Reporting!$BI:$CA,MATCH($A$262,Reporting!$BJ$4:$CA$4,0)+1,FALSE)</f>
        <v>0</v>
      </c>
      <c r="B268" s="148" t="s">
        <v>394</v>
      </c>
      <c r="C268" s="99">
        <v>4.3499999999999996</v>
      </c>
      <c r="D268" s="6">
        <v>0.61</v>
      </c>
      <c r="E268" s="7">
        <f t="shared" si="219"/>
        <v>2.6534999999999997</v>
      </c>
      <c r="F268" s="7">
        <f t="shared" si="220"/>
        <v>0</v>
      </c>
      <c r="G268" s="8">
        <f t="shared" si="221"/>
        <v>0</v>
      </c>
      <c r="H268" s="9">
        <f t="shared" si="222"/>
        <v>4.3499999999999996</v>
      </c>
      <c r="I268" s="10">
        <v>0.61</v>
      </c>
      <c r="J268" s="10">
        <f t="shared" si="223"/>
        <v>2.6534999999999997</v>
      </c>
      <c r="K268" s="10">
        <f t="shared" si="224"/>
        <v>0</v>
      </c>
      <c r="L268" s="11">
        <f t="shared" si="225"/>
        <v>0</v>
      </c>
      <c r="M268" s="12">
        <f t="shared" si="226"/>
        <v>4.3499999999999996</v>
      </c>
      <c r="N268" s="13">
        <v>0.55000000000000004</v>
      </c>
      <c r="O268" s="13">
        <f t="shared" si="227"/>
        <v>2.3925000000000001</v>
      </c>
      <c r="P268" s="13">
        <f t="shared" si="228"/>
        <v>0</v>
      </c>
      <c r="Q268" s="14">
        <f t="shared" si="229"/>
        <v>0</v>
      </c>
    </row>
    <row r="269" spans="1:25" x14ac:dyDescent="0.3">
      <c r="A269" s="259">
        <f>VLOOKUP($B269,Reporting!$BI:$CA,MATCH($A$262,Reporting!$BJ$4:$CA$4,0)+1,FALSE)</f>
        <v>0</v>
      </c>
      <c r="B269" s="148" t="s">
        <v>395</v>
      </c>
      <c r="C269" s="99">
        <v>5.96</v>
      </c>
      <c r="D269" s="6">
        <v>0.61</v>
      </c>
      <c r="E269" s="7">
        <f t="shared" si="219"/>
        <v>3.6355999999999997</v>
      </c>
      <c r="F269" s="7">
        <f t="shared" si="220"/>
        <v>0</v>
      </c>
      <c r="G269" s="8">
        <f t="shared" si="221"/>
        <v>0</v>
      </c>
      <c r="H269" s="9">
        <f t="shared" si="222"/>
        <v>5.96</v>
      </c>
      <c r="I269" s="10">
        <v>0.61</v>
      </c>
      <c r="J269" s="10">
        <f t="shared" si="223"/>
        <v>3.6355999999999997</v>
      </c>
      <c r="K269" s="10">
        <f t="shared" si="224"/>
        <v>0</v>
      </c>
      <c r="L269" s="11">
        <f t="shared" si="225"/>
        <v>0</v>
      </c>
      <c r="M269" s="12">
        <f t="shared" si="226"/>
        <v>5.96</v>
      </c>
      <c r="N269" s="13">
        <v>0.55000000000000004</v>
      </c>
      <c r="O269" s="13">
        <f t="shared" si="227"/>
        <v>3.278</v>
      </c>
      <c r="P269" s="13">
        <f t="shared" si="228"/>
        <v>0</v>
      </c>
      <c r="Q269" s="14">
        <f t="shared" si="229"/>
        <v>0</v>
      </c>
    </row>
    <row r="270" spans="1:25" ht="15" thickBot="1" x14ac:dyDescent="0.35">
      <c r="A270" s="21">
        <f>SUM(A264:A269)</f>
        <v>0</v>
      </c>
      <c r="B270" s="22"/>
      <c r="C270" s="22"/>
      <c r="D270" s="642" t="s">
        <v>9</v>
      </c>
      <c r="E270" s="643"/>
      <c r="F270" s="643"/>
      <c r="G270" s="16">
        <f>SUM(G264:G269)</f>
        <v>0</v>
      </c>
      <c r="H270" s="1"/>
      <c r="I270" s="644" t="s">
        <v>10</v>
      </c>
      <c r="J270" s="644"/>
      <c r="K270" s="644"/>
      <c r="L270" s="17">
        <f>SUM(L264:L269)</f>
        <v>0</v>
      </c>
      <c r="M270" s="15"/>
      <c r="N270" s="645" t="s">
        <v>11</v>
      </c>
      <c r="O270" s="645"/>
      <c r="P270" s="645"/>
      <c r="Q270" s="18">
        <f>SUM(Q264:Q269)</f>
        <v>0</v>
      </c>
    </row>
    <row r="271" spans="1:25" ht="15" thickBot="1" x14ac:dyDescent="0.35"/>
    <row r="272" spans="1:25" ht="15" customHeight="1" x14ac:dyDescent="0.3">
      <c r="A272" s="634" t="s">
        <v>148</v>
      </c>
      <c r="B272" s="634"/>
      <c r="C272" s="634"/>
      <c r="D272" s="634"/>
      <c r="E272" s="634"/>
      <c r="F272" s="634"/>
      <c r="G272" s="722" t="s">
        <v>106</v>
      </c>
      <c r="H272" s="722"/>
      <c r="I272" s="722"/>
      <c r="J272" s="722"/>
      <c r="K272" s="722"/>
      <c r="L272" s="23"/>
      <c r="M272" s="23"/>
      <c r="N272" s="23"/>
      <c r="O272" s="23"/>
      <c r="P272" s="23"/>
      <c r="Q272" s="24"/>
    </row>
    <row r="273" spans="1:17" ht="15" customHeight="1" x14ac:dyDescent="0.3">
      <c r="A273" s="635"/>
      <c r="B273" s="635"/>
      <c r="C273" s="635"/>
      <c r="D273" s="635"/>
      <c r="E273" s="635"/>
      <c r="F273" s="635"/>
      <c r="G273" s="723"/>
      <c r="H273" s="723"/>
      <c r="I273" s="723"/>
      <c r="J273" s="723"/>
      <c r="K273" s="723"/>
      <c r="L273" s="42"/>
      <c r="M273" s="42"/>
      <c r="N273" s="42"/>
      <c r="O273" s="42"/>
      <c r="P273" s="42"/>
      <c r="Q273" s="43"/>
    </row>
    <row r="274" spans="1:17" x14ac:dyDescent="0.3">
      <c r="A274" s="259">
        <f>VLOOKUP($B274,Reporting!$BI:$CA,MATCH($A$272,Reporting!$BJ$4:$CA$4,0)+1,FALSE)</f>
        <v>0</v>
      </c>
      <c r="B274" s="263" t="s">
        <v>390</v>
      </c>
      <c r="C274" s="110">
        <v>1.21</v>
      </c>
      <c r="D274" s="6">
        <v>0.61</v>
      </c>
      <c r="E274" s="7">
        <f t="shared" ref="E274:E280" si="230">C274*D274</f>
        <v>0.73809999999999998</v>
      </c>
      <c r="F274" s="7">
        <f>A274*E274</f>
        <v>0</v>
      </c>
      <c r="G274" s="8">
        <f t="shared" ref="G274:G280" si="231">F274/8</f>
        <v>0</v>
      </c>
      <c r="H274" s="9">
        <f>C274</f>
        <v>1.21</v>
      </c>
      <c r="I274" s="10">
        <v>0.61</v>
      </c>
      <c r="J274" s="10">
        <f t="shared" ref="J274:J280" si="232">H274*I274</f>
        <v>0.73809999999999998</v>
      </c>
      <c r="K274" s="10">
        <f>A274*J274</f>
        <v>0</v>
      </c>
      <c r="L274" s="11">
        <f t="shared" ref="L274:L280" si="233">K274/8</f>
        <v>0</v>
      </c>
      <c r="M274" s="12">
        <f t="shared" ref="M274:M280" si="234">H274</f>
        <v>1.21</v>
      </c>
      <c r="N274" s="13">
        <v>0.55000000000000004</v>
      </c>
      <c r="O274" s="13">
        <f t="shared" ref="O274:O280" si="235">M274*N274</f>
        <v>0.66549999999999998</v>
      </c>
      <c r="P274" s="13">
        <f>A274*O274</f>
        <v>0</v>
      </c>
      <c r="Q274" s="14">
        <f t="shared" ref="Q274:Q280" si="236">P274/8</f>
        <v>0</v>
      </c>
    </row>
    <row r="275" spans="1:17" x14ac:dyDescent="0.3">
      <c r="A275" s="259">
        <f>VLOOKUP($B275,Reporting!$BI:$CA,MATCH($A$272,Reporting!$BJ$4:$CA$4,0)+1,FALSE)</f>
        <v>0</v>
      </c>
      <c r="B275" s="263" t="s">
        <v>376</v>
      </c>
      <c r="C275" s="99">
        <v>1.35</v>
      </c>
      <c r="D275" s="6">
        <v>0.61</v>
      </c>
      <c r="E275" s="7">
        <f t="shared" si="230"/>
        <v>0.82350000000000001</v>
      </c>
      <c r="F275" s="7">
        <f t="shared" ref="F275:F280" si="237">A275*E275</f>
        <v>0</v>
      </c>
      <c r="G275" s="8">
        <f t="shared" si="231"/>
        <v>0</v>
      </c>
      <c r="H275" s="9">
        <f t="shared" ref="H275:H280" si="238">C275</f>
        <v>1.35</v>
      </c>
      <c r="I275" s="10">
        <v>0.61</v>
      </c>
      <c r="J275" s="10">
        <f t="shared" si="232"/>
        <v>0.82350000000000001</v>
      </c>
      <c r="K275" s="10">
        <f t="shared" ref="K275:K280" si="239">A275*J275</f>
        <v>0</v>
      </c>
      <c r="L275" s="11">
        <f t="shared" si="233"/>
        <v>0</v>
      </c>
      <c r="M275" s="12">
        <f t="shared" si="234"/>
        <v>1.35</v>
      </c>
      <c r="N275" s="13">
        <v>0.55000000000000004</v>
      </c>
      <c r="O275" s="13">
        <f t="shared" si="235"/>
        <v>0.74250000000000016</v>
      </c>
      <c r="P275" s="13">
        <f t="shared" ref="P275:P280" si="240">A275*O275</f>
        <v>0</v>
      </c>
      <c r="Q275" s="14">
        <f t="shared" si="236"/>
        <v>0</v>
      </c>
    </row>
    <row r="276" spans="1:17" x14ac:dyDescent="0.3">
      <c r="A276" s="259">
        <f>VLOOKUP($B276,Reporting!$BI:$CA,MATCH($A$272,Reporting!$BJ$4:$CA$4,0)+1,FALSE)</f>
        <v>0</v>
      </c>
      <c r="B276" s="148" t="s">
        <v>391</v>
      </c>
      <c r="C276" s="99">
        <v>1.5</v>
      </c>
      <c r="D276" s="6">
        <v>0.61</v>
      </c>
      <c r="E276" s="7">
        <f t="shared" si="230"/>
        <v>0.91500000000000004</v>
      </c>
      <c r="F276" s="7">
        <f t="shared" si="237"/>
        <v>0</v>
      </c>
      <c r="G276" s="8">
        <f t="shared" si="231"/>
        <v>0</v>
      </c>
      <c r="H276" s="9">
        <f t="shared" si="238"/>
        <v>1.5</v>
      </c>
      <c r="I276" s="10">
        <v>0.61</v>
      </c>
      <c r="J276" s="10">
        <f t="shared" si="232"/>
        <v>0.91500000000000004</v>
      </c>
      <c r="K276" s="10">
        <f t="shared" si="239"/>
        <v>0</v>
      </c>
      <c r="L276" s="11">
        <f t="shared" si="233"/>
        <v>0</v>
      </c>
      <c r="M276" s="12">
        <f t="shared" si="234"/>
        <v>1.5</v>
      </c>
      <c r="N276" s="13">
        <v>0.55000000000000004</v>
      </c>
      <c r="O276" s="13">
        <f t="shared" si="235"/>
        <v>0.82500000000000007</v>
      </c>
      <c r="P276" s="13">
        <f t="shared" si="240"/>
        <v>0</v>
      </c>
      <c r="Q276" s="14">
        <f t="shared" si="236"/>
        <v>0</v>
      </c>
    </row>
    <row r="277" spans="1:17" x14ac:dyDescent="0.3">
      <c r="A277" s="259">
        <f>VLOOKUP($B277,Reporting!$BI:$CA,MATCH($A$272,Reporting!$BJ$4:$CA$4,0)+1,FALSE)</f>
        <v>0</v>
      </c>
      <c r="B277" s="148" t="s">
        <v>392</v>
      </c>
      <c r="C277" s="99">
        <v>2.72</v>
      </c>
      <c r="D277" s="6">
        <v>0.61</v>
      </c>
      <c r="E277" s="7">
        <f t="shared" si="230"/>
        <v>1.6592</v>
      </c>
      <c r="F277" s="7">
        <f t="shared" si="237"/>
        <v>0</v>
      </c>
      <c r="G277" s="8">
        <f t="shared" si="231"/>
        <v>0</v>
      </c>
      <c r="H277" s="9">
        <f t="shared" si="238"/>
        <v>2.72</v>
      </c>
      <c r="I277" s="10">
        <v>0.61</v>
      </c>
      <c r="J277" s="10">
        <f t="shared" si="232"/>
        <v>1.6592</v>
      </c>
      <c r="K277" s="10">
        <f t="shared" si="239"/>
        <v>0</v>
      </c>
      <c r="L277" s="11">
        <f t="shared" si="233"/>
        <v>0</v>
      </c>
      <c r="M277" s="12">
        <f t="shared" si="234"/>
        <v>2.72</v>
      </c>
      <c r="N277" s="13">
        <v>0.55000000000000004</v>
      </c>
      <c r="O277" s="13">
        <f t="shared" si="235"/>
        <v>1.4960000000000002</v>
      </c>
      <c r="P277" s="13">
        <f t="shared" si="240"/>
        <v>0</v>
      </c>
      <c r="Q277" s="14">
        <f t="shared" si="236"/>
        <v>0</v>
      </c>
    </row>
    <row r="278" spans="1:17" x14ac:dyDescent="0.3">
      <c r="A278" s="259">
        <f>VLOOKUP($B278,Reporting!$BI:$CA,MATCH($A$272,Reporting!$BJ$4:$CA$4,0)+1,FALSE)</f>
        <v>0</v>
      </c>
      <c r="B278" s="148" t="s">
        <v>393</v>
      </c>
      <c r="C278" s="99">
        <v>3.41</v>
      </c>
      <c r="D278" s="6">
        <v>0.61</v>
      </c>
      <c r="E278" s="7">
        <f t="shared" si="230"/>
        <v>2.0800999999999998</v>
      </c>
      <c r="F278" s="7">
        <f t="shared" si="237"/>
        <v>0</v>
      </c>
      <c r="G278" s="8">
        <f t="shared" si="231"/>
        <v>0</v>
      </c>
      <c r="H278" s="9">
        <f t="shared" si="238"/>
        <v>3.41</v>
      </c>
      <c r="I278" s="10">
        <v>0.61</v>
      </c>
      <c r="J278" s="10">
        <f t="shared" si="232"/>
        <v>2.0800999999999998</v>
      </c>
      <c r="K278" s="10">
        <f t="shared" si="239"/>
        <v>0</v>
      </c>
      <c r="L278" s="11">
        <f t="shared" si="233"/>
        <v>0</v>
      </c>
      <c r="M278" s="12">
        <f t="shared" si="234"/>
        <v>3.41</v>
      </c>
      <c r="N278" s="13">
        <v>0.55000000000000004</v>
      </c>
      <c r="O278" s="13">
        <f t="shared" si="235"/>
        <v>1.8755000000000002</v>
      </c>
      <c r="P278" s="13">
        <f t="shared" si="240"/>
        <v>0</v>
      </c>
      <c r="Q278" s="14">
        <f t="shared" si="236"/>
        <v>0</v>
      </c>
    </row>
    <row r="279" spans="1:17" x14ac:dyDescent="0.3">
      <c r="A279" s="259">
        <f>VLOOKUP($B279,Reporting!$BI:$CA,MATCH($A$272,Reporting!$BJ$4:$CA$4,0)+1,FALSE)</f>
        <v>0</v>
      </c>
      <c r="B279" s="148" t="s">
        <v>394</v>
      </c>
      <c r="C279" s="99">
        <v>3.93</v>
      </c>
      <c r="D279" s="6">
        <v>0.61</v>
      </c>
      <c r="E279" s="7">
        <f t="shared" si="230"/>
        <v>2.3973</v>
      </c>
      <c r="F279" s="7">
        <f t="shared" si="237"/>
        <v>0</v>
      </c>
      <c r="G279" s="8">
        <f t="shared" si="231"/>
        <v>0</v>
      </c>
      <c r="H279" s="9">
        <f t="shared" si="238"/>
        <v>3.93</v>
      </c>
      <c r="I279" s="10">
        <v>0.61</v>
      </c>
      <c r="J279" s="10">
        <f t="shared" si="232"/>
        <v>2.3973</v>
      </c>
      <c r="K279" s="10">
        <f t="shared" si="239"/>
        <v>0</v>
      </c>
      <c r="L279" s="11">
        <f t="shared" si="233"/>
        <v>0</v>
      </c>
      <c r="M279" s="12">
        <f t="shared" si="234"/>
        <v>3.93</v>
      </c>
      <c r="N279" s="13">
        <v>0.55000000000000004</v>
      </c>
      <c r="O279" s="13">
        <f t="shared" si="235"/>
        <v>2.1615000000000002</v>
      </c>
      <c r="P279" s="13">
        <f t="shared" si="240"/>
        <v>0</v>
      </c>
      <c r="Q279" s="14">
        <f t="shared" si="236"/>
        <v>0</v>
      </c>
    </row>
    <row r="280" spans="1:17" x14ac:dyDescent="0.3">
      <c r="A280" s="259">
        <f>VLOOKUP($B280,Reporting!$BI:$CA,MATCH($A$272,Reporting!$BJ$4:$CA$4,0)+1,FALSE)</f>
        <v>0</v>
      </c>
      <c r="B280" s="148" t="s">
        <v>395</v>
      </c>
      <c r="C280" s="99">
        <v>5.62</v>
      </c>
      <c r="D280" s="6">
        <v>0.61</v>
      </c>
      <c r="E280" s="7">
        <f t="shared" si="230"/>
        <v>3.4281999999999999</v>
      </c>
      <c r="F280" s="7">
        <f t="shared" si="237"/>
        <v>0</v>
      </c>
      <c r="G280" s="8">
        <f t="shared" si="231"/>
        <v>0</v>
      </c>
      <c r="H280" s="9">
        <f t="shared" si="238"/>
        <v>5.62</v>
      </c>
      <c r="I280" s="10">
        <v>0.61</v>
      </c>
      <c r="J280" s="10">
        <f t="shared" si="232"/>
        <v>3.4281999999999999</v>
      </c>
      <c r="K280" s="10">
        <f t="shared" si="239"/>
        <v>0</v>
      </c>
      <c r="L280" s="11">
        <f t="shared" si="233"/>
        <v>0</v>
      </c>
      <c r="M280" s="12">
        <f t="shared" si="234"/>
        <v>5.62</v>
      </c>
      <c r="N280" s="13">
        <v>0.55000000000000004</v>
      </c>
      <c r="O280" s="13">
        <f t="shared" si="235"/>
        <v>3.0910000000000002</v>
      </c>
      <c r="P280" s="13">
        <f t="shared" si="240"/>
        <v>0</v>
      </c>
      <c r="Q280" s="14">
        <f t="shared" si="236"/>
        <v>0</v>
      </c>
    </row>
    <row r="281" spans="1:17" ht="15" thickBot="1" x14ac:dyDescent="0.35">
      <c r="A281" s="21">
        <f>SUM(A274:A280)</f>
        <v>0</v>
      </c>
      <c r="B281" s="22"/>
      <c r="C281" s="22"/>
      <c r="D281" s="642" t="s">
        <v>9</v>
      </c>
      <c r="E281" s="643"/>
      <c r="F281" s="643"/>
      <c r="G281" s="16">
        <f>SUM(G274:G280)</f>
        <v>0</v>
      </c>
      <c r="H281" s="1"/>
      <c r="I281" s="644" t="s">
        <v>10</v>
      </c>
      <c r="J281" s="644"/>
      <c r="K281" s="644"/>
      <c r="L281" s="17">
        <f>SUM(L274:L280)</f>
        <v>0</v>
      </c>
      <c r="M281" s="15"/>
      <c r="N281" s="645" t="s">
        <v>11</v>
      </c>
      <c r="O281" s="645"/>
      <c r="P281" s="645"/>
      <c r="Q281" s="18">
        <f>SUM(Q274:Q280)</f>
        <v>0</v>
      </c>
    </row>
    <row r="282" spans="1:17" ht="15" thickBot="1" x14ac:dyDescent="0.35"/>
    <row r="283" spans="1:17" ht="15" customHeight="1" x14ac:dyDescent="0.3">
      <c r="A283" s="634" t="s">
        <v>149</v>
      </c>
      <c r="B283" s="634"/>
      <c r="C283" s="634"/>
      <c r="D283" s="634"/>
      <c r="E283" s="634"/>
      <c r="F283" s="634"/>
      <c r="G283" s="634"/>
      <c r="H283" s="722" t="s">
        <v>106</v>
      </c>
      <c r="I283" s="722"/>
      <c r="J283" s="722"/>
      <c r="K283" s="722"/>
      <c r="L283" s="722"/>
      <c r="M283" s="23"/>
      <c r="N283" s="23"/>
      <c r="O283" s="23"/>
      <c r="P283" s="23"/>
      <c r="Q283" s="24"/>
    </row>
    <row r="284" spans="1:17" ht="15" customHeight="1" x14ac:dyDescent="0.3">
      <c r="A284" s="635"/>
      <c r="B284" s="635"/>
      <c r="C284" s="635"/>
      <c r="D284" s="635"/>
      <c r="E284" s="635"/>
      <c r="F284" s="635"/>
      <c r="G284" s="635"/>
      <c r="H284" s="723"/>
      <c r="I284" s="723"/>
      <c r="J284" s="723"/>
      <c r="K284" s="723"/>
      <c r="L284" s="723"/>
      <c r="M284" s="42"/>
      <c r="N284" s="42"/>
      <c r="O284" s="42"/>
      <c r="P284" s="42"/>
      <c r="Q284" s="43"/>
    </row>
    <row r="285" spans="1:17" x14ac:dyDescent="0.3">
      <c r="A285" s="259">
        <f>VLOOKUP($B285,Reporting!$BI:$CA,MATCH($A$283,Reporting!$BJ$4:$CA$4,0)+1,FALSE)</f>
        <v>0</v>
      </c>
      <c r="B285" s="263" t="s">
        <v>376</v>
      </c>
      <c r="C285" s="110">
        <v>1.08</v>
      </c>
      <c r="D285" s="6">
        <v>0.61</v>
      </c>
      <c r="E285" s="7">
        <f t="shared" ref="E285:E290" si="241">C285*D285</f>
        <v>0.65880000000000005</v>
      </c>
      <c r="F285" s="7">
        <f t="shared" ref="F285:F290" si="242">A285*E285</f>
        <v>0</v>
      </c>
      <c r="G285" s="8">
        <f t="shared" ref="G285:G290" si="243">F285/8</f>
        <v>0</v>
      </c>
      <c r="H285" s="9">
        <f t="shared" ref="H285:H290" si="244">C285</f>
        <v>1.08</v>
      </c>
      <c r="I285" s="10">
        <v>0.61</v>
      </c>
      <c r="J285" s="10">
        <f t="shared" ref="J285:J290" si="245">H285*I285</f>
        <v>0.65880000000000005</v>
      </c>
      <c r="K285" s="10">
        <f t="shared" ref="K285:K290" si="246">A285*J285</f>
        <v>0</v>
      </c>
      <c r="L285" s="11">
        <f t="shared" ref="L285:L290" si="247">K285/8</f>
        <v>0</v>
      </c>
      <c r="M285" s="12">
        <f t="shared" ref="M285:M290" si="248">H285</f>
        <v>1.08</v>
      </c>
      <c r="N285" s="13">
        <v>0.55000000000000004</v>
      </c>
      <c r="O285" s="13">
        <f t="shared" ref="O285:O290" si="249">M285*N285</f>
        <v>0.59400000000000008</v>
      </c>
      <c r="P285" s="13">
        <f t="shared" ref="P285:P290" si="250">A285*O285</f>
        <v>0</v>
      </c>
      <c r="Q285" s="14">
        <f t="shared" ref="Q285:Q290" si="251">P285/8</f>
        <v>0</v>
      </c>
    </row>
    <row r="286" spans="1:17" x14ac:dyDescent="0.3">
      <c r="A286" s="259">
        <f>VLOOKUP($B286,Reporting!$BI:$CA,MATCH($A$283,Reporting!$BJ$4:$CA$4,0)+1,FALSE)</f>
        <v>0</v>
      </c>
      <c r="B286" s="148" t="s">
        <v>391</v>
      </c>
      <c r="C286" s="99">
        <v>1.25</v>
      </c>
      <c r="D286" s="6">
        <v>0.61</v>
      </c>
      <c r="E286" s="7">
        <f t="shared" si="241"/>
        <v>0.76249999999999996</v>
      </c>
      <c r="F286" s="7">
        <f t="shared" si="242"/>
        <v>0</v>
      </c>
      <c r="G286" s="8">
        <f t="shared" si="243"/>
        <v>0</v>
      </c>
      <c r="H286" s="9">
        <f t="shared" si="244"/>
        <v>1.25</v>
      </c>
      <c r="I286" s="10">
        <v>0.61</v>
      </c>
      <c r="J286" s="10">
        <f t="shared" si="245"/>
        <v>0.76249999999999996</v>
      </c>
      <c r="K286" s="10">
        <f t="shared" si="246"/>
        <v>0</v>
      </c>
      <c r="L286" s="11">
        <f t="shared" si="247"/>
        <v>0</v>
      </c>
      <c r="M286" s="12">
        <f t="shared" si="248"/>
        <v>1.25</v>
      </c>
      <c r="N286" s="13">
        <v>0.55000000000000004</v>
      </c>
      <c r="O286" s="13">
        <f t="shared" si="249"/>
        <v>0.6875</v>
      </c>
      <c r="P286" s="13">
        <f t="shared" si="250"/>
        <v>0</v>
      </c>
      <c r="Q286" s="14">
        <f t="shared" si="251"/>
        <v>0</v>
      </c>
    </row>
    <row r="287" spans="1:17" x14ac:dyDescent="0.3">
      <c r="A287" s="259">
        <f>VLOOKUP($B287,Reporting!$BI:$CA,MATCH($A$283,Reporting!$BJ$4:$CA$4,0)+1,FALSE)</f>
        <v>0</v>
      </c>
      <c r="B287" s="148" t="s">
        <v>392</v>
      </c>
      <c r="C287" s="99">
        <v>1.5</v>
      </c>
      <c r="D287" s="6">
        <v>0.61</v>
      </c>
      <c r="E287" s="7">
        <f t="shared" si="241"/>
        <v>0.91500000000000004</v>
      </c>
      <c r="F287" s="7">
        <f t="shared" si="242"/>
        <v>0</v>
      </c>
      <c r="G287" s="8">
        <f t="shared" si="243"/>
        <v>0</v>
      </c>
      <c r="H287" s="9">
        <f t="shared" si="244"/>
        <v>1.5</v>
      </c>
      <c r="I287" s="10">
        <v>0.61</v>
      </c>
      <c r="J287" s="10">
        <f t="shared" si="245"/>
        <v>0.91500000000000004</v>
      </c>
      <c r="K287" s="10">
        <f t="shared" si="246"/>
        <v>0</v>
      </c>
      <c r="L287" s="11">
        <f t="shared" si="247"/>
        <v>0</v>
      </c>
      <c r="M287" s="12">
        <f t="shared" si="248"/>
        <v>1.5</v>
      </c>
      <c r="N287" s="13">
        <v>0.55000000000000004</v>
      </c>
      <c r="O287" s="13">
        <f t="shared" si="249"/>
        <v>0.82500000000000007</v>
      </c>
      <c r="P287" s="13">
        <f t="shared" si="250"/>
        <v>0</v>
      </c>
      <c r="Q287" s="14">
        <f t="shared" si="251"/>
        <v>0</v>
      </c>
    </row>
    <row r="288" spans="1:17" x14ac:dyDescent="0.3">
      <c r="A288" s="259">
        <f>VLOOKUP($B288,Reporting!$BI:$CA,MATCH($A$283,Reporting!$BJ$4:$CA$4,0)+1,FALSE)</f>
        <v>0</v>
      </c>
      <c r="B288" s="148" t="s">
        <v>393</v>
      </c>
      <c r="C288" s="99">
        <v>2.17</v>
      </c>
      <c r="D288" s="6">
        <v>0.61</v>
      </c>
      <c r="E288" s="7">
        <f t="shared" si="241"/>
        <v>1.3236999999999999</v>
      </c>
      <c r="F288" s="7">
        <f t="shared" si="242"/>
        <v>0</v>
      </c>
      <c r="G288" s="8">
        <f t="shared" si="243"/>
        <v>0</v>
      </c>
      <c r="H288" s="9">
        <f t="shared" si="244"/>
        <v>2.17</v>
      </c>
      <c r="I288" s="10">
        <v>0.61</v>
      </c>
      <c r="J288" s="10">
        <f t="shared" si="245"/>
        <v>1.3236999999999999</v>
      </c>
      <c r="K288" s="10">
        <f t="shared" si="246"/>
        <v>0</v>
      </c>
      <c r="L288" s="11">
        <f t="shared" si="247"/>
        <v>0</v>
      </c>
      <c r="M288" s="12">
        <f t="shared" si="248"/>
        <v>2.17</v>
      </c>
      <c r="N288" s="13">
        <v>0.55000000000000004</v>
      </c>
      <c r="O288" s="13">
        <f t="shared" si="249"/>
        <v>1.1935</v>
      </c>
      <c r="P288" s="13">
        <f t="shared" si="250"/>
        <v>0</v>
      </c>
      <c r="Q288" s="14">
        <f t="shared" si="251"/>
        <v>0</v>
      </c>
    </row>
    <row r="289" spans="1:17" x14ac:dyDescent="0.3">
      <c r="A289" s="259">
        <f>VLOOKUP($B289,Reporting!$BI:$CA,MATCH($A$283,Reporting!$BJ$4:$CA$4,0)+1,FALSE)</f>
        <v>0</v>
      </c>
      <c r="B289" s="148" t="s">
        <v>394</v>
      </c>
      <c r="C289" s="99">
        <v>2.61</v>
      </c>
      <c r="D289" s="6">
        <v>0.61</v>
      </c>
      <c r="E289" s="7">
        <f t="shared" si="241"/>
        <v>1.5920999999999998</v>
      </c>
      <c r="F289" s="7">
        <f t="shared" si="242"/>
        <v>0</v>
      </c>
      <c r="G289" s="8">
        <f t="shared" si="243"/>
        <v>0</v>
      </c>
      <c r="H289" s="9">
        <f t="shared" si="244"/>
        <v>2.61</v>
      </c>
      <c r="I289" s="10">
        <v>0.61</v>
      </c>
      <c r="J289" s="10">
        <f t="shared" si="245"/>
        <v>1.5920999999999998</v>
      </c>
      <c r="K289" s="10">
        <f t="shared" si="246"/>
        <v>0</v>
      </c>
      <c r="L289" s="11">
        <f t="shared" si="247"/>
        <v>0</v>
      </c>
      <c r="M289" s="12">
        <f t="shared" si="248"/>
        <v>2.61</v>
      </c>
      <c r="N289" s="13">
        <v>0.55000000000000004</v>
      </c>
      <c r="O289" s="13">
        <f t="shared" si="249"/>
        <v>1.4355</v>
      </c>
      <c r="P289" s="13">
        <f t="shared" si="250"/>
        <v>0</v>
      </c>
      <c r="Q289" s="14">
        <f t="shared" si="251"/>
        <v>0</v>
      </c>
    </row>
    <row r="290" spans="1:17" x14ac:dyDescent="0.3">
      <c r="A290" s="259">
        <f>VLOOKUP($B290,Reporting!$BI:$CA,MATCH($A$283,Reporting!$BJ$4:$CA$4,0)+1,FALSE)</f>
        <v>0</v>
      </c>
      <c r="B290" s="148" t="s">
        <v>395</v>
      </c>
      <c r="C290" s="99">
        <v>3.68</v>
      </c>
      <c r="D290" s="6">
        <v>0.61</v>
      </c>
      <c r="E290" s="7">
        <f t="shared" si="241"/>
        <v>2.2448000000000001</v>
      </c>
      <c r="F290" s="7">
        <f t="shared" si="242"/>
        <v>0</v>
      </c>
      <c r="G290" s="8">
        <f t="shared" si="243"/>
        <v>0</v>
      </c>
      <c r="H290" s="9">
        <f t="shared" si="244"/>
        <v>3.68</v>
      </c>
      <c r="I290" s="10">
        <v>0.61</v>
      </c>
      <c r="J290" s="10">
        <f t="shared" si="245"/>
        <v>2.2448000000000001</v>
      </c>
      <c r="K290" s="10">
        <f t="shared" si="246"/>
        <v>0</v>
      </c>
      <c r="L290" s="11">
        <f t="shared" si="247"/>
        <v>0</v>
      </c>
      <c r="M290" s="12">
        <f t="shared" si="248"/>
        <v>3.68</v>
      </c>
      <c r="N290" s="13">
        <v>0.55000000000000004</v>
      </c>
      <c r="O290" s="13">
        <f t="shared" si="249"/>
        <v>2.0240000000000005</v>
      </c>
      <c r="P290" s="13">
        <f t="shared" si="250"/>
        <v>0</v>
      </c>
      <c r="Q290" s="14">
        <f t="shared" si="251"/>
        <v>0</v>
      </c>
    </row>
    <row r="291" spans="1:17" ht="15" thickBot="1" x14ac:dyDescent="0.35">
      <c r="A291" s="21">
        <f>SUM(A285:A290)</f>
        <v>0</v>
      </c>
      <c r="B291" s="22"/>
      <c r="C291" s="22"/>
      <c r="D291" s="642" t="s">
        <v>9</v>
      </c>
      <c r="E291" s="643"/>
      <c r="F291" s="643"/>
      <c r="G291" s="16">
        <f>SUM(G285:G290)</f>
        <v>0</v>
      </c>
      <c r="H291" s="1"/>
      <c r="I291" s="644" t="s">
        <v>10</v>
      </c>
      <c r="J291" s="644"/>
      <c r="K291" s="644"/>
      <c r="L291" s="17">
        <f>SUM(L285:L290)</f>
        <v>0</v>
      </c>
      <c r="M291" s="15"/>
      <c r="N291" s="645" t="s">
        <v>11</v>
      </c>
      <c r="O291" s="645"/>
      <c r="P291" s="645"/>
      <c r="Q291" s="18">
        <f>SUM(Q285:Q290)</f>
        <v>0</v>
      </c>
    </row>
    <row r="292" spans="1:17" ht="15" thickBot="1" x14ac:dyDescent="0.35"/>
    <row r="293" spans="1:17" ht="15" customHeight="1" x14ac:dyDescent="0.3">
      <c r="A293" s="634" t="s">
        <v>150</v>
      </c>
      <c r="B293" s="634"/>
      <c r="C293" s="634"/>
      <c r="D293" s="634"/>
      <c r="E293" s="634"/>
      <c r="F293" s="634"/>
      <c r="G293" s="722" t="s">
        <v>107</v>
      </c>
      <c r="H293" s="722"/>
      <c r="I293" s="722"/>
      <c r="J293" s="722"/>
      <c r="K293" s="722"/>
      <c r="L293" s="23"/>
      <c r="M293" s="23"/>
      <c r="N293" s="23"/>
      <c r="O293" s="23"/>
      <c r="P293" s="23"/>
      <c r="Q293" s="24"/>
    </row>
    <row r="294" spans="1:17" ht="15" customHeight="1" x14ac:dyDescent="0.3">
      <c r="A294" s="635"/>
      <c r="B294" s="635"/>
      <c r="C294" s="635"/>
      <c r="D294" s="635"/>
      <c r="E294" s="635"/>
      <c r="F294" s="635"/>
      <c r="G294" s="723"/>
      <c r="H294" s="723"/>
      <c r="I294" s="723"/>
      <c r="J294" s="723"/>
      <c r="K294" s="723"/>
      <c r="L294" s="42"/>
      <c r="M294" s="42"/>
      <c r="N294" s="42"/>
      <c r="O294" s="42"/>
      <c r="P294" s="42"/>
      <c r="Q294" s="43"/>
    </row>
    <row r="295" spans="1:17" x14ac:dyDescent="0.3">
      <c r="A295" s="259">
        <f>VLOOKUP($B295,Reporting!$BI:$CA,MATCH($A$293,Reporting!$BJ$4:$CA$4,0)+1,FALSE)</f>
        <v>0</v>
      </c>
      <c r="B295" s="263" t="s">
        <v>376</v>
      </c>
      <c r="C295" s="99">
        <v>1.0900000000000001</v>
      </c>
      <c r="D295" s="6">
        <v>0.61</v>
      </c>
      <c r="E295" s="7">
        <f t="shared" ref="E295:E300" si="252">C295*D295</f>
        <v>0.66490000000000005</v>
      </c>
      <c r="F295" s="7">
        <f t="shared" ref="F295:F300" si="253">A295*E295</f>
        <v>0</v>
      </c>
      <c r="G295" s="8">
        <f t="shared" ref="G295:G300" si="254">F295/8</f>
        <v>0</v>
      </c>
      <c r="H295" s="9">
        <f t="shared" ref="H295:H300" si="255">C295</f>
        <v>1.0900000000000001</v>
      </c>
      <c r="I295" s="10">
        <v>0.61</v>
      </c>
      <c r="J295" s="10">
        <f t="shared" ref="J295:J300" si="256">H295*I295</f>
        <v>0.66490000000000005</v>
      </c>
      <c r="K295" s="10">
        <f t="shared" ref="K295:K300" si="257">A295*J295</f>
        <v>0</v>
      </c>
      <c r="L295" s="11">
        <f t="shared" ref="L295:L300" si="258">K295/8</f>
        <v>0</v>
      </c>
      <c r="M295" s="12">
        <f t="shared" ref="M295:M300" si="259">H295</f>
        <v>1.0900000000000001</v>
      </c>
      <c r="N295" s="13">
        <v>0.55000000000000004</v>
      </c>
      <c r="O295" s="13">
        <f t="shared" ref="O295:O300" si="260">M295*N295</f>
        <v>0.59950000000000014</v>
      </c>
      <c r="P295" s="13">
        <f t="shared" ref="P295:P300" si="261">A295*O295</f>
        <v>0</v>
      </c>
      <c r="Q295" s="14">
        <f t="shared" ref="Q295:Q300" si="262">P295/8</f>
        <v>0</v>
      </c>
    </row>
    <row r="296" spans="1:17" x14ac:dyDescent="0.3">
      <c r="A296" s="259">
        <f>VLOOKUP($B296,Reporting!$BI:$CA,MATCH($A$293,Reporting!$BJ$4:$CA$4,0)+1,FALSE)</f>
        <v>0</v>
      </c>
      <c r="B296" s="148" t="s">
        <v>391</v>
      </c>
      <c r="C296" s="99">
        <v>1.32</v>
      </c>
      <c r="D296" s="6">
        <v>0.61</v>
      </c>
      <c r="E296" s="7">
        <f t="shared" si="252"/>
        <v>0.80520000000000003</v>
      </c>
      <c r="F296" s="7">
        <f t="shared" si="253"/>
        <v>0</v>
      </c>
      <c r="G296" s="8">
        <f t="shared" si="254"/>
        <v>0</v>
      </c>
      <c r="H296" s="9">
        <f t="shared" si="255"/>
        <v>1.32</v>
      </c>
      <c r="I296" s="10">
        <v>0.61</v>
      </c>
      <c r="J296" s="10">
        <f t="shared" si="256"/>
        <v>0.80520000000000003</v>
      </c>
      <c r="K296" s="10">
        <f t="shared" si="257"/>
        <v>0</v>
      </c>
      <c r="L296" s="11">
        <f t="shared" si="258"/>
        <v>0</v>
      </c>
      <c r="M296" s="12">
        <f t="shared" si="259"/>
        <v>1.32</v>
      </c>
      <c r="N296" s="13">
        <v>0.55000000000000004</v>
      </c>
      <c r="O296" s="13">
        <f t="shared" si="260"/>
        <v>0.72600000000000009</v>
      </c>
      <c r="P296" s="13">
        <f t="shared" si="261"/>
        <v>0</v>
      </c>
      <c r="Q296" s="14">
        <f t="shared" si="262"/>
        <v>0</v>
      </c>
    </row>
    <row r="297" spans="1:17" x14ac:dyDescent="0.3">
      <c r="A297" s="259">
        <f>VLOOKUP($B297,Reporting!$BI:$CA,MATCH($A$293,Reporting!$BJ$4:$CA$4,0)+1,FALSE)</f>
        <v>0</v>
      </c>
      <c r="B297" s="148" t="s">
        <v>392</v>
      </c>
      <c r="C297" s="99">
        <v>1.85</v>
      </c>
      <c r="D297" s="6">
        <v>0.61</v>
      </c>
      <c r="E297" s="7">
        <f t="shared" si="252"/>
        <v>1.1285000000000001</v>
      </c>
      <c r="F297" s="7">
        <f t="shared" si="253"/>
        <v>0</v>
      </c>
      <c r="G297" s="8">
        <f t="shared" si="254"/>
        <v>0</v>
      </c>
      <c r="H297" s="9">
        <f t="shared" si="255"/>
        <v>1.85</v>
      </c>
      <c r="I297" s="10">
        <v>0.61</v>
      </c>
      <c r="J297" s="10">
        <f t="shared" si="256"/>
        <v>1.1285000000000001</v>
      </c>
      <c r="K297" s="10">
        <f t="shared" si="257"/>
        <v>0</v>
      </c>
      <c r="L297" s="11">
        <f t="shared" si="258"/>
        <v>0</v>
      </c>
      <c r="M297" s="12">
        <f t="shared" si="259"/>
        <v>1.85</v>
      </c>
      <c r="N297" s="13">
        <v>0.55000000000000004</v>
      </c>
      <c r="O297" s="13">
        <f t="shared" si="260"/>
        <v>1.0175000000000001</v>
      </c>
      <c r="P297" s="13">
        <f t="shared" si="261"/>
        <v>0</v>
      </c>
      <c r="Q297" s="14">
        <f t="shared" si="262"/>
        <v>0</v>
      </c>
    </row>
    <row r="298" spans="1:17" x14ac:dyDescent="0.3">
      <c r="A298" s="259">
        <f>VLOOKUP($B298,Reporting!$BI:$CA,MATCH($A$293,Reporting!$BJ$4:$CA$4,0)+1,FALSE)</f>
        <v>0</v>
      </c>
      <c r="B298" s="148" t="s">
        <v>393</v>
      </c>
      <c r="C298" s="99">
        <v>2.4900000000000002</v>
      </c>
      <c r="D298" s="6">
        <v>0.61</v>
      </c>
      <c r="E298" s="7">
        <f t="shared" si="252"/>
        <v>1.5189000000000001</v>
      </c>
      <c r="F298" s="7">
        <f t="shared" si="253"/>
        <v>0</v>
      </c>
      <c r="G298" s="8">
        <f t="shared" si="254"/>
        <v>0</v>
      </c>
      <c r="H298" s="9">
        <f t="shared" si="255"/>
        <v>2.4900000000000002</v>
      </c>
      <c r="I298" s="10">
        <v>0.61</v>
      </c>
      <c r="J298" s="10">
        <f t="shared" si="256"/>
        <v>1.5189000000000001</v>
      </c>
      <c r="K298" s="10">
        <f t="shared" si="257"/>
        <v>0</v>
      </c>
      <c r="L298" s="11">
        <f t="shared" si="258"/>
        <v>0</v>
      </c>
      <c r="M298" s="12">
        <f t="shared" si="259"/>
        <v>2.4900000000000002</v>
      </c>
      <c r="N298" s="13">
        <v>0.55000000000000004</v>
      </c>
      <c r="O298" s="13">
        <f t="shared" si="260"/>
        <v>1.3695000000000002</v>
      </c>
      <c r="P298" s="13">
        <f t="shared" si="261"/>
        <v>0</v>
      </c>
      <c r="Q298" s="14">
        <f t="shared" si="262"/>
        <v>0</v>
      </c>
    </row>
    <row r="299" spans="1:17" x14ac:dyDescent="0.3">
      <c r="A299" s="259">
        <f>VLOOKUP($B299,Reporting!$BI:$CA,MATCH($A$293,Reporting!$BJ$4:$CA$4,0)+1,FALSE)</f>
        <v>0</v>
      </c>
      <c r="B299" s="148" t="s">
        <v>394</v>
      </c>
      <c r="C299" s="99">
        <v>3.13</v>
      </c>
      <c r="D299" s="6">
        <v>0.61</v>
      </c>
      <c r="E299" s="7">
        <f t="shared" si="252"/>
        <v>1.9093</v>
      </c>
      <c r="F299" s="7">
        <f t="shared" si="253"/>
        <v>0</v>
      </c>
      <c r="G299" s="8">
        <f t="shared" si="254"/>
        <v>0</v>
      </c>
      <c r="H299" s="9">
        <f t="shared" si="255"/>
        <v>3.13</v>
      </c>
      <c r="I299" s="10">
        <v>0.61</v>
      </c>
      <c r="J299" s="10">
        <f t="shared" si="256"/>
        <v>1.9093</v>
      </c>
      <c r="K299" s="10">
        <f t="shared" si="257"/>
        <v>0</v>
      </c>
      <c r="L299" s="11">
        <f t="shared" si="258"/>
        <v>0</v>
      </c>
      <c r="M299" s="12">
        <f t="shared" si="259"/>
        <v>3.13</v>
      </c>
      <c r="N299" s="13">
        <v>0.55000000000000004</v>
      </c>
      <c r="O299" s="13">
        <f t="shared" si="260"/>
        <v>1.7215</v>
      </c>
      <c r="P299" s="13">
        <f t="shared" si="261"/>
        <v>0</v>
      </c>
      <c r="Q299" s="14">
        <f t="shared" si="262"/>
        <v>0</v>
      </c>
    </row>
    <row r="300" spans="1:17" x14ac:dyDescent="0.3">
      <c r="A300" s="259">
        <f>VLOOKUP($B300,Reporting!$BI:$CA,MATCH($A$293,Reporting!$BJ$4:$CA$4,0)+1,FALSE)</f>
        <v>0</v>
      </c>
      <c r="B300" s="148" t="s">
        <v>395</v>
      </c>
      <c r="C300" s="99">
        <v>3.76</v>
      </c>
      <c r="D300" s="6">
        <v>0.61</v>
      </c>
      <c r="E300" s="7">
        <f t="shared" si="252"/>
        <v>2.2935999999999996</v>
      </c>
      <c r="F300" s="7">
        <f t="shared" si="253"/>
        <v>0</v>
      </c>
      <c r="G300" s="8">
        <f t="shared" si="254"/>
        <v>0</v>
      </c>
      <c r="H300" s="9">
        <f t="shared" si="255"/>
        <v>3.76</v>
      </c>
      <c r="I300" s="10">
        <v>0.61</v>
      </c>
      <c r="J300" s="10">
        <f t="shared" si="256"/>
        <v>2.2935999999999996</v>
      </c>
      <c r="K300" s="10">
        <f t="shared" si="257"/>
        <v>0</v>
      </c>
      <c r="L300" s="11">
        <f t="shared" si="258"/>
        <v>0</v>
      </c>
      <c r="M300" s="12">
        <f t="shared" si="259"/>
        <v>3.76</v>
      </c>
      <c r="N300" s="13">
        <v>0.55000000000000004</v>
      </c>
      <c r="O300" s="13">
        <f t="shared" si="260"/>
        <v>2.0680000000000001</v>
      </c>
      <c r="P300" s="13">
        <f t="shared" si="261"/>
        <v>0</v>
      </c>
      <c r="Q300" s="14">
        <f t="shared" si="262"/>
        <v>0</v>
      </c>
    </row>
    <row r="301" spans="1:17" ht="15" thickBot="1" x14ac:dyDescent="0.35">
      <c r="A301" s="21">
        <f>SUM(A295:A300)</f>
        <v>0</v>
      </c>
      <c r="B301" s="22"/>
      <c r="C301" s="22"/>
      <c r="D301" s="642" t="s">
        <v>9</v>
      </c>
      <c r="E301" s="643"/>
      <c r="F301" s="643"/>
      <c r="G301" s="16">
        <f>SUM(G295:G300)</f>
        <v>0</v>
      </c>
      <c r="H301" s="1"/>
      <c r="I301" s="644" t="s">
        <v>10</v>
      </c>
      <c r="J301" s="644"/>
      <c r="K301" s="644"/>
      <c r="L301" s="17">
        <f>SUM(L295:L300)</f>
        <v>0</v>
      </c>
      <c r="M301" s="15"/>
      <c r="N301" s="645" t="s">
        <v>11</v>
      </c>
      <c r="O301" s="645"/>
      <c r="P301" s="645"/>
      <c r="Q301" s="18">
        <f>SUM(Q295:Q300)</f>
        <v>0</v>
      </c>
    </row>
    <row r="302" spans="1:17" ht="15" thickBot="1" x14ac:dyDescent="0.35"/>
    <row r="303" spans="1:17" x14ac:dyDescent="0.3">
      <c r="A303" s="634" t="s">
        <v>151</v>
      </c>
      <c r="B303" s="634"/>
      <c r="C303" s="634"/>
      <c r="D303" s="634"/>
      <c r="E303" s="634"/>
      <c r="F303" s="722" t="s">
        <v>108</v>
      </c>
      <c r="G303" s="722"/>
      <c r="H303" s="722"/>
      <c r="I303" s="722"/>
      <c r="J303" s="722"/>
      <c r="K303" s="23"/>
      <c r="L303" s="23"/>
      <c r="M303" s="23"/>
      <c r="N303" s="23"/>
      <c r="O303" s="23"/>
      <c r="P303" s="23"/>
      <c r="Q303" s="24"/>
    </row>
    <row r="304" spans="1:17" x14ac:dyDescent="0.3">
      <c r="A304" s="635"/>
      <c r="B304" s="635"/>
      <c r="C304" s="635"/>
      <c r="D304" s="635"/>
      <c r="E304" s="635"/>
      <c r="F304" s="723"/>
      <c r="G304" s="723"/>
      <c r="H304" s="723"/>
      <c r="I304" s="723"/>
      <c r="J304" s="723"/>
      <c r="K304" s="42"/>
      <c r="L304" s="42"/>
      <c r="M304" s="42"/>
      <c r="N304" s="42"/>
      <c r="O304" s="42"/>
      <c r="P304" s="42"/>
      <c r="Q304" s="43"/>
    </row>
    <row r="305" spans="1:21" x14ac:dyDescent="0.3">
      <c r="A305" s="259">
        <f>VLOOKUP($B305,Reporting!$BI:$CA,MATCH($A$303,Reporting!$BJ$4:$CA$4,0)+1,FALSE)</f>
        <v>0</v>
      </c>
      <c r="B305" s="263" t="s">
        <v>376</v>
      </c>
      <c r="C305" s="110">
        <v>1.8</v>
      </c>
      <c r="D305" s="6">
        <v>0.61</v>
      </c>
      <c r="E305" s="7">
        <f t="shared" ref="E305:E310" si="263">C305*D305</f>
        <v>1.0980000000000001</v>
      </c>
      <c r="F305" s="7">
        <f t="shared" ref="F305:F310" si="264">A305*E305</f>
        <v>0</v>
      </c>
      <c r="G305" s="8">
        <f t="shared" ref="G305:G310" si="265">F305/8</f>
        <v>0</v>
      </c>
      <c r="H305" s="9">
        <f t="shared" ref="H305:H310" si="266">C305</f>
        <v>1.8</v>
      </c>
      <c r="I305" s="10">
        <v>0.61</v>
      </c>
      <c r="J305" s="10">
        <f t="shared" ref="J305:J310" si="267">H305*I305</f>
        <v>1.0980000000000001</v>
      </c>
      <c r="K305" s="10">
        <f t="shared" ref="K305:K310" si="268">A305*J305</f>
        <v>0</v>
      </c>
      <c r="L305" s="11">
        <f t="shared" ref="L305:L310" si="269">K305/8</f>
        <v>0</v>
      </c>
      <c r="M305" s="12">
        <f t="shared" ref="M305:M310" si="270">H305</f>
        <v>1.8</v>
      </c>
      <c r="N305" s="13">
        <v>0.55000000000000004</v>
      </c>
      <c r="O305" s="13">
        <f t="shared" ref="O305:O310" si="271">M305*N305</f>
        <v>0.9900000000000001</v>
      </c>
      <c r="P305" s="13">
        <f t="shared" ref="P305:P310" si="272">A305*O305</f>
        <v>0</v>
      </c>
      <c r="Q305" s="14">
        <f t="shared" ref="Q305:Q310" si="273">P305/8</f>
        <v>0</v>
      </c>
    </row>
    <row r="306" spans="1:21" x14ac:dyDescent="0.3">
      <c r="A306" s="259">
        <f>VLOOKUP($B306,Reporting!$BI:$CA,MATCH($A$303,Reporting!$BJ$4:$CA$4,0)+1,FALSE)</f>
        <v>0</v>
      </c>
      <c r="B306" s="148" t="s">
        <v>391</v>
      </c>
      <c r="C306" s="99">
        <v>2</v>
      </c>
      <c r="D306" s="6">
        <v>0.61</v>
      </c>
      <c r="E306" s="7">
        <f t="shared" si="263"/>
        <v>1.22</v>
      </c>
      <c r="F306" s="7">
        <f t="shared" si="264"/>
        <v>0</v>
      </c>
      <c r="G306" s="8">
        <f t="shared" si="265"/>
        <v>0</v>
      </c>
      <c r="H306" s="9">
        <f t="shared" si="266"/>
        <v>2</v>
      </c>
      <c r="I306" s="10">
        <v>0.61</v>
      </c>
      <c r="J306" s="10">
        <f t="shared" si="267"/>
        <v>1.22</v>
      </c>
      <c r="K306" s="10">
        <f t="shared" si="268"/>
        <v>0</v>
      </c>
      <c r="L306" s="11">
        <f t="shared" si="269"/>
        <v>0</v>
      </c>
      <c r="M306" s="12">
        <f t="shared" si="270"/>
        <v>2</v>
      </c>
      <c r="N306" s="13">
        <v>0.55000000000000004</v>
      </c>
      <c r="O306" s="13">
        <f t="shared" si="271"/>
        <v>1.1000000000000001</v>
      </c>
      <c r="P306" s="13">
        <f t="shared" si="272"/>
        <v>0</v>
      </c>
      <c r="Q306" s="14">
        <f t="shared" si="273"/>
        <v>0</v>
      </c>
    </row>
    <row r="307" spans="1:21" x14ac:dyDescent="0.3">
      <c r="A307" s="259">
        <f>VLOOKUP($B307,Reporting!$BI:$CA,MATCH($A$303,Reporting!$BJ$4:$CA$4,0)+1,FALSE)</f>
        <v>0</v>
      </c>
      <c r="B307" s="148" t="s">
        <v>392</v>
      </c>
      <c r="C307" s="99">
        <v>3.38</v>
      </c>
      <c r="D307" s="6">
        <v>0.61</v>
      </c>
      <c r="E307" s="7">
        <f t="shared" si="263"/>
        <v>2.0617999999999999</v>
      </c>
      <c r="F307" s="7">
        <f t="shared" si="264"/>
        <v>0</v>
      </c>
      <c r="G307" s="8">
        <f t="shared" si="265"/>
        <v>0</v>
      </c>
      <c r="H307" s="9">
        <f t="shared" si="266"/>
        <v>3.38</v>
      </c>
      <c r="I307" s="10">
        <v>0.61</v>
      </c>
      <c r="J307" s="10">
        <f t="shared" si="267"/>
        <v>2.0617999999999999</v>
      </c>
      <c r="K307" s="10">
        <f t="shared" si="268"/>
        <v>0</v>
      </c>
      <c r="L307" s="11">
        <f t="shared" si="269"/>
        <v>0</v>
      </c>
      <c r="M307" s="12">
        <f t="shared" si="270"/>
        <v>3.38</v>
      </c>
      <c r="N307" s="13">
        <v>0.55000000000000004</v>
      </c>
      <c r="O307" s="13">
        <f t="shared" si="271"/>
        <v>1.859</v>
      </c>
      <c r="P307" s="13">
        <f t="shared" si="272"/>
        <v>0</v>
      </c>
      <c r="Q307" s="14">
        <f t="shared" si="273"/>
        <v>0</v>
      </c>
    </row>
    <row r="308" spans="1:21" x14ac:dyDescent="0.3">
      <c r="A308" s="259">
        <f>VLOOKUP($B308,Reporting!$BI:$CA,MATCH($A$303,Reporting!$BJ$4:$CA$4,0)+1,FALSE)</f>
        <v>0</v>
      </c>
      <c r="B308" s="148" t="s">
        <v>393</v>
      </c>
      <c r="C308" s="99">
        <v>4.34</v>
      </c>
      <c r="D308" s="6">
        <v>0.61</v>
      </c>
      <c r="E308" s="7">
        <f t="shared" si="263"/>
        <v>2.6473999999999998</v>
      </c>
      <c r="F308" s="7">
        <f t="shared" si="264"/>
        <v>0</v>
      </c>
      <c r="G308" s="8">
        <f t="shared" si="265"/>
        <v>0</v>
      </c>
      <c r="H308" s="9">
        <f t="shared" si="266"/>
        <v>4.34</v>
      </c>
      <c r="I308" s="10">
        <v>0.61</v>
      </c>
      <c r="J308" s="10">
        <f t="shared" si="267"/>
        <v>2.6473999999999998</v>
      </c>
      <c r="K308" s="10">
        <f t="shared" si="268"/>
        <v>0</v>
      </c>
      <c r="L308" s="11">
        <f t="shared" si="269"/>
        <v>0</v>
      </c>
      <c r="M308" s="12">
        <f t="shared" si="270"/>
        <v>4.34</v>
      </c>
      <c r="N308" s="13">
        <v>0.55000000000000004</v>
      </c>
      <c r="O308" s="13">
        <f t="shared" si="271"/>
        <v>2.387</v>
      </c>
      <c r="P308" s="13">
        <f t="shared" si="272"/>
        <v>0</v>
      </c>
      <c r="Q308" s="14">
        <f t="shared" si="273"/>
        <v>0</v>
      </c>
    </row>
    <row r="309" spans="1:21" x14ac:dyDescent="0.3">
      <c r="A309" s="259">
        <f>VLOOKUP($B309,Reporting!$BI:$CA,MATCH($A$303,Reporting!$BJ$4:$CA$4,0)+1,FALSE)</f>
        <v>0</v>
      </c>
      <c r="B309" s="148" t="s">
        <v>394</v>
      </c>
      <c r="C309" s="99">
        <v>5.04</v>
      </c>
      <c r="D309" s="6">
        <v>0.61</v>
      </c>
      <c r="E309" s="7">
        <f t="shared" si="263"/>
        <v>3.0743999999999998</v>
      </c>
      <c r="F309" s="7">
        <f t="shared" si="264"/>
        <v>0</v>
      </c>
      <c r="G309" s="8">
        <f t="shared" si="265"/>
        <v>0</v>
      </c>
      <c r="H309" s="9">
        <f t="shared" si="266"/>
        <v>5.04</v>
      </c>
      <c r="I309" s="10">
        <v>0.61</v>
      </c>
      <c r="J309" s="10">
        <f t="shared" si="267"/>
        <v>3.0743999999999998</v>
      </c>
      <c r="K309" s="10">
        <f t="shared" si="268"/>
        <v>0</v>
      </c>
      <c r="L309" s="11">
        <f t="shared" si="269"/>
        <v>0</v>
      </c>
      <c r="M309" s="12">
        <f t="shared" si="270"/>
        <v>5.04</v>
      </c>
      <c r="N309" s="13">
        <v>0.55000000000000004</v>
      </c>
      <c r="O309" s="13">
        <f t="shared" si="271"/>
        <v>2.7720000000000002</v>
      </c>
      <c r="P309" s="13">
        <f t="shared" si="272"/>
        <v>0</v>
      </c>
      <c r="Q309" s="14">
        <f t="shared" si="273"/>
        <v>0</v>
      </c>
    </row>
    <row r="310" spans="1:21" x14ac:dyDescent="0.3">
      <c r="A310" s="259">
        <f>VLOOKUP($B310,Reporting!$BI:$CA,MATCH($A$303,Reporting!$BJ$4:$CA$4,0)+1,FALSE)</f>
        <v>0</v>
      </c>
      <c r="B310" s="148" t="s">
        <v>395</v>
      </c>
      <c r="C310" s="99">
        <v>6.8</v>
      </c>
      <c r="D310" s="6">
        <v>0.61</v>
      </c>
      <c r="E310" s="7">
        <f t="shared" si="263"/>
        <v>4.1479999999999997</v>
      </c>
      <c r="F310" s="7">
        <f t="shared" si="264"/>
        <v>0</v>
      </c>
      <c r="G310" s="8">
        <f t="shared" si="265"/>
        <v>0</v>
      </c>
      <c r="H310" s="9">
        <f t="shared" si="266"/>
        <v>6.8</v>
      </c>
      <c r="I310" s="10">
        <v>0.61</v>
      </c>
      <c r="J310" s="10">
        <f t="shared" si="267"/>
        <v>4.1479999999999997</v>
      </c>
      <c r="K310" s="10">
        <f t="shared" si="268"/>
        <v>0</v>
      </c>
      <c r="L310" s="11">
        <f t="shared" si="269"/>
        <v>0</v>
      </c>
      <c r="M310" s="12">
        <f t="shared" si="270"/>
        <v>6.8</v>
      </c>
      <c r="N310" s="13">
        <v>0.55000000000000004</v>
      </c>
      <c r="O310" s="13">
        <f t="shared" si="271"/>
        <v>3.74</v>
      </c>
      <c r="P310" s="13">
        <f t="shared" si="272"/>
        <v>0</v>
      </c>
      <c r="Q310" s="14">
        <f t="shared" si="273"/>
        <v>0</v>
      </c>
    </row>
    <row r="311" spans="1:21" ht="15" thickBot="1" x14ac:dyDescent="0.35">
      <c r="A311" s="21">
        <f>SUM(A305:A310)</f>
        <v>0</v>
      </c>
      <c r="B311" s="22"/>
      <c r="C311" s="22"/>
      <c r="D311" s="642" t="s">
        <v>9</v>
      </c>
      <c r="E311" s="643"/>
      <c r="F311" s="643"/>
      <c r="G311" s="16">
        <f>SUM(G305:G310)</f>
        <v>0</v>
      </c>
      <c r="H311" s="1"/>
      <c r="I311" s="644" t="s">
        <v>10</v>
      </c>
      <c r="J311" s="644"/>
      <c r="K311" s="644"/>
      <c r="L311" s="17">
        <f>SUM(L305:L310)</f>
        <v>0</v>
      </c>
      <c r="M311" s="15"/>
      <c r="N311" s="645" t="s">
        <v>11</v>
      </c>
      <c r="O311" s="645"/>
      <c r="P311" s="645"/>
      <c r="Q311" s="18">
        <f>SUM(Q305:Q310)</f>
        <v>0</v>
      </c>
    </row>
    <row r="312" spans="1:21" ht="15" thickBot="1" x14ac:dyDescent="0.35"/>
    <row r="313" spans="1:21" x14ac:dyDescent="0.3">
      <c r="A313" s="638" t="s">
        <v>111</v>
      </c>
      <c r="B313" s="638"/>
      <c r="C313" s="638"/>
      <c r="D313" s="704" t="s">
        <v>283</v>
      </c>
      <c r="E313" s="704"/>
      <c r="F313" s="704" t="s">
        <v>284</v>
      </c>
      <c r="G313" s="704"/>
      <c r="H313" s="704"/>
      <c r="I313" s="704"/>
      <c r="J313" s="704"/>
      <c r="K313" s="704"/>
      <c r="L313" s="704"/>
      <c r="M313" s="2"/>
      <c r="N313" s="2"/>
      <c r="O313" s="2"/>
      <c r="P313" s="2"/>
      <c r="Q313" s="5"/>
    </row>
    <row r="314" spans="1:21" x14ac:dyDescent="0.3">
      <c r="A314" s="639"/>
      <c r="B314" s="639"/>
      <c r="C314" s="639"/>
      <c r="D314" s="705"/>
      <c r="E314" s="705"/>
      <c r="F314" s="705"/>
      <c r="G314" s="705"/>
      <c r="H314" s="705"/>
      <c r="I314" s="705"/>
      <c r="J314" s="705"/>
      <c r="K314" s="705"/>
      <c r="L314" s="705"/>
      <c r="M314" s="29"/>
      <c r="N314" s="29"/>
      <c r="O314" s="29"/>
      <c r="P314" s="29"/>
      <c r="Q314" s="30"/>
      <c r="S314" s="116"/>
      <c r="T314" s="116"/>
      <c r="U314" s="116"/>
    </row>
    <row r="315" spans="1:21" x14ac:dyDescent="0.3">
      <c r="A315" s="129"/>
      <c r="B315" s="19" t="s">
        <v>112</v>
      </c>
      <c r="C315" s="114">
        <v>4.43</v>
      </c>
      <c r="D315" s="6">
        <v>1.1000000000000001</v>
      </c>
      <c r="E315" s="7">
        <f t="shared" ref="E315:E320" si="274">C315*D315</f>
        <v>4.8730000000000002</v>
      </c>
      <c r="F315" s="7">
        <f t="shared" ref="F315:F320" si="275">A315*E315</f>
        <v>0</v>
      </c>
      <c r="G315" s="8">
        <f t="shared" ref="G315:G320" si="276">F315/8</f>
        <v>0</v>
      </c>
      <c r="H315" s="9">
        <f t="shared" ref="H315:H320" si="277">C315</f>
        <v>4.43</v>
      </c>
      <c r="I315" s="10">
        <v>1.1000000000000001</v>
      </c>
      <c r="J315" s="10">
        <f t="shared" ref="J315:J320" si="278">H315*I315</f>
        <v>4.8730000000000002</v>
      </c>
      <c r="K315" s="10">
        <f t="shared" ref="K315:K320" si="279">A315*J315</f>
        <v>0</v>
      </c>
      <c r="L315" s="11">
        <f t="shared" ref="L315:L320" si="280">K315/8</f>
        <v>0</v>
      </c>
      <c r="M315" s="12">
        <f t="shared" ref="M315:M320" si="281">H315</f>
        <v>4.43</v>
      </c>
      <c r="N315" s="13">
        <v>1</v>
      </c>
      <c r="O315" s="13">
        <f t="shared" ref="O315:O320" si="282">M315*N315</f>
        <v>4.43</v>
      </c>
      <c r="P315" s="13">
        <f t="shared" ref="P315:P320" si="283">A315*O315</f>
        <v>0</v>
      </c>
      <c r="Q315" s="14">
        <f t="shared" ref="Q315:Q320" si="284">P315/8</f>
        <v>0</v>
      </c>
    </row>
    <row r="316" spans="1:21" ht="15" customHeight="1" x14ac:dyDescent="0.3">
      <c r="A316" s="130"/>
      <c r="B316" s="119" t="s">
        <v>113</v>
      </c>
      <c r="C316" s="97">
        <v>5.56</v>
      </c>
      <c r="D316" s="6">
        <v>1.1000000000000001</v>
      </c>
      <c r="E316" s="7">
        <f t="shared" si="274"/>
        <v>6.1159999999999997</v>
      </c>
      <c r="F316" s="7">
        <f t="shared" si="275"/>
        <v>0</v>
      </c>
      <c r="G316" s="8">
        <f t="shared" si="276"/>
        <v>0</v>
      </c>
      <c r="H316" s="9">
        <f t="shared" si="277"/>
        <v>5.56</v>
      </c>
      <c r="I316" s="10">
        <v>1.1000000000000001</v>
      </c>
      <c r="J316" s="10">
        <f t="shared" si="278"/>
        <v>6.1159999999999997</v>
      </c>
      <c r="K316" s="10">
        <f t="shared" si="279"/>
        <v>0</v>
      </c>
      <c r="L316" s="11">
        <f t="shared" si="280"/>
        <v>0</v>
      </c>
      <c r="M316" s="12">
        <f t="shared" si="281"/>
        <v>5.56</v>
      </c>
      <c r="N316" s="13">
        <v>1</v>
      </c>
      <c r="O316" s="13">
        <f t="shared" si="282"/>
        <v>5.56</v>
      </c>
      <c r="P316" s="13">
        <f t="shared" si="283"/>
        <v>0</v>
      </c>
      <c r="Q316" s="14">
        <f t="shared" si="284"/>
        <v>0</v>
      </c>
    </row>
    <row r="317" spans="1:21" ht="15" customHeight="1" x14ac:dyDescent="0.3">
      <c r="A317" s="130"/>
      <c r="B317" s="119" t="s">
        <v>287</v>
      </c>
      <c r="C317" s="97">
        <v>4.8</v>
      </c>
      <c r="D317" s="6">
        <v>1.1000000000000001</v>
      </c>
      <c r="E317" s="7">
        <f t="shared" si="274"/>
        <v>5.28</v>
      </c>
      <c r="F317" s="7">
        <f t="shared" si="275"/>
        <v>0</v>
      </c>
      <c r="G317" s="8">
        <f t="shared" si="276"/>
        <v>0</v>
      </c>
      <c r="H317" s="9">
        <f t="shared" si="277"/>
        <v>4.8</v>
      </c>
      <c r="I317" s="10">
        <v>1.1000000000000001</v>
      </c>
      <c r="J317" s="10">
        <f t="shared" si="278"/>
        <v>5.28</v>
      </c>
      <c r="K317" s="10">
        <f t="shared" si="279"/>
        <v>0</v>
      </c>
      <c r="L317" s="11">
        <f t="shared" si="280"/>
        <v>0</v>
      </c>
      <c r="M317" s="12">
        <f t="shared" si="281"/>
        <v>4.8</v>
      </c>
      <c r="N317" s="13">
        <v>1</v>
      </c>
      <c r="O317" s="13">
        <f t="shared" si="282"/>
        <v>4.8</v>
      </c>
      <c r="P317" s="13">
        <f t="shared" si="283"/>
        <v>0</v>
      </c>
      <c r="Q317" s="14">
        <f t="shared" si="284"/>
        <v>0</v>
      </c>
    </row>
    <row r="318" spans="1:21" ht="15" customHeight="1" x14ac:dyDescent="0.3">
      <c r="A318" s="130"/>
      <c r="B318" s="119" t="s">
        <v>286</v>
      </c>
      <c r="C318" s="97">
        <v>5.4</v>
      </c>
      <c r="D318" s="6">
        <v>1.1000000000000001</v>
      </c>
      <c r="E318" s="7">
        <f t="shared" si="274"/>
        <v>5.9400000000000013</v>
      </c>
      <c r="F318" s="7">
        <f t="shared" si="275"/>
        <v>0</v>
      </c>
      <c r="G318" s="8">
        <f t="shared" si="276"/>
        <v>0</v>
      </c>
      <c r="H318" s="9">
        <f t="shared" si="277"/>
        <v>5.4</v>
      </c>
      <c r="I318" s="10">
        <v>1.1000000000000001</v>
      </c>
      <c r="J318" s="10">
        <f t="shared" si="278"/>
        <v>5.9400000000000013</v>
      </c>
      <c r="K318" s="10">
        <f t="shared" si="279"/>
        <v>0</v>
      </c>
      <c r="L318" s="11">
        <f t="shared" si="280"/>
        <v>0</v>
      </c>
      <c r="M318" s="12">
        <f t="shared" si="281"/>
        <v>5.4</v>
      </c>
      <c r="N318" s="13">
        <v>1</v>
      </c>
      <c r="O318" s="13">
        <f t="shared" si="282"/>
        <v>5.4</v>
      </c>
      <c r="P318" s="13">
        <f t="shared" si="283"/>
        <v>0</v>
      </c>
      <c r="Q318" s="14">
        <f t="shared" si="284"/>
        <v>0</v>
      </c>
    </row>
    <row r="319" spans="1:21" ht="15" customHeight="1" x14ac:dyDescent="0.3">
      <c r="A319" s="130"/>
      <c r="B319" s="119" t="s">
        <v>288</v>
      </c>
      <c r="C319" s="97">
        <v>4.58</v>
      </c>
      <c r="D319" s="6">
        <v>1.1000000000000001</v>
      </c>
      <c r="E319" s="7">
        <f t="shared" si="274"/>
        <v>5.0380000000000003</v>
      </c>
      <c r="F319" s="7">
        <f t="shared" si="275"/>
        <v>0</v>
      </c>
      <c r="G319" s="8">
        <f t="shared" si="276"/>
        <v>0</v>
      </c>
      <c r="H319" s="9">
        <f t="shared" si="277"/>
        <v>4.58</v>
      </c>
      <c r="I319" s="10">
        <v>1.1000000000000001</v>
      </c>
      <c r="J319" s="10">
        <f t="shared" si="278"/>
        <v>5.0380000000000003</v>
      </c>
      <c r="K319" s="10">
        <f t="shared" si="279"/>
        <v>0</v>
      </c>
      <c r="L319" s="11">
        <f t="shared" si="280"/>
        <v>0</v>
      </c>
      <c r="M319" s="12">
        <f t="shared" si="281"/>
        <v>4.58</v>
      </c>
      <c r="N319" s="13">
        <v>1</v>
      </c>
      <c r="O319" s="13">
        <f t="shared" si="282"/>
        <v>4.58</v>
      </c>
      <c r="P319" s="13">
        <f t="shared" si="283"/>
        <v>0</v>
      </c>
      <c r="Q319" s="14">
        <f t="shared" si="284"/>
        <v>0</v>
      </c>
    </row>
    <row r="320" spans="1:21" ht="15.75" customHeight="1" x14ac:dyDescent="0.3">
      <c r="A320" s="130"/>
      <c r="B320" s="119" t="s">
        <v>285</v>
      </c>
      <c r="C320" s="97">
        <v>5.13</v>
      </c>
      <c r="D320" s="6">
        <v>1.1000000000000001</v>
      </c>
      <c r="E320" s="7">
        <f t="shared" si="274"/>
        <v>5.6430000000000007</v>
      </c>
      <c r="F320" s="7">
        <f t="shared" si="275"/>
        <v>0</v>
      </c>
      <c r="G320" s="8">
        <f t="shared" si="276"/>
        <v>0</v>
      </c>
      <c r="H320" s="9">
        <f t="shared" si="277"/>
        <v>5.13</v>
      </c>
      <c r="I320" s="10">
        <v>1.1000000000000001</v>
      </c>
      <c r="J320" s="10">
        <f t="shared" si="278"/>
        <v>5.6430000000000007</v>
      </c>
      <c r="K320" s="10">
        <f t="shared" si="279"/>
        <v>0</v>
      </c>
      <c r="L320" s="11">
        <f t="shared" si="280"/>
        <v>0</v>
      </c>
      <c r="M320" s="12">
        <f t="shared" si="281"/>
        <v>5.13</v>
      </c>
      <c r="N320" s="13">
        <v>1</v>
      </c>
      <c r="O320" s="13">
        <f t="shared" si="282"/>
        <v>5.13</v>
      </c>
      <c r="P320" s="13">
        <f t="shared" si="283"/>
        <v>0</v>
      </c>
      <c r="Q320" s="14">
        <f t="shared" si="284"/>
        <v>0</v>
      </c>
    </row>
    <row r="321" spans="1:21" ht="15" thickBot="1" x14ac:dyDescent="0.35">
      <c r="A321" s="3"/>
      <c r="B321" s="4"/>
      <c r="C321" s="4"/>
      <c r="D321" s="642" t="s">
        <v>9</v>
      </c>
      <c r="E321" s="643"/>
      <c r="F321" s="643"/>
      <c r="G321" s="16">
        <f>SUM(G315:G320)</f>
        <v>0</v>
      </c>
      <c r="H321" s="1"/>
      <c r="I321" s="644" t="s">
        <v>10</v>
      </c>
      <c r="J321" s="644"/>
      <c r="K321" s="644"/>
      <c r="L321" s="17">
        <f>SUM(L315:L320)</f>
        <v>0</v>
      </c>
      <c r="M321" s="15"/>
      <c r="N321" s="645" t="s">
        <v>11</v>
      </c>
      <c r="O321" s="645"/>
      <c r="P321" s="645"/>
      <c r="Q321" s="18">
        <f>SUM(Q315:Q320)</f>
        <v>0</v>
      </c>
    </row>
    <row r="324" spans="1:21" x14ac:dyDescent="0.3">
      <c r="S324" s="116"/>
      <c r="T324" s="116"/>
      <c r="U324" s="116"/>
    </row>
  </sheetData>
  <sheetProtection algorithmName="SHA-512" hashValue="uZK0hbpEc4dYnA59Awe6xHNS0N9eVCzVQYG9XBfyLAEqfCHc37xA8MHLmcqCpBG1GbxqIWqT4V8vlMV8FGntlg==" saltValue="kxlreHlhtl7LfJcCUBx+8Q==" spinCount="100000" sheet="1" objects="1" scenarios="1"/>
  <mergeCells count="165">
    <mergeCell ref="A262:E263"/>
    <mergeCell ref="F262:K263"/>
    <mergeCell ref="D157:F157"/>
    <mergeCell ref="I157:K157"/>
    <mergeCell ref="D169:F169"/>
    <mergeCell ref="I169:K169"/>
    <mergeCell ref="N183:P183"/>
    <mergeCell ref="D228:F228"/>
    <mergeCell ref="I228:K228"/>
    <mergeCell ref="N228:P228"/>
    <mergeCell ref="A252:F253"/>
    <mergeCell ref="G252:K253"/>
    <mergeCell ref="D260:F260"/>
    <mergeCell ref="I260:K260"/>
    <mergeCell ref="N260:P260"/>
    <mergeCell ref="D183:F183"/>
    <mergeCell ref="I183:K183"/>
    <mergeCell ref="D194:F194"/>
    <mergeCell ref="I194:K194"/>
    <mergeCell ref="N194:P194"/>
    <mergeCell ref="L159:P160"/>
    <mergeCell ref="A159:G160"/>
    <mergeCell ref="K171:O172"/>
    <mergeCell ref="N157:P157"/>
    <mergeCell ref="D311:F311"/>
    <mergeCell ref="I311:K311"/>
    <mergeCell ref="N311:P311"/>
    <mergeCell ref="D301:F301"/>
    <mergeCell ref="I301:K301"/>
    <mergeCell ref="N301:P301"/>
    <mergeCell ref="A293:F294"/>
    <mergeCell ref="A303:E304"/>
    <mergeCell ref="F303:J304"/>
    <mergeCell ref="D291:F291"/>
    <mergeCell ref="I291:K291"/>
    <mergeCell ref="N291:P291"/>
    <mergeCell ref="A283:G284"/>
    <mergeCell ref="G293:K294"/>
    <mergeCell ref="G272:K273"/>
    <mergeCell ref="D281:F281"/>
    <mergeCell ref="D270:F270"/>
    <mergeCell ref="I270:K270"/>
    <mergeCell ref="N270:P270"/>
    <mergeCell ref="I281:K281"/>
    <mergeCell ref="N281:P281"/>
    <mergeCell ref="A272:F273"/>
    <mergeCell ref="H283:L284"/>
    <mergeCell ref="N93:P93"/>
    <mergeCell ref="N66:P66"/>
    <mergeCell ref="D321:F321"/>
    <mergeCell ref="I321:K321"/>
    <mergeCell ref="N321:P321"/>
    <mergeCell ref="A313:C314"/>
    <mergeCell ref="D313:E314"/>
    <mergeCell ref="F313:L314"/>
    <mergeCell ref="D15:E16"/>
    <mergeCell ref="A25:C26"/>
    <mergeCell ref="D25:E26"/>
    <mergeCell ref="D93:F93"/>
    <mergeCell ref="I93:K93"/>
    <mergeCell ref="D110:F110"/>
    <mergeCell ref="D66:F66"/>
    <mergeCell ref="I66:K66"/>
    <mergeCell ref="D127:F127"/>
    <mergeCell ref="I127:K127"/>
    <mergeCell ref="D140:F140"/>
    <mergeCell ref="I140:K140"/>
    <mergeCell ref="D84:F84"/>
    <mergeCell ref="I84:K84"/>
    <mergeCell ref="N84:P84"/>
    <mergeCell ref="A79:H80"/>
    <mergeCell ref="D44:F44"/>
    <mergeCell ref="I44:K44"/>
    <mergeCell ref="N44:P44"/>
    <mergeCell ref="A86:E87"/>
    <mergeCell ref="F5:G6"/>
    <mergeCell ref="F15:G16"/>
    <mergeCell ref="F25:G26"/>
    <mergeCell ref="A15:C16"/>
    <mergeCell ref="D55:F55"/>
    <mergeCell ref="I55:K55"/>
    <mergeCell ref="N55:P55"/>
    <mergeCell ref="A35:J36"/>
    <mergeCell ref="A46:K47"/>
    <mergeCell ref="D77:F77"/>
    <mergeCell ref="I77:K77"/>
    <mergeCell ref="N77:P77"/>
    <mergeCell ref="A57:J58"/>
    <mergeCell ref="A68:J69"/>
    <mergeCell ref="F86:I87"/>
    <mergeCell ref="W2:Y2"/>
    <mergeCell ref="D23:F23"/>
    <mergeCell ref="I23:K23"/>
    <mergeCell ref="N23:P23"/>
    <mergeCell ref="AA2:AC2"/>
    <mergeCell ref="S3:T3"/>
    <mergeCell ref="W3:X3"/>
    <mergeCell ref="AA3:AB3"/>
    <mergeCell ref="D13:F13"/>
    <mergeCell ref="I13:K13"/>
    <mergeCell ref="N13:P13"/>
    <mergeCell ref="A5:E6"/>
    <mergeCell ref="A1:C2"/>
    <mergeCell ref="D2:G2"/>
    <mergeCell ref="H2:L2"/>
    <mergeCell ref="M2:Q2"/>
    <mergeCell ref="S2:U2"/>
    <mergeCell ref="T19:V19"/>
    <mergeCell ref="T20:V22"/>
    <mergeCell ref="D250:F250"/>
    <mergeCell ref="I250:K250"/>
    <mergeCell ref="N250:P250"/>
    <mergeCell ref="L230:P231"/>
    <mergeCell ref="A230:G231"/>
    <mergeCell ref="K241:O242"/>
    <mergeCell ref="A241:F242"/>
    <mergeCell ref="L185:P186"/>
    <mergeCell ref="A185:H186"/>
    <mergeCell ref="L196:Q197"/>
    <mergeCell ref="A196:G197"/>
    <mergeCell ref="L207:P208"/>
    <mergeCell ref="A207:H208"/>
    <mergeCell ref="M219:Q220"/>
    <mergeCell ref="A219:H220"/>
    <mergeCell ref="D205:F205"/>
    <mergeCell ref="I205:K205"/>
    <mergeCell ref="N205:P205"/>
    <mergeCell ref="D217:F217"/>
    <mergeCell ref="I217:K217"/>
    <mergeCell ref="N217:P217"/>
    <mergeCell ref="W263:Y263"/>
    <mergeCell ref="W264:Y266"/>
    <mergeCell ref="W126:Y126"/>
    <mergeCell ref="W127:Y129"/>
    <mergeCell ref="W204:Y204"/>
    <mergeCell ref="W205:Y207"/>
    <mergeCell ref="T205:V207"/>
    <mergeCell ref="T126:V126"/>
    <mergeCell ref="T127:V129"/>
    <mergeCell ref="T263:V263"/>
    <mergeCell ref="T264:V266"/>
    <mergeCell ref="N169:P169"/>
    <mergeCell ref="N127:P127"/>
    <mergeCell ref="N140:P140"/>
    <mergeCell ref="A171:F172"/>
    <mergeCell ref="D239:F239"/>
    <mergeCell ref="I239:K239"/>
    <mergeCell ref="T204:V204"/>
    <mergeCell ref="W19:Y19"/>
    <mergeCell ref="W20:Y22"/>
    <mergeCell ref="N239:P239"/>
    <mergeCell ref="L95:P96"/>
    <mergeCell ref="A95:H96"/>
    <mergeCell ref="A112:G113"/>
    <mergeCell ref="L112:O113"/>
    <mergeCell ref="H112:K113"/>
    <mergeCell ref="L129:P130"/>
    <mergeCell ref="A129:G130"/>
    <mergeCell ref="M142:Q143"/>
    <mergeCell ref="A142:H143"/>
    <mergeCell ref="I110:K110"/>
    <mergeCell ref="N110:P110"/>
    <mergeCell ref="D33:F33"/>
    <mergeCell ref="I33:K33"/>
    <mergeCell ref="N33:P33"/>
  </mergeCells>
  <printOptions horizontalCentered="1"/>
  <pageMargins left="0.25" right="0.25" top="0.75" bottom="0.75" header="0.3" footer="0.3"/>
  <pageSetup scale="62" fitToHeight="0" orientation="portrait" r:id="rId1"/>
  <headerFooter alignWithMargins="0">
    <oddFooter>&amp;F&amp;RPage &amp;P</oddFooter>
  </headerFooter>
  <rowBreaks count="4" manualBreakCount="4">
    <brk id="67" max="16" man="1"/>
    <brk id="128" max="16" man="1"/>
    <brk id="195" max="16" man="1"/>
    <brk id="261" max="16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93B962C3CD70488B90C21FF5102ABF" ma:contentTypeVersion="16" ma:contentTypeDescription="Create a new document." ma:contentTypeScope="" ma:versionID="fd7eb0545b2eb6f00d99ef1a31e86e35">
  <xsd:schema xmlns:xsd="http://www.w3.org/2001/XMLSchema" xmlns:xs="http://www.w3.org/2001/XMLSchema" xmlns:p="http://schemas.microsoft.com/office/2006/metadata/properties" xmlns:ns3="fdcc2874-b03d-4e75-ae5b-5bb4a30d78c6" xmlns:ns4="475275a9-65b9-4763-89ae-f285724e29f8" targetNamespace="http://schemas.microsoft.com/office/2006/metadata/properties" ma:root="true" ma:fieldsID="01455990e9782ca6c22e4a73a293a7c0" ns3:_="" ns4:_="">
    <xsd:import namespace="fdcc2874-b03d-4e75-ae5b-5bb4a30d78c6"/>
    <xsd:import namespace="475275a9-65b9-4763-89ae-f285724e29f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ObjectDetectorVersions" minOccurs="0"/>
                <xsd:element ref="ns4:MediaServiceSearchProperties" minOccurs="0"/>
                <xsd:element ref="ns4:MediaServiceDateTaken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cc2874-b03d-4e75-ae5b-5bb4a30d78c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5275a9-65b9-4763-89ae-f285724e29f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5" nillable="true" ma:displayName="_activity" ma:hidden="true" ma:internalName="_activity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75275a9-65b9-4763-89ae-f285724e29f8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6612EEB4-466F-46F8-8663-B600F9D6695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cc2874-b03d-4e75-ae5b-5bb4a30d78c6"/>
    <ds:schemaRef ds:uri="475275a9-65b9-4763-89ae-f285724e29f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5F9D19-E0DC-4098-B834-2FC2DE824EB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73D98A-5B5D-4A12-8916-05659EDA9077}">
  <ds:schemaRefs>
    <ds:schemaRef ds:uri="http://www.w3.org/XML/1998/namespace"/>
    <ds:schemaRef ds:uri="http://schemas.microsoft.com/office/2006/documentManagement/types"/>
    <ds:schemaRef ds:uri="http://purl.org/dc/elements/1.1/"/>
    <ds:schemaRef ds:uri="fdcc2874-b03d-4e75-ae5b-5bb4a30d78c6"/>
    <ds:schemaRef ds:uri="http://schemas.openxmlformats.org/package/2006/metadata/core-properties"/>
    <ds:schemaRef ds:uri="http://schemas.microsoft.com/office/infopath/2007/PartnerControls"/>
    <ds:schemaRef ds:uri="http://schemas.microsoft.com/office/2006/metadata/properties"/>
    <ds:schemaRef ds:uri="475275a9-65b9-4763-89ae-f285724e29f8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9A504F10-0A6B-4CDF-9650-CFF1E0D0DD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</vt:i4>
      </vt:variant>
    </vt:vector>
  </HeadingPairs>
  <TitlesOfParts>
    <vt:vector size="25" baseType="lpstr">
      <vt:lpstr>Quote</vt:lpstr>
      <vt:lpstr>PD WORKSHEET</vt:lpstr>
      <vt:lpstr>CSV Table</vt:lpstr>
      <vt:lpstr>Reporting</vt:lpstr>
      <vt:lpstr>BOM PVF</vt:lpstr>
      <vt:lpstr>Cut List</vt:lpstr>
      <vt:lpstr>Cut List LB</vt:lpstr>
      <vt:lpstr>Shop Recap</vt:lpstr>
      <vt:lpstr>Material Handling</vt:lpstr>
      <vt:lpstr>Material Cutting</vt:lpstr>
      <vt:lpstr>Pipe End Prep</vt:lpstr>
      <vt:lpstr>Material Joining</vt:lpstr>
      <vt:lpstr>Hangers &amp; Supports</vt:lpstr>
      <vt:lpstr>Assemblies</vt:lpstr>
      <vt:lpstr>Assemblies!Print_Area</vt:lpstr>
      <vt:lpstr>'Hangers &amp; Supports'!Print_Area</vt:lpstr>
      <vt:lpstr>'Material Cutting'!Print_Area</vt:lpstr>
      <vt:lpstr>'Material Handling'!Print_Area</vt:lpstr>
      <vt:lpstr>'Material Joining'!Print_Area</vt:lpstr>
      <vt:lpstr>Assemblies!Print_Titles</vt:lpstr>
      <vt:lpstr>'Hangers &amp; Supports'!Print_Titles</vt:lpstr>
      <vt:lpstr>'Material Cutting'!Print_Titles</vt:lpstr>
      <vt:lpstr>'Material Handling'!Print_Titles</vt:lpstr>
      <vt:lpstr>'Material Joining'!Print_Titles</vt:lpstr>
      <vt:lpstr>'Shop Recap'!Print_Titles</vt:lpstr>
    </vt:vector>
  </TitlesOfParts>
  <Company>Mcc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Gabe E. Falgoust</dc:creator>
  <cp:lastModifiedBy>Gabe E. Falgoust</cp:lastModifiedBy>
  <cp:lastPrinted>2022-02-09T20:17:52Z</cp:lastPrinted>
  <dcterms:created xsi:type="dcterms:W3CDTF">2014-04-30T21:57:35Z</dcterms:created>
  <dcterms:modified xsi:type="dcterms:W3CDTF">2025-05-14T13:50:59Z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0x0101005B93B962C3CD70488B90C21FF5102ABF</vt:lpwstr>
  </property>
</Properties>
</file>