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renatamtzsol/Desktop/"/>
    </mc:Choice>
  </mc:AlternateContent>
  <xr:revisionPtr revIDLastSave="0" documentId="13_ncr:1_{D56E38B7-7D81-AC40-96FF-286D1FF4A07B}" xr6:coauthVersionLast="47" xr6:coauthVersionMax="47" xr10:uidLastSave="{00000000-0000-0000-0000-000000000000}"/>
  <bookViews>
    <workbookView xWindow="0" yWindow="620" windowWidth="28800" windowHeight="15760" activeTab="2" xr2:uid="{34ED5E61-AD54-4A0F-88AD-377C309B7C14}"/>
  </bookViews>
  <sheets>
    <sheet name="WAREHOUSES" sheetId="6" r:id="rId1"/>
    <sheet name="TRANSPORTATION COST " sheetId="1" r:id="rId2"/>
    <sheet name="SUPPLY &amp; DEMAND" sheetId="2" r:id="rId3"/>
    <sheet name="NORTHWEST CORNER"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44" i="4" l="1"/>
  <c r="O47" i="4"/>
  <c r="I47" i="4"/>
  <c r="AA46" i="4"/>
  <c r="Y46" i="4"/>
  <c r="W46" i="4"/>
  <c r="W47" i="4" s="1"/>
  <c r="U46" i="4"/>
  <c r="S46" i="4"/>
  <c r="Q46" i="4"/>
  <c r="O46" i="4"/>
  <c r="M46" i="4"/>
  <c r="M42" i="4" s="1"/>
  <c r="M47" i="4" s="1"/>
  <c r="K46" i="4"/>
  <c r="I46" i="4"/>
  <c r="I42" i="4" s="1"/>
  <c r="G46" i="4"/>
  <c r="E46" i="4"/>
  <c r="E41" i="4" s="1"/>
  <c r="Q23" i="4"/>
  <c r="Q28" i="4" s="1"/>
  <c r="AA27" i="4"/>
  <c r="Y27" i="4"/>
  <c r="W27" i="4"/>
  <c r="U27" i="4"/>
  <c r="S27" i="4"/>
  <c r="S23" i="4" s="1"/>
  <c r="S28" i="4" s="1"/>
  <c r="Q27" i="4"/>
  <c r="O27" i="4"/>
  <c r="M27" i="4"/>
  <c r="K27" i="4"/>
  <c r="I27" i="4"/>
  <c r="G27" i="4"/>
  <c r="E27" i="4"/>
  <c r="E28" i="4" s="1"/>
  <c r="AC22" i="4" a="1"/>
  <c r="AC22" i="4" s="1"/>
  <c r="Y11" i="4"/>
  <c r="AA11" i="4"/>
  <c r="AA10" i="4" s="1"/>
  <c r="W11" i="4"/>
  <c r="U11" i="4"/>
  <c r="S11" i="4"/>
  <c r="S12" i="4" s="1"/>
  <c r="Q11" i="4"/>
  <c r="O11" i="4"/>
  <c r="O7" i="4" s="1"/>
  <c r="O12" i="4" s="1"/>
  <c r="M11" i="4"/>
  <c r="M12" i="4" s="1"/>
  <c r="K11" i="4"/>
  <c r="K7" i="4" s="1"/>
  <c r="K12" i="4" s="1"/>
  <c r="I11" i="4"/>
  <c r="I12" i="4" s="1"/>
  <c r="G11" i="4"/>
  <c r="E11" i="4"/>
  <c r="AD15" i="4" s="1"/>
  <c r="F41" i="4"/>
  <c r="H41" i="4"/>
  <c r="J41" i="4"/>
  <c r="L41" i="4"/>
  <c r="N41" i="4"/>
  <c r="P41" i="4"/>
  <c r="R41" i="4"/>
  <c r="T41" i="4"/>
  <c r="V41" i="4"/>
  <c r="X41" i="4"/>
  <c r="Z41" i="4"/>
  <c r="AB41" i="4"/>
  <c r="AC41" i="4" a="1"/>
  <c r="AC41" i="4" s="1"/>
  <c r="F42" i="4"/>
  <c r="H42" i="4"/>
  <c r="J42" i="4"/>
  <c r="L42" i="4"/>
  <c r="N42" i="4"/>
  <c r="P42" i="4"/>
  <c r="R42" i="4"/>
  <c r="T42" i="4"/>
  <c r="V42" i="4"/>
  <c r="X42" i="4"/>
  <c r="Z42" i="4"/>
  <c r="AB42" i="4"/>
  <c r="AC42" i="4" a="1"/>
  <c r="AC42" i="4" s="1"/>
  <c r="F43" i="4"/>
  <c r="H43" i="4"/>
  <c r="J43" i="4"/>
  <c r="L43" i="4"/>
  <c r="N43" i="4"/>
  <c r="P43" i="4"/>
  <c r="R43" i="4"/>
  <c r="T43" i="4"/>
  <c r="V43" i="4"/>
  <c r="X43" i="4"/>
  <c r="Z43" i="4"/>
  <c r="AB43" i="4"/>
  <c r="AC43" i="4" a="1"/>
  <c r="AC43" i="4" s="1"/>
  <c r="F44" i="4"/>
  <c r="H44" i="4"/>
  <c r="J44" i="4"/>
  <c r="L44" i="4"/>
  <c r="N44" i="4"/>
  <c r="P44" i="4"/>
  <c r="R44" i="4"/>
  <c r="T44" i="4"/>
  <c r="V44" i="4"/>
  <c r="X44" i="4"/>
  <c r="Z44" i="4"/>
  <c r="AB44" i="4"/>
  <c r="AC44" i="4" a="1"/>
  <c r="AC44" i="4" s="1"/>
  <c r="Y44" i="4" s="1"/>
  <c r="F45" i="4"/>
  <c r="H45" i="4"/>
  <c r="J45" i="4"/>
  <c r="L45" i="4"/>
  <c r="N45" i="4"/>
  <c r="P45" i="4"/>
  <c r="R45" i="4"/>
  <c r="T45" i="4"/>
  <c r="V45" i="4"/>
  <c r="X45" i="4"/>
  <c r="Z45" i="4"/>
  <c r="AB45" i="4"/>
  <c r="AC45" i="4" a="1"/>
  <c r="AC45" i="4" s="1"/>
  <c r="O42" i="4"/>
  <c r="Q42" i="4"/>
  <c r="Q47" i="4" s="1"/>
  <c r="W43" i="4"/>
  <c r="K23" i="4"/>
  <c r="M23" i="4"/>
  <c r="AC23" i="4" a="1"/>
  <c r="AC23" i="4" s="1"/>
  <c r="W24" i="4"/>
  <c r="AC24" i="4" a="1"/>
  <c r="AC24" i="4" s="1"/>
  <c r="AC25" i="4" a="1"/>
  <c r="AC25" i="4" s="1"/>
  <c r="Y25" i="4" s="1"/>
  <c r="AC26" i="4" a="1"/>
  <c r="AC26" i="4" s="1"/>
  <c r="E22" i="4"/>
  <c r="O23" i="4"/>
  <c r="O28" i="4" s="1"/>
  <c r="O57" i="2"/>
  <c r="Q57" i="2"/>
  <c r="N44" i="2"/>
  <c r="Q55" i="2" s="1"/>
  <c r="Q56" i="2"/>
  <c r="O20" i="2"/>
  <c r="O39" i="2"/>
  <c r="Q37" i="2"/>
  <c r="Q38" i="2"/>
  <c r="N26" i="2"/>
  <c r="Q18" i="2"/>
  <c r="Q19" i="2"/>
  <c r="N7" i="2"/>
  <c r="Q46" i="2"/>
  <c r="Q47" i="2"/>
  <c r="Q48" i="2"/>
  <c r="Q49" i="2"/>
  <c r="Q50" i="2"/>
  <c r="Q51" i="2"/>
  <c r="Q52" i="2"/>
  <c r="Q53" i="2"/>
  <c r="Q54" i="2"/>
  <c r="Q45" i="2"/>
  <c r="Q28" i="2"/>
  <c r="Q29" i="2"/>
  <c r="Q30" i="2"/>
  <c r="Q31" i="2"/>
  <c r="Q32" i="2"/>
  <c r="Q33" i="2"/>
  <c r="Q34" i="2"/>
  <c r="Q35" i="2"/>
  <c r="Q36" i="2"/>
  <c r="Q27" i="2"/>
  <c r="I29" i="2"/>
  <c r="I21" i="2"/>
  <c r="AB7" i="4"/>
  <c r="AB8" i="4"/>
  <c r="AB9" i="4"/>
  <c r="AB10" i="4"/>
  <c r="AB6" i="4"/>
  <c r="Z7" i="4"/>
  <c r="Z8" i="4"/>
  <c r="Z9" i="4"/>
  <c r="Z10" i="4"/>
  <c r="Z6" i="4"/>
  <c r="X7" i="4"/>
  <c r="X8" i="4"/>
  <c r="X9" i="4"/>
  <c r="X10" i="4"/>
  <c r="X6" i="4"/>
  <c r="V7" i="4"/>
  <c r="V8" i="4"/>
  <c r="V9" i="4"/>
  <c r="V10" i="4"/>
  <c r="V6" i="4"/>
  <c r="T7" i="4"/>
  <c r="T8" i="4"/>
  <c r="T9" i="4"/>
  <c r="T10" i="4"/>
  <c r="T6" i="4"/>
  <c r="R7" i="4"/>
  <c r="R8" i="4"/>
  <c r="R9" i="4"/>
  <c r="R10" i="4"/>
  <c r="R6" i="4"/>
  <c r="P7" i="4"/>
  <c r="P8" i="4"/>
  <c r="P9" i="4"/>
  <c r="P10" i="4"/>
  <c r="P6" i="4"/>
  <c r="N7" i="4"/>
  <c r="N8" i="4"/>
  <c r="N9" i="4"/>
  <c r="N10" i="4"/>
  <c r="N6" i="4"/>
  <c r="L7" i="4"/>
  <c r="L8" i="4"/>
  <c r="L9" i="4"/>
  <c r="L10" i="4"/>
  <c r="L6" i="4"/>
  <c r="J7" i="4"/>
  <c r="J8" i="4"/>
  <c r="J9" i="4"/>
  <c r="J10" i="4"/>
  <c r="J6" i="4"/>
  <c r="H7" i="4"/>
  <c r="H8" i="4"/>
  <c r="H9" i="4"/>
  <c r="H10" i="4"/>
  <c r="H6" i="4"/>
  <c r="F7" i="4"/>
  <c r="F8" i="4"/>
  <c r="F9" i="4"/>
  <c r="F10" i="4"/>
  <c r="F6" i="4"/>
  <c r="I13" i="2"/>
  <c r="Q9" i="2"/>
  <c r="Q10" i="2"/>
  <c r="Q11" i="2"/>
  <c r="Q12" i="2"/>
  <c r="M7" i="4" s="1"/>
  <c r="Q13" i="2"/>
  <c r="Q7" i="4" s="1"/>
  <c r="Q14" i="2"/>
  <c r="S7" i="4" s="1"/>
  <c r="Q15" i="2"/>
  <c r="Q16" i="2"/>
  <c r="Q17" i="2"/>
  <c r="Q8" i="2"/>
  <c r="E47" i="4" l="1"/>
  <c r="S42" i="4"/>
  <c r="S47" i="4" s="1"/>
  <c r="W28" i="4"/>
  <c r="AE22" i="4"/>
  <c r="K42" i="4"/>
  <c r="K47" i="4" s="1"/>
  <c r="K28" i="4"/>
  <c r="M28" i="4"/>
  <c r="G22" i="4"/>
  <c r="G28" i="4" s="1"/>
  <c r="Q12" i="4"/>
  <c r="W8" i="4"/>
  <c r="W12" i="4" s="1"/>
  <c r="AE41" i="4"/>
  <c r="E6" i="4"/>
  <c r="E12" i="4"/>
  <c r="AE25" i="4"/>
  <c r="AC46" i="4"/>
  <c r="AC27" i="4"/>
  <c r="Q39" i="2"/>
  <c r="Q20" i="2"/>
  <c r="F69" i="1"/>
  <c r="G69" i="1"/>
  <c r="H69" i="1"/>
  <c r="I69" i="1"/>
  <c r="J69" i="1"/>
  <c r="K69" i="1"/>
  <c r="F70" i="1"/>
  <c r="G70" i="1"/>
  <c r="H70" i="1"/>
  <c r="I70" i="1"/>
  <c r="J70" i="1"/>
  <c r="K70" i="1"/>
  <c r="F71" i="1"/>
  <c r="G71" i="1"/>
  <c r="H71" i="1"/>
  <c r="I71" i="1"/>
  <c r="J71" i="1"/>
  <c r="K71" i="1"/>
  <c r="F72" i="1"/>
  <c r="G72" i="1"/>
  <c r="H72" i="1"/>
  <c r="I72" i="1"/>
  <c r="J72" i="1"/>
  <c r="K72" i="1"/>
  <c r="G68" i="1"/>
  <c r="H68" i="1"/>
  <c r="I68" i="1"/>
  <c r="J68" i="1"/>
  <c r="K68" i="1"/>
  <c r="F68" i="1"/>
  <c r="K54" i="1"/>
  <c r="F51" i="1"/>
  <c r="G51" i="1"/>
  <c r="H51" i="1"/>
  <c r="I51" i="1"/>
  <c r="J51" i="1"/>
  <c r="K51" i="1"/>
  <c r="F52" i="1"/>
  <c r="G52" i="1"/>
  <c r="H52" i="1"/>
  <c r="I52" i="1"/>
  <c r="J52" i="1"/>
  <c r="K52" i="1"/>
  <c r="F53" i="1"/>
  <c r="G53" i="1"/>
  <c r="H53" i="1"/>
  <c r="I53" i="1"/>
  <c r="J53" i="1"/>
  <c r="K53" i="1"/>
  <c r="F54" i="1"/>
  <c r="G54" i="1"/>
  <c r="H54" i="1"/>
  <c r="I54" i="1"/>
  <c r="J54" i="1"/>
  <c r="G50" i="1"/>
  <c r="H50" i="1"/>
  <c r="I50" i="1"/>
  <c r="J50" i="1"/>
  <c r="K50" i="1"/>
  <c r="F50" i="1"/>
  <c r="F62" i="1"/>
  <c r="G62" i="1"/>
  <c r="H62" i="1"/>
  <c r="I62" i="1"/>
  <c r="J62" i="1"/>
  <c r="K62" i="1"/>
  <c r="F63" i="1"/>
  <c r="G63" i="1"/>
  <c r="H63" i="1"/>
  <c r="I63" i="1"/>
  <c r="J63" i="1"/>
  <c r="K63" i="1"/>
  <c r="F64" i="1"/>
  <c r="G64" i="1"/>
  <c r="H64" i="1"/>
  <c r="I64" i="1"/>
  <c r="J64" i="1"/>
  <c r="K64" i="1"/>
  <c r="F65" i="1"/>
  <c r="G65" i="1"/>
  <c r="H65" i="1"/>
  <c r="I65" i="1"/>
  <c r="J65" i="1"/>
  <c r="K65" i="1"/>
  <c r="G61" i="1"/>
  <c r="H61" i="1"/>
  <c r="I61" i="1"/>
  <c r="J61" i="1"/>
  <c r="K61" i="1"/>
  <c r="F61" i="1"/>
  <c r="F44" i="1"/>
  <c r="G44" i="1"/>
  <c r="H44" i="1"/>
  <c r="I44" i="1"/>
  <c r="J44" i="1"/>
  <c r="K44" i="1"/>
  <c r="F45" i="1"/>
  <c r="G45" i="1"/>
  <c r="H45" i="1"/>
  <c r="I45" i="1"/>
  <c r="J45" i="1"/>
  <c r="K45" i="1"/>
  <c r="F46" i="1"/>
  <c r="G46" i="1"/>
  <c r="H46" i="1"/>
  <c r="I46" i="1"/>
  <c r="J46" i="1"/>
  <c r="K46" i="1"/>
  <c r="F47" i="1"/>
  <c r="G47" i="1"/>
  <c r="H47" i="1"/>
  <c r="I47" i="1"/>
  <c r="J47" i="1"/>
  <c r="K47" i="1"/>
  <c r="G43" i="1"/>
  <c r="H43" i="1"/>
  <c r="I43" i="1"/>
  <c r="J43" i="1"/>
  <c r="K43" i="1"/>
  <c r="F43" i="1"/>
  <c r="F33" i="1"/>
  <c r="G33" i="1"/>
  <c r="H33" i="1"/>
  <c r="I33" i="1"/>
  <c r="J33" i="1"/>
  <c r="K33" i="1"/>
  <c r="F34" i="1"/>
  <c r="G34" i="1"/>
  <c r="H34" i="1"/>
  <c r="I34" i="1"/>
  <c r="J34" i="1"/>
  <c r="K34" i="1"/>
  <c r="F35" i="1"/>
  <c r="G35" i="1"/>
  <c r="H35" i="1"/>
  <c r="I35" i="1"/>
  <c r="J35" i="1"/>
  <c r="K35" i="1"/>
  <c r="F36" i="1"/>
  <c r="G36" i="1"/>
  <c r="H36" i="1"/>
  <c r="I36" i="1"/>
  <c r="J36" i="1"/>
  <c r="K36" i="1"/>
  <c r="G32" i="1"/>
  <c r="H32" i="1"/>
  <c r="I32" i="1"/>
  <c r="J32" i="1"/>
  <c r="K32" i="1"/>
  <c r="F32" i="1"/>
  <c r="F26" i="1"/>
  <c r="G26" i="1"/>
  <c r="H26" i="1"/>
  <c r="I26" i="1"/>
  <c r="J26" i="1"/>
  <c r="K26" i="1"/>
  <c r="F27" i="1"/>
  <c r="G27" i="1"/>
  <c r="H27" i="1"/>
  <c r="I27" i="1"/>
  <c r="J27" i="1"/>
  <c r="K27" i="1"/>
  <c r="F28" i="1"/>
  <c r="G28" i="1"/>
  <c r="H28" i="1"/>
  <c r="I28" i="1"/>
  <c r="J28" i="1"/>
  <c r="K28" i="1"/>
  <c r="F29" i="1"/>
  <c r="G29" i="1"/>
  <c r="H29" i="1"/>
  <c r="I29" i="1"/>
  <c r="J29" i="1"/>
  <c r="K29" i="1"/>
  <c r="G25" i="1"/>
  <c r="H25" i="1"/>
  <c r="I25" i="1"/>
  <c r="J25" i="1"/>
  <c r="K25" i="1"/>
  <c r="F25" i="1"/>
  <c r="G41" i="4" l="1"/>
  <c r="AF41" i="4"/>
  <c r="AF22" i="4"/>
  <c r="I22" i="4" s="1"/>
  <c r="I28" i="4" s="1"/>
  <c r="I23" i="4"/>
  <c r="AE23" i="4" s="1"/>
  <c r="AF23" i="4" s="1"/>
  <c r="AG23" i="4" s="1"/>
  <c r="AH23" i="4" s="1"/>
  <c r="AI23" i="4" s="1"/>
  <c r="AJ23" i="4" s="1"/>
  <c r="I29" i="4"/>
  <c r="AG22" i="4"/>
  <c r="J27" i="2"/>
  <c r="J28" i="2"/>
  <c r="J25" i="2"/>
  <c r="J26" i="2"/>
  <c r="J24" i="2"/>
  <c r="J19" i="2"/>
  <c r="J20" i="2"/>
  <c r="J16" i="2"/>
  <c r="J17" i="2"/>
  <c r="J18" i="2"/>
  <c r="J9" i="2"/>
  <c r="AC7" i="4" s="1" a="1"/>
  <c r="AC7" i="4" s="1"/>
  <c r="J10" i="2"/>
  <c r="AC8" i="4" s="1" a="1"/>
  <c r="AC8" i="4" s="1"/>
  <c r="J11" i="2"/>
  <c r="AC9" i="4" s="1" a="1"/>
  <c r="AC9" i="4" s="1"/>
  <c r="J12" i="2"/>
  <c r="AC10" i="4" s="1" a="1"/>
  <c r="AC10" i="4" s="1"/>
  <c r="J8" i="2"/>
  <c r="G47" i="4" l="1"/>
  <c r="U23" i="4"/>
  <c r="U28" i="4" s="1"/>
  <c r="AK23" i="4"/>
  <c r="Y9" i="4"/>
  <c r="AE9" i="4" s="1"/>
  <c r="J29" i="2"/>
  <c r="J21" i="2"/>
  <c r="AC6" i="4" a="1"/>
  <c r="AC6" i="4" s="1"/>
  <c r="J13" i="2"/>
  <c r="G42" i="4" l="1"/>
  <c r="U24" i="4"/>
  <c r="AE24" i="4" s="1"/>
  <c r="AF24" i="4" s="1"/>
  <c r="AE6" i="4"/>
  <c r="AC11" i="4"/>
  <c r="AE42" i="4" l="1"/>
  <c r="AF42" i="4" s="1"/>
  <c r="AG42" i="4" s="1"/>
  <c r="AH42" i="4" s="1"/>
  <c r="AI42" i="4" s="1"/>
  <c r="AJ42" i="4" s="1"/>
  <c r="AK42" i="4" s="1"/>
  <c r="G48" i="4"/>
  <c r="G6" i="4"/>
  <c r="Y24" i="4"/>
  <c r="U29" i="4"/>
  <c r="U42" i="4" l="1"/>
  <c r="AL42" i="4"/>
  <c r="Y28" i="4"/>
  <c r="Y29" i="4" s="1"/>
  <c r="AG24" i="4"/>
  <c r="G12" i="4"/>
  <c r="AF6" i="4"/>
  <c r="U47" i="4" l="1"/>
  <c r="U43" i="4" s="1"/>
  <c r="G7" i="4"/>
  <c r="Y26" i="4"/>
  <c r="U48" i="4" l="1"/>
  <c r="AE43" i="4"/>
  <c r="AF43" i="4" s="1"/>
  <c r="AE26" i="4"/>
  <c r="AA26" i="4" s="1"/>
  <c r="AA28" i="4" s="1"/>
  <c r="F32" i="4"/>
  <c r="Y30" i="4"/>
  <c r="AE7" i="4"/>
  <c r="AF7" i="4" s="1"/>
  <c r="AG7" i="4" s="1"/>
  <c r="AH7" i="4" s="1"/>
  <c r="AI7" i="4" s="1"/>
  <c r="AJ7" i="4" s="1"/>
  <c r="AK7" i="4" s="1"/>
  <c r="G13" i="4"/>
  <c r="Y43" i="4" l="1"/>
  <c r="U7" i="4"/>
  <c r="Y47" i="4" l="1"/>
  <c r="Y48" i="4" s="1"/>
  <c r="AG43" i="4"/>
  <c r="U12" i="4"/>
  <c r="AL7" i="4"/>
  <c r="Y45" i="4" l="1"/>
  <c r="U8" i="4"/>
  <c r="U13" i="4"/>
  <c r="AE45" i="4" l="1"/>
  <c r="Y49" i="4"/>
  <c r="AE8" i="4"/>
  <c r="AF8" i="4" s="1"/>
  <c r="AA45" i="4" l="1"/>
  <c r="Y8" i="4"/>
  <c r="AA47" i="4" l="1"/>
  <c r="F50" i="4"/>
  <c r="AF45" i="4"/>
  <c r="Y12" i="4"/>
  <c r="Y13" i="4" s="1"/>
  <c r="Y10" i="4" s="1"/>
  <c r="Y14" i="4" s="1"/>
  <c r="AG8" i="4"/>
  <c r="F15"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<sst xmlns="http://schemas.openxmlformats.org/spreadsheetml/2006/main" count="317" uniqueCount="77">
  <si>
    <t xml:space="preserve">REFERENCES </t>
  </si>
  <si>
    <t>AVOCADO</t>
  </si>
  <si>
    <t>SALAD</t>
  </si>
  <si>
    <t>Consolidation Centers</t>
  </si>
  <si>
    <t>WAREHOUSES</t>
  </si>
  <si>
    <t xml:space="preserve">SCENARIO NO.1 </t>
  </si>
  <si>
    <t>Guadalajara (Jalisco)</t>
  </si>
  <si>
    <t>Uruapan (Michoacán) - Main avocado producer</t>
  </si>
  <si>
    <t>Monterrey (Nuevo León) - Logistics hub</t>
  </si>
  <si>
    <t>Hermosillo (Sonora)</t>
  </si>
  <si>
    <t>Laredo, Texas (As a redistribution center/secondary origin)</t>
  </si>
  <si>
    <t>San Diego, CA</t>
  </si>
  <si>
    <t>Los Angeles, CA</t>
  </si>
  <si>
    <t>San Francisco, CA</t>
  </si>
  <si>
    <t>Portland, OR</t>
  </si>
  <si>
    <t>Seattle, WA</t>
  </si>
  <si>
    <t>Vancouver, Canada</t>
  </si>
  <si>
    <t>SCENARIO NO.2</t>
  </si>
  <si>
    <t>Phoenix, AZ</t>
  </si>
  <si>
    <t>Dallas, TX</t>
  </si>
  <si>
    <t>Chicago, IL</t>
  </si>
  <si>
    <t>Atlanta, GA</t>
  </si>
  <si>
    <t>Nueva York, NY</t>
  </si>
  <si>
    <t>Toronto, Canadá</t>
  </si>
  <si>
    <t xml:space="preserve">WAREHOUSE'S SUPPLY LINE </t>
  </si>
  <si>
    <t>Origen / Destino</t>
  </si>
  <si>
    <t>Uruapan</t>
  </si>
  <si>
    <t>Hermosillo</t>
  </si>
  <si>
    <t xml:space="preserve">SCENARIO NO.1 					</t>
  </si>
  <si>
    <t xml:space="preserve">SCENARIO NO.2 					</t>
  </si>
  <si>
    <t>Monterrey, NL</t>
  </si>
  <si>
    <t>Hermosillo, SN</t>
  </si>
  <si>
    <t>Laredo, TX</t>
  </si>
  <si>
    <t>Uruapan, MI</t>
  </si>
  <si>
    <t>Guadalajara, JA</t>
  </si>
  <si>
    <t>Los Ángeles, CA</t>
  </si>
  <si>
    <t>Vancouver, CAN</t>
  </si>
  <si>
    <t>Toronto,  CAN</t>
  </si>
  <si>
    <t xml:space="preserve">Trucking Cost: </t>
  </si>
  <si>
    <t>USD COST PER KM IN AVOCADO ROUTE</t>
  </si>
  <si>
    <t>USD COST PER KM IN MANGO ROUTE</t>
  </si>
  <si>
    <t>USD COST PER KM IN SALAD ROUTE</t>
  </si>
  <si>
    <t>DISTRIBUTION &amp; CONSOLIDTION CENTERS DISTANCES (KM)</t>
  </si>
  <si>
    <t>D  E  M  A  N  D</t>
  </si>
  <si>
    <t xml:space="preserve">S  U  P  P  L  Y			</t>
  </si>
  <si>
    <t>SUPPLY</t>
  </si>
  <si>
    <t xml:space="preserve">DEMAND </t>
  </si>
  <si>
    <t xml:space="preserve">Monterrey </t>
  </si>
  <si>
    <t xml:space="preserve">Guadalajara </t>
  </si>
  <si>
    <t xml:space="preserve">Laredo, Texas </t>
  </si>
  <si>
    <t>TOTAL SUPPLY</t>
  </si>
  <si>
    <t>Destination Centers</t>
  </si>
  <si>
    <t>Consumption Percentage per City</t>
  </si>
  <si>
    <t>Estimated Avocado consumption</t>
  </si>
  <si>
    <t>TOTAL AVOCADO DEMAND USA</t>
  </si>
  <si>
    <t>CAPACITY</t>
  </si>
  <si>
    <t>TOTAL UNIT SUPPLY</t>
  </si>
  <si>
    <t>https://edis.ifas.ufl.edu/publication/FE1150</t>
  </si>
  <si>
    <t>https://worldpopulationreview.com/country-rankings/avocado-consumption-by-country</t>
  </si>
  <si>
    <t xml:space="preserve">OUR TOTAL AVOCADO DEMAND </t>
  </si>
  <si>
    <t>TOTAL AVOCADO DEMAND :</t>
  </si>
  <si>
    <t xml:space="preserve">SCENARIO NO.1 		AVOCADO	</t>
  </si>
  <si>
    <t xml:space="preserve">NORTHWEST CORNER </t>
  </si>
  <si>
    <t>Toronto, CAN</t>
  </si>
  <si>
    <t>TOTAL  AVOCADO TRANSPORTATION COST</t>
  </si>
  <si>
    <t>TOTAL MANGO DEMAND USA</t>
  </si>
  <si>
    <t>https://www.thepacker.com/news/produce-crops/heres-how-much-us-imports-and-consumption-mangoes-has-changed-over-time</t>
  </si>
  <si>
    <t>MANGOES</t>
  </si>
  <si>
    <t>TOTAL MANGO DEMAND :</t>
  </si>
  <si>
    <t xml:space="preserve">OUR TOTAL MANGO DEMAND </t>
  </si>
  <si>
    <t>TOTAL MANGOES TRANSPORTATION COST</t>
  </si>
  <si>
    <t xml:space="preserve">OUR SALADS MANGO DEMAND </t>
  </si>
  <si>
    <t>TOTAL SALAD DEMAND</t>
  </si>
  <si>
    <t>TOTAL SALAD TRANSPORTATION COST</t>
  </si>
  <si>
    <t>SCENARIO NO.3 		SALAD</t>
  </si>
  <si>
    <t>SCENARIO NO.2 		MANGO</t>
  </si>
  <si>
    <t>Objetive: Satisfacer el 2% de la demanda total de cada mercado.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</si>
</sst>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_-* #,##0_-;\-* #,##0_-;_-* &quot;-&quot;??_-;_-@_-"/>
  </numFmts>
  <fonts count="23" x14ac:knownFonts="1">
    <font>
      <sz val="11"/>
      <color theme="1"/>
      <name val="Aptos Narrow"/>
      <family val="2"/>
      <scheme val="minor"/>
    </font>
    <font>
      <sz val="11"/>
      <color theme="1"/>
      <name val="Aptos Narrow"/>
      <family val="2"/>
      <scheme val="minor"/>
    </font>
    <font>
      <b/>
      <sz val="16"/>
      <color theme="1"/>
      <name val="Aptos Narrow"/>
      <family val="2"/>
      <scheme val="minor"/>
    </font>
    <font>
      <u/>
      <sz val="11"/>
      <color theme="10"/>
      <name val="Aptos Narrow"/>
      <family val="2"/>
      <scheme val="minor"/>
    </font>
    <font>
      <sz val="20"/>
      <color theme="1"/>
      <name val="Aptos Narrow"/>
      <family val="2"/>
      <scheme val="minor"/>
    </font>
    <font>
      <b/>
      <sz val="14"/>
      <color theme="1"/>
      <name val="Aptos Narrow"/>
      <family val="2"/>
      <scheme val="minor"/>
    </font>
    <font>
      <b/>
      <sz val="11"/>
      <color theme="1"/>
      <name val="Aptos Narrow"/>
      <scheme val="minor"/>
    </font>
    <font>
      <sz val="15"/>
      <color rgb="FF0F1115"/>
      <name val="Helvetica Neue"/>
      <family val="2"/>
    </font>
    <font>
      <sz val="15"/>
      <color rgb="FF0F1115"/>
      <name val="Helvetica Neue"/>
      <family val="2"/>
    </font>
    <font>
      <sz val="15"/>
      <color rgb="FF0F1115"/>
      <name val="Helvetica Neue"/>
      <family val="2"/>
    </font>
    <font>
      <b/>
      <sz val="16"/>
      <color theme="1"/>
      <name val="Aptos Narrow"/>
      <scheme val="minor"/>
    </font>
    <font>
      <b/>
      <sz val="14"/>
      <color theme="1"/>
      <name val="Aptos Narrow"/>
      <scheme val="minor"/>
    </font>
    <font>
      <i/>
      <sz val="11"/>
      <color theme="1"/>
      <name val="Aptos Narrow"/>
      <scheme val="minor"/>
    </font>
    <font>
      <sz val="10"/>
      <color rgb="FF0A0A0A"/>
      <name val="Arial"/>
      <family val="2"/>
    </font>
    <font>
      <sz val="11"/>
      <color rgb="FF000000"/>
      <name val="Aptos Narrow"/>
      <family val="2"/>
      <scheme val="minor"/>
    </font>
    <font>
      <sz val="16"/>
      <color rgb="FF000000"/>
      <name val="Aptos Narrow"/>
      <family val="2"/>
      <scheme val="minor"/>
    </font>
    <font>
      <strike/>
      <sz val="11"/>
      <color rgb="FFC00000"/>
      <name val="Aptos Narrow"/>
      <family val="2"/>
      <scheme val="minor"/>
    </font>
    <font>
      <sz val="11"/>
      <name val="Aptos Narrow"/>
      <family val="2"/>
      <scheme val="minor"/>
    </font>
    <font>
      <b/>
      <i/>
      <sz val="15"/>
      <color theme="1"/>
      <name val="Aptos Narrow"/>
      <scheme val="minor"/>
    </font>
    <font>
      <b/>
      <sz val="15"/>
      <color theme="1"/>
      <name val="Aptos Narrow"/>
      <scheme val="minor"/>
    </font>
    <font>
      <sz val="15"/>
      <color theme="1"/>
      <name val="Aptos Narrow"/>
      <scheme val="minor"/>
    </font>
    <font>
      <sz val="16"/>
      <color theme="1"/>
      <name val="Aptos Narrow"/>
      <family val="2"/>
      <scheme val="minor"/>
    </font>
    <font>
      <b/>
      <strike/>
      <sz val="11"/>
      <color rgb="FFC00000"/>
      <name val="Aptos Narrow"/>
      <scheme val="minor"/>
    </font>
  </fonts>
  <fills count="8">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CC"/>
        <bgColor indexed="64"/>
      </patternFill>
    </fill>
    <fill>
      <patternFill patternType="solid">
        <fgColor theme="2"/>
        <bgColor indexed="64"/>
      </patternFill>
    </fill>
    <fill>
      <patternFill patternType="solid">
        <fgColor theme="0"/>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style="thin">
        <color indexed="64"/>
      </left>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style="medium">
        <color indexed="64"/>
      </top>
      <bottom style="medium">
        <color indexed="64"/>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173">
    <xf numFmtId="0" fontId="0" fillId="0" borderId="0" xfId="0"/>
    <xf numFmtId="0" fontId="0" fillId="0" borderId="4" xfId="0" applyBorder="1"/>
    <xf numFmtId="44" fontId="0" fillId="0" borderId="0" xfId="0" applyNumberFormat="1"/>
    <xf numFmtId="0" fontId="0" fillId="0" borderId="6" xfId="0" applyBorder="1"/>
    <xf numFmtId="0" fontId="3" fillId="0" borderId="0" xfId="4" applyAlignment="1"/>
    <xf numFmtId="0" fontId="4" fillId="0" borderId="0" xfId="0" applyFont="1"/>
    <xf numFmtId="43" fontId="0" fillId="0" borderId="0" xfId="0" applyNumberFormat="1"/>
    <xf numFmtId="0" fontId="0" fillId="2" borderId="0" xfId="0" applyFill="1"/>
    <xf numFmtId="0" fontId="0" fillId="0" borderId="5" xfId="0" applyBorder="1"/>
    <xf numFmtId="0" fontId="5" fillId="5" borderId="2" xfId="0" applyFont="1" applyFill="1" applyBorder="1"/>
    <xf numFmtId="0" fontId="8" fillId="0" borderId="0" xfId="0" applyFont="1"/>
    <xf numFmtId="0" fontId="9" fillId="0" borderId="0" xfId="0" applyFont="1"/>
    <xf numFmtId="164" fontId="9" fillId="0" borderId="8" xfId="1" applyNumberFormat="1" applyFont="1" applyBorder="1" applyAlignment="1">
      <alignment horizontal="center" vertical="center"/>
    </xf>
    <xf numFmtId="164" fontId="9" fillId="0" borderId="17" xfId="1" applyNumberFormat="1" applyFont="1" applyBorder="1" applyAlignment="1">
      <alignment horizontal="center" vertical="center"/>
    </xf>
    <xf numFmtId="0" fontId="7" fillId="6" borderId="19" xfId="0" applyFont="1" applyFill="1" applyBorder="1" applyAlignment="1">
      <alignment horizontal="center"/>
    </xf>
    <xf numFmtId="0" fontId="7" fillId="6" borderId="20" xfId="0" applyFont="1" applyFill="1" applyBorder="1" applyAlignment="1">
      <alignment horizontal="center"/>
    </xf>
    <xf numFmtId="0" fontId="7" fillId="6" borderId="21" xfId="0" applyFont="1" applyFill="1" applyBorder="1" applyAlignment="1">
      <alignment horizontal="center"/>
    </xf>
    <xf numFmtId="164" fontId="9" fillId="0" borderId="22" xfId="1" applyNumberFormat="1" applyFont="1" applyBorder="1" applyAlignment="1">
      <alignment horizontal="center" vertical="center"/>
    </xf>
    <xf numFmtId="164" fontId="9" fillId="0" borderId="23" xfId="1" applyNumberFormat="1" applyFont="1" applyBorder="1" applyAlignment="1">
      <alignment horizontal="center" vertical="center"/>
    </xf>
    <xf numFmtId="0" fontId="8" fillId="6" borderId="24" xfId="0" applyFont="1" applyFill="1" applyBorder="1" applyAlignment="1">
      <alignment horizontal="center"/>
    </xf>
    <xf numFmtId="0" fontId="8" fillId="6" borderId="25" xfId="0" applyFont="1" applyFill="1" applyBorder="1" applyAlignment="1">
      <alignment horizontal="center"/>
    </xf>
    <xf numFmtId="0" fontId="8" fillId="6" borderId="26" xfId="0" applyFont="1" applyFill="1" applyBorder="1" applyAlignment="1">
      <alignment horizontal="center"/>
    </xf>
    <xf numFmtId="0" fontId="7" fillId="6" borderId="12" xfId="0" applyFont="1" applyFill="1" applyBorder="1" applyAlignment="1">
      <alignment horizontal="center"/>
    </xf>
    <xf numFmtId="0" fontId="7" fillId="6" borderId="27" xfId="0" applyFont="1" applyFill="1" applyBorder="1" applyAlignment="1">
      <alignment horizontal="center"/>
    </xf>
    <xf numFmtId="164" fontId="9" fillId="0" borderId="18" xfId="1" applyNumberFormat="1" applyFont="1" applyBorder="1" applyAlignment="1">
      <alignment horizontal="center" vertical="center"/>
    </xf>
    <xf numFmtId="164" fontId="9" fillId="0" borderId="14" xfId="1" applyNumberFormat="1" applyFont="1" applyBorder="1" applyAlignment="1">
      <alignment horizontal="center" vertical="center"/>
    </xf>
    <xf numFmtId="164" fontId="9" fillId="0" borderId="28" xfId="1" applyNumberFormat="1" applyFont="1" applyBorder="1" applyAlignment="1">
      <alignment horizontal="center" vertical="center"/>
    </xf>
    <xf numFmtId="164" fontId="9" fillId="0" borderId="15" xfId="1" applyNumberFormat="1" applyFont="1" applyBorder="1" applyAlignment="1">
      <alignment horizontal="center" vertical="center"/>
    </xf>
    <xf numFmtId="164" fontId="9" fillId="0" borderId="16" xfId="1" applyNumberFormat="1" applyFont="1" applyBorder="1" applyAlignment="1">
      <alignment horizontal="center" vertical="center"/>
    </xf>
    <xf numFmtId="0" fontId="0" fillId="0" borderId="29" xfId="0" applyBorder="1" applyAlignment="1">
      <alignment horizontal="center"/>
    </xf>
    <xf numFmtId="44" fontId="9" fillId="0" borderId="22" xfId="2" applyFont="1" applyBorder="1" applyAlignment="1">
      <alignment horizontal="center" vertical="center"/>
    </xf>
    <xf numFmtId="44" fontId="9" fillId="0" borderId="0" xfId="2" applyFont="1" applyBorder="1" applyAlignment="1">
      <alignment horizontal="center" vertical="center"/>
    </xf>
    <xf numFmtId="43" fontId="0" fillId="0" borderId="0" xfId="1" applyFont="1"/>
    <xf numFmtId="0" fontId="11" fillId="0" borderId="0" xfId="0" applyFont="1"/>
    <xf numFmtId="0" fontId="12" fillId="0" borderId="9" xfId="0" applyFont="1" applyBorder="1"/>
    <xf numFmtId="0" fontId="0" fillId="6" borderId="6" xfId="0" applyFill="1" applyBorder="1"/>
    <xf numFmtId="43" fontId="0" fillId="0" borderId="17" xfId="1" applyFont="1" applyBorder="1"/>
    <xf numFmtId="0" fontId="8" fillId="6" borderId="30" xfId="0" applyFont="1" applyFill="1" applyBorder="1" applyAlignment="1">
      <alignment horizontal="center"/>
    </xf>
    <xf numFmtId="0" fontId="10" fillId="7" borderId="0" xfId="0" applyFont="1" applyFill="1"/>
    <xf numFmtId="0" fontId="0" fillId="0" borderId="35" xfId="0" applyBorder="1" applyAlignment="1">
      <alignment horizontal="center"/>
    </xf>
    <xf numFmtId="0" fontId="0" fillId="0" borderId="28" xfId="0" applyBorder="1" applyAlignment="1">
      <alignment horizontal="center"/>
    </xf>
    <xf numFmtId="0" fontId="0" fillId="0" borderId="23" xfId="0" applyBorder="1" applyAlignment="1">
      <alignment horizontal="center"/>
    </xf>
    <xf numFmtId="0" fontId="0" fillId="0" borderId="22" xfId="0" applyBorder="1" applyAlignment="1">
      <alignment horizontal="center"/>
    </xf>
    <xf numFmtId="0" fontId="0" fillId="0" borderId="10" xfId="0" applyBorder="1"/>
    <xf numFmtId="0" fontId="0" fillId="0" borderId="36" xfId="0" applyBorder="1" applyAlignment="1">
      <alignment horizontal="center"/>
    </xf>
    <xf numFmtId="0" fontId="0" fillId="0" borderId="34" xfId="0" applyBorder="1" applyAlignment="1">
      <alignment horizontal="center"/>
    </xf>
    <xf numFmtId="0" fontId="0" fillId="0" borderId="39" xfId="0" applyBorder="1" applyAlignment="1">
      <alignment horizontal="center"/>
    </xf>
    <xf numFmtId="0" fontId="6" fillId="6" borderId="8" xfId="0" applyFont="1" applyFill="1" applyBorder="1"/>
    <xf numFmtId="9" fontId="0" fillId="0" borderId="8" xfId="0" applyNumberFormat="1" applyBorder="1"/>
    <xf numFmtId="3" fontId="13" fillId="0" borderId="0" xfId="0" applyNumberFormat="1" applyFont="1"/>
    <xf numFmtId="43" fontId="0" fillId="0" borderId="10" xfId="1" applyFont="1" applyBorder="1"/>
    <xf numFmtId="10" fontId="0" fillId="0" borderId="8" xfId="3" applyNumberFormat="1" applyFont="1" applyBorder="1" applyAlignment="1">
      <alignment horizontal="center"/>
    </xf>
    <xf numFmtId="43" fontId="0" fillId="0" borderId="17" xfId="0" applyNumberFormat="1" applyBorder="1"/>
    <xf numFmtId="9" fontId="0" fillId="0" borderId="0" xfId="0" applyNumberFormat="1"/>
    <xf numFmtId="10" fontId="0" fillId="0" borderId="15" xfId="3" applyNumberFormat="1" applyFont="1" applyBorder="1" applyAlignment="1">
      <alignment horizontal="center"/>
    </xf>
    <xf numFmtId="0" fontId="11" fillId="6" borderId="5" xfId="0" applyFont="1" applyFill="1" applyBorder="1"/>
    <xf numFmtId="10" fontId="0" fillId="0" borderId="17" xfId="3" applyNumberFormat="1" applyFont="1" applyBorder="1" applyAlignment="1">
      <alignment horizontal="center"/>
    </xf>
    <xf numFmtId="0" fontId="0" fillId="0" borderId="20" xfId="0" applyBorder="1" applyAlignment="1">
      <alignment horizontal="center"/>
    </xf>
    <xf numFmtId="43" fontId="5" fillId="5" borderId="3" xfId="0" applyNumberFormat="1" applyFont="1" applyFill="1" applyBorder="1"/>
    <xf numFmtId="9" fontId="0" fillId="0" borderId="38" xfId="0" applyNumberFormat="1" applyBorder="1"/>
    <xf numFmtId="9" fontId="0" fillId="0" borderId="20" xfId="0" applyNumberFormat="1" applyBorder="1"/>
    <xf numFmtId="43" fontId="14" fillId="0" borderId="23" xfId="0" applyNumberFormat="1" applyFont="1" applyBorder="1"/>
    <xf numFmtId="43" fontId="15" fillId="0" borderId="23" xfId="0" applyNumberFormat="1" applyFont="1" applyBorder="1"/>
    <xf numFmtId="0" fontId="17" fillId="0" borderId="0" xfId="0" applyFont="1"/>
    <xf numFmtId="43" fontId="17" fillId="0" borderId="0" xfId="0" applyNumberFormat="1" applyFont="1"/>
    <xf numFmtId="0" fontId="18" fillId="0" borderId="0" xfId="1" applyNumberFormat="1" applyFont="1"/>
    <xf numFmtId="0" fontId="19" fillId="0" borderId="0" xfId="0" applyFont="1"/>
    <xf numFmtId="43" fontId="15" fillId="0" borderId="22" xfId="0" applyNumberFormat="1" applyFont="1" applyBorder="1"/>
    <xf numFmtId="43" fontId="18" fillId="0" borderId="0" xfId="1" applyFont="1"/>
    <xf numFmtId="0" fontId="7" fillId="6" borderId="37" xfId="0" applyFont="1" applyFill="1" applyBorder="1" applyAlignment="1">
      <alignment horizontal="center"/>
    </xf>
    <xf numFmtId="0" fontId="7" fillId="6" borderId="40" xfId="0" applyFont="1" applyFill="1" applyBorder="1" applyAlignment="1">
      <alignment horizontal="center"/>
    </xf>
    <xf numFmtId="44" fontId="8" fillId="2" borderId="0" xfId="2" applyFont="1" applyFill="1" applyBorder="1" applyAlignment="1">
      <alignment horizontal="center"/>
    </xf>
    <xf numFmtId="0" fontId="8" fillId="2" borderId="0" xfId="0" applyFont="1" applyFill="1" applyAlignment="1">
      <alignment horizontal="left"/>
    </xf>
    <xf numFmtId="0" fontId="11" fillId="6" borderId="9" xfId="0" applyFont="1" applyFill="1" applyBorder="1"/>
    <xf numFmtId="0" fontId="0" fillId="6" borderId="10" xfId="0" applyFill="1" applyBorder="1"/>
    <xf numFmtId="43" fontId="11" fillId="6" borderId="11" xfId="0" applyNumberFormat="1" applyFont="1" applyFill="1" applyBorder="1"/>
    <xf numFmtId="44" fontId="0" fillId="0" borderId="10" xfId="2" applyFont="1" applyBorder="1"/>
    <xf numFmtId="0" fontId="8" fillId="6" borderId="37" xfId="0" applyFont="1" applyFill="1" applyBorder="1" applyAlignment="1">
      <alignment horizontal="center"/>
    </xf>
    <xf numFmtId="43" fontId="20" fillId="0" borderId="0" xfId="1" applyFont="1"/>
    <xf numFmtId="0" fontId="0" fillId="0" borderId="13" xfId="0" applyBorder="1" applyAlignment="1">
      <alignment horizontal="center"/>
    </xf>
    <xf numFmtId="0" fontId="0" fillId="0" borderId="8" xfId="0" applyBorder="1" applyAlignment="1">
      <alignment horizontal="center"/>
    </xf>
    <xf numFmtId="0" fontId="0" fillId="0" borderId="14" xfId="0" applyBorder="1" applyAlignment="1">
      <alignment horizontal="center"/>
    </xf>
    <xf numFmtId="0" fontId="5" fillId="5" borderId="1" xfId="0" applyFont="1" applyFill="1" applyBorder="1" applyAlignment="1">
      <alignment horizontal="center"/>
    </xf>
    <xf numFmtId="0" fontId="5" fillId="5" borderId="2" xfId="0" applyFont="1" applyFill="1" applyBorder="1" applyAlignment="1">
      <alignment horizontal="center"/>
    </xf>
    <xf numFmtId="0" fontId="5" fillId="5" borderId="3" xfId="0" applyFont="1" applyFill="1" applyBorder="1" applyAlignment="1">
      <alignment horizontal="center"/>
    </xf>
    <xf numFmtId="0" fontId="6" fillId="6" borderId="13" xfId="0" applyFont="1" applyFill="1" applyBorder="1" applyAlignment="1">
      <alignment horizontal="center"/>
    </xf>
    <xf numFmtId="0" fontId="6" fillId="6" borderId="8" xfId="0" applyFont="1" applyFill="1" applyBorder="1" applyAlignment="1">
      <alignment horizontal="center"/>
    </xf>
    <xf numFmtId="0" fontId="6" fillId="6" borderId="14" xfId="0" applyFont="1" applyFill="1" applyBorder="1" applyAlignment="1">
      <alignment horizontal="center"/>
    </xf>
    <xf numFmtId="0" fontId="2" fillId="4" borderId="9" xfId="0" applyFont="1" applyFill="1" applyBorder="1" applyAlignment="1">
      <alignment horizontal="center"/>
    </xf>
    <xf numFmtId="0" fontId="2" fillId="4" borderId="10" xfId="0" applyFont="1" applyFill="1" applyBorder="1" applyAlignment="1">
      <alignment horizontal="center"/>
    </xf>
    <xf numFmtId="0" fontId="2" fillId="4" borderId="11" xfId="0" applyFont="1" applyFill="1"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2" fillId="4" borderId="1"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44" fontId="7" fillId="2" borderId="9" xfId="2" applyFont="1" applyFill="1" applyBorder="1" applyAlignment="1">
      <alignment horizontal="center"/>
    </xf>
    <xf numFmtId="44" fontId="7" fillId="2" borderId="10" xfId="2" applyFont="1" applyFill="1" applyBorder="1" applyAlignment="1">
      <alignment horizontal="center"/>
    </xf>
    <xf numFmtId="44" fontId="7" fillId="2" borderId="11" xfId="2" applyFont="1" applyFill="1" applyBorder="1" applyAlignment="1">
      <alignment horizontal="center"/>
    </xf>
    <xf numFmtId="0" fontId="7" fillId="2" borderId="9" xfId="0" applyFont="1" applyFill="1" applyBorder="1" applyAlignment="1">
      <alignment horizontal="center"/>
    </xf>
    <xf numFmtId="0" fontId="7" fillId="2" borderId="10" xfId="0" applyFont="1" applyFill="1" applyBorder="1" applyAlignment="1">
      <alignment horizontal="center"/>
    </xf>
    <xf numFmtId="0" fontId="7" fillId="2" borderId="11" xfId="0" applyFont="1" applyFill="1" applyBorder="1" applyAlignment="1">
      <alignment horizontal="center"/>
    </xf>
    <xf numFmtId="0" fontId="2" fillId="5" borderId="1" xfId="0" applyFont="1" applyFill="1" applyBorder="1" applyAlignment="1">
      <alignment horizont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5" borderId="9" xfId="0" applyFont="1" applyFill="1" applyBorder="1" applyAlignment="1">
      <alignment horizontal="center"/>
    </xf>
    <xf numFmtId="0" fontId="2" fillId="5" borderId="10" xfId="0" applyFont="1" applyFill="1" applyBorder="1" applyAlignment="1">
      <alignment horizontal="center"/>
    </xf>
    <xf numFmtId="0" fontId="2" fillId="5" borderId="11" xfId="0" applyFont="1" applyFill="1" applyBorder="1" applyAlignment="1">
      <alignment horizontal="center"/>
    </xf>
    <xf numFmtId="0" fontId="0" fillId="0" borderId="42" xfId="0" applyBorder="1" applyAlignment="1">
      <alignment horizontal="center"/>
    </xf>
    <xf numFmtId="0" fontId="0" fillId="0" borderId="38" xfId="0" applyBorder="1" applyAlignment="1">
      <alignment horizontal="center"/>
    </xf>
    <xf numFmtId="0" fontId="0" fillId="0" borderId="34" xfId="0" applyBorder="1" applyAlignment="1">
      <alignment horizontal="center"/>
    </xf>
    <xf numFmtId="0" fontId="0" fillId="0" borderId="23" xfId="0" applyBorder="1" applyAlignment="1">
      <alignment horizontal="center"/>
    </xf>
    <xf numFmtId="0" fontId="0" fillId="0" borderId="39" xfId="0" applyBorder="1" applyAlignment="1">
      <alignment horizontal="center"/>
    </xf>
    <xf numFmtId="0" fontId="0" fillId="0" borderId="36" xfId="0" applyBorder="1" applyAlignment="1">
      <alignment horizontal="center"/>
    </xf>
    <xf numFmtId="0" fontId="10" fillId="0" borderId="0" xfId="0" applyFont="1" applyAlignment="1">
      <alignment horizontal="center"/>
    </xf>
    <xf numFmtId="0" fontId="12" fillId="0" borderId="9" xfId="0" applyFont="1" applyBorder="1" applyAlignment="1">
      <alignment horizontal="center"/>
    </xf>
    <xf numFmtId="0" fontId="12" fillId="0" borderId="10" xfId="0" applyFont="1" applyBorder="1" applyAlignment="1">
      <alignment horizontal="center"/>
    </xf>
    <xf numFmtId="0" fontId="12" fillId="0" borderId="27" xfId="0" applyFont="1" applyBorder="1" applyAlignment="1">
      <alignment horizontal="center"/>
    </xf>
    <xf numFmtId="0" fontId="6" fillId="6" borderId="30" xfId="0" applyFont="1" applyFill="1" applyBorder="1" applyAlignment="1">
      <alignment horizontal="center"/>
    </xf>
    <xf numFmtId="0" fontId="6" fillId="6" borderId="31" xfId="0" applyFont="1" applyFill="1" applyBorder="1" applyAlignment="1">
      <alignment horizontal="center"/>
    </xf>
    <xf numFmtId="43" fontId="0" fillId="0" borderId="30" xfId="0" applyNumberFormat="1" applyBorder="1" applyAlignment="1">
      <alignment horizontal="center"/>
    </xf>
    <xf numFmtId="0" fontId="0" fillId="0" borderId="31" xfId="0" applyBorder="1" applyAlignment="1">
      <alignment horizontal="center"/>
    </xf>
    <xf numFmtId="43" fontId="0" fillId="0" borderId="43" xfId="0" applyNumberFormat="1" applyBorder="1" applyAlignment="1">
      <alignment horizontal="center"/>
    </xf>
    <xf numFmtId="0" fontId="0" fillId="0" borderId="11" xfId="0" applyBorder="1" applyAlignment="1">
      <alignment horizontal="center"/>
    </xf>
    <xf numFmtId="0" fontId="0" fillId="0" borderId="29" xfId="0" applyBorder="1" applyAlignment="1">
      <alignment horizontal="center"/>
    </xf>
    <xf numFmtId="0" fontId="0" fillId="0" borderId="22" xfId="0" applyBorder="1" applyAlignment="1">
      <alignment horizontal="center"/>
    </xf>
    <xf numFmtId="0" fontId="5" fillId="5" borderId="9" xfId="0" applyFont="1" applyFill="1" applyBorder="1" applyAlignment="1">
      <alignment horizontal="center"/>
    </xf>
    <xf numFmtId="0" fontId="5" fillId="5" borderId="10" xfId="0" applyFont="1" applyFill="1" applyBorder="1" applyAlignment="1">
      <alignment horizontal="center"/>
    </xf>
    <xf numFmtId="0" fontId="5" fillId="5" borderId="11" xfId="0" applyFont="1" applyFill="1" applyBorder="1" applyAlignment="1">
      <alignment horizontal="center"/>
    </xf>
    <xf numFmtId="0" fontId="0" fillId="0" borderId="35" xfId="0" applyBorder="1" applyAlignment="1">
      <alignment horizontal="center"/>
    </xf>
    <xf numFmtId="0" fontId="0" fillId="0" borderId="28" xfId="0" applyBorder="1" applyAlignment="1">
      <alignment horizontal="center"/>
    </xf>
    <xf numFmtId="0" fontId="5" fillId="5" borderId="41" xfId="0" applyFont="1" applyFill="1" applyBorder="1" applyAlignment="1">
      <alignment horizontal="center"/>
    </xf>
    <xf numFmtId="0" fontId="5" fillId="5" borderId="32" xfId="0" applyFont="1" applyFill="1" applyBorder="1" applyAlignment="1">
      <alignment horizontal="center"/>
    </xf>
    <xf numFmtId="0" fontId="7" fillId="6" borderId="43" xfId="0" applyFont="1" applyFill="1" applyBorder="1" applyAlignment="1">
      <alignment horizontal="center"/>
    </xf>
    <xf numFmtId="0" fontId="7" fillId="6" borderId="27" xfId="0" applyFont="1" applyFill="1" applyBorder="1" applyAlignment="1">
      <alignment horizontal="center"/>
    </xf>
    <xf numFmtId="43" fontId="0" fillId="6" borderId="6" xfId="0" applyNumberFormat="1" applyFill="1" applyBorder="1"/>
    <xf numFmtId="0" fontId="0" fillId="0" borderId="30" xfId="0" applyBorder="1" applyAlignment="1">
      <alignment horizontal="center"/>
    </xf>
    <xf numFmtId="43" fontId="0" fillId="6" borderId="10" xfId="0" applyNumberFormat="1" applyFill="1" applyBorder="1"/>
    <xf numFmtId="10" fontId="0" fillId="6" borderId="6" xfId="0" applyNumberFormat="1" applyFill="1" applyBorder="1" applyAlignment="1">
      <alignment horizontal="center"/>
    </xf>
    <xf numFmtId="9" fontId="0" fillId="6" borderId="10" xfId="3" applyFont="1" applyFill="1" applyBorder="1" applyAlignment="1">
      <alignment horizontal="center"/>
    </xf>
    <xf numFmtId="0" fontId="7" fillId="6" borderId="4" xfId="0" applyFont="1" applyFill="1" applyBorder="1" applyAlignment="1">
      <alignment horizontal="center"/>
    </xf>
    <xf numFmtId="0" fontId="7" fillId="6" borderId="44" xfId="0" applyFont="1" applyFill="1" applyBorder="1" applyAlignment="1">
      <alignment horizontal="center"/>
    </xf>
    <xf numFmtId="0" fontId="7" fillId="6" borderId="33" xfId="0" applyFont="1" applyFill="1" applyBorder="1" applyAlignment="1">
      <alignment horizontal="center"/>
    </xf>
    <xf numFmtId="0" fontId="0" fillId="0" borderId="23" xfId="0" applyBorder="1"/>
    <xf numFmtId="0" fontId="7" fillId="6" borderId="9" xfId="0" applyFont="1" applyFill="1" applyBorder="1" applyAlignment="1">
      <alignment horizontal="center"/>
    </xf>
    <xf numFmtId="0" fontId="7" fillId="6" borderId="9" xfId="0" applyFont="1" applyFill="1" applyBorder="1" applyAlignment="1">
      <alignment horizontal="center"/>
    </xf>
    <xf numFmtId="43" fontId="21" fillId="0" borderId="30" xfId="0" applyNumberFormat="1" applyFont="1" applyBorder="1"/>
    <xf numFmtId="0" fontId="21" fillId="0" borderId="23" xfId="0" applyFont="1" applyBorder="1"/>
    <xf numFmtId="0" fontId="11" fillId="0" borderId="0" xfId="0" applyNumberFormat="1" applyFont="1" applyAlignment="1">
      <alignment horizontal="right"/>
    </xf>
    <xf numFmtId="0" fontId="16" fillId="3" borderId="17" xfId="0" applyFont="1" applyFill="1" applyBorder="1"/>
    <xf numFmtId="44" fontId="16" fillId="3" borderId="17" xfId="2" applyFont="1" applyFill="1" applyBorder="1"/>
    <xf numFmtId="0" fontId="16" fillId="3" borderId="8" xfId="0" applyFont="1" applyFill="1" applyBorder="1"/>
    <xf numFmtId="44" fontId="16" fillId="3" borderId="8" xfId="2" applyFont="1" applyFill="1" applyBorder="1"/>
    <xf numFmtId="0" fontId="16" fillId="3" borderId="38" xfId="0" applyFont="1" applyFill="1" applyBorder="1"/>
    <xf numFmtId="44" fontId="16" fillId="3" borderId="38" xfId="2" applyFont="1" applyFill="1" applyBorder="1"/>
    <xf numFmtId="0" fontId="16" fillId="3" borderId="22" xfId="0" applyFont="1" applyFill="1" applyBorder="1"/>
    <xf numFmtId="0" fontId="7" fillId="6" borderId="45" xfId="0" applyFont="1" applyFill="1" applyBorder="1" applyAlignment="1">
      <alignment horizontal="center"/>
    </xf>
    <xf numFmtId="0" fontId="7" fillId="6" borderId="46" xfId="0" applyFont="1" applyFill="1" applyBorder="1" applyAlignment="1">
      <alignment horizontal="center"/>
    </xf>
    <xf numFmtId="43" fontId="0" fillId="0" borderId="9" xfId="0" applyNumberFormat="1" applyBorder="1"/>
    <xf numFmtId="44" fontId="0" fillId="0" borderId="11" xfId="2" applyFont="1" applyBorder="1"/>
    <xf numFmtId="43" fontId="0" fillId="0" borderId="10" xfId="0" applyNumberFormat="1" applyBorder="1"/>
    <xf numFmtId="0" fontId="7" fillId="6" borderId="1" xfId="0" applyFont="1" applyFill="1" applyBorder="1" applyAlignment="1">
      <alignment horizontal="center"/>
    </xf>
    <xf numFmtId="44" fontId="16" fillId="3" borderId="30" xfId="2" applyFont="1" applyFill="1" applyBorder="1"/>
    <xf numFmtId="43" fontId="21" fillId="0" borderId="37" xfId="0" applyNumberFormat="1" applyFont="1" applyBorder="1"/>
    <xf numFmtId="0" fontId="21" fillId="0" borderId="22" xfId="0" applyFont="1" applyBorder="1"/>
    <xf numFmtId="0" fontId="22" fillId="3" borderId="17" xfId="0" applyFont="1" applyFill="1" applyBorder="1"/>
    <xf numFmtId="44" fontId="22" fillId="3" borderId="17" xfId="2" applyFont="1" applyFill="1" applyBorder="1"/>
    <xf numFmtId="43" fontId="19" fillId="0" borderId="0" xfId="0" applyNumberFormat="1" applyFont="1"/>
    <xf numFmtId="43" fontId="0" fillId="0" borderId="5" xfId="0" applyNumberFormat="1" applyBorder="1"/>
    <xf numFmtId="44" fontId="0" fillId="0" borderId="7" xfId="2" applyFont="1" applyBorder="1"/>
  </cellXfs>
  <cellStyles count="5">
    <cellStyle name="Hipervínculo" xfId="4" builtinId="8"/>
    <cellStyle name="Millares" xfId="1" builtinId="3"/>
    <cellStyle name="Moneda" xfId="2" builtinId="4"/>
    <cellStyle name="Normal" xfId="0" builtinId="0"/>
    <cellStyle name="Porcentaje" xfId="3" builtinId="5"/>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3</xdr:col>
      <xdr:colOff>493259</xdr:colOff>
      <xdr:row>3</xdr:row>
      <xdr:rowOff>119062</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6266452D-F34F-4910-B889-A23080BE669B}"/>
            </a:ext>
          </a:extLst>
        </xdr:cNvPr>
        <xdr:cNvSpPr/>
      </xdr:nvSpPr>
      <xdr:spPr>
        <a:xfrm>
          <a:off x="1519464" y="181429"/>
          <a:ext cx="1252991" cy="481919"/>
        </a:xfrm>
        <a:prstGeom prst="roundRect">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800">
              <a:solidFill>
                <a:sysClr val="windowText" lastClr="000000"/>
              </a:solidFill>
            </a:rPr>
            <a:t>MENU</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109538</xdr:colOff>
      <xdr:row>0</xdr:row>
      <xdr:rowOff>52387</xdr:rowOff>
    </xdr:from>
    <xdr:to>
      <xdr:col>2</xdr:col>
      <xdr:colOff>650813</xdr:colOff>
      <xdr:row>8</xdr:row>
      <xdr:rowOff>7245</xdr:rowOff>
    </xdr:to>
    <xdr:pic>
      <xdr:nvPicPr>
        <xdr:cNvPr id="2" name="Imagen 1">
          <a:extLst>
            <a:ext uri="{FF2B5EF4-FFF2-40B4-BE49-F238E27FC236}">
              <a16:creationId xmlns:a16="http://schemas.microsoft.com/office/drawing/2014/main" id="{CF8B80F1-DA10-4DB9-A77F-EBA5DE44EB29}"/>
            </a:ext>
          </a:extLst>
        </xdr:cNvPr>
        <xdr:cNvPicPr>
          <a:picLocks noChangeAspect="1"/>
        </xdr:cNvPicPr>
      </xdr:nvPicPr>
      <xdr:blipFill>
        <a:blip xmlns:r="http://schemas.openxmlformats.org/officeDocument/2006/relationships" r:embed="rId1"/>
        <a:stretch>
          <a:fillRect/>
        </a:stretch>
      </xdr:blipFill>
      <xdr:spPr>
        <a:xfrm>
          <a:off x="109538" y="52387"/>
          <a:ext cx="2065275" cy="1743501"/>
        </a:xfrm>
        <a:prstGeom prst="rect">
          <a:avLst/>
        </a:prstGeom>
      </xdr:spPr>
    </xdr:pic>
    <xdr:clientData/>
  </xdr:twoCellAnchor>
  <xdr:twoCellAnchor>
    <xdr:from>
      <xdr:col>0</xdr:col>
      <xdr:colOff>660889</xdr:colOff>
      <xdr:row>8</xdr:row>
      <xdr:rowOff>123580</xdr:rowOff>
    </xdr:from>
    <xdr:to>
      <xdr:col>2</xdr:col>
      <xdr:colOff>671636</xdr:colOff>
      <xdr:row>13</xdr:row>
      <xdr:rowOff>116010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673EFEAF-8BE9-4099-E4DB-6173EF0C4E57}"/>
            </a:ext>
          </a:extLst>
        </xdr:cNvPr>
        <xdr:cNvSpPr/>
      </xdr:nvSpPr>
      <xdr:spPr>
        <a:xfrm>
          <a:off x="660889" y="2040792"/>
          <a:ext cx="1537189" cy="908295"/>
        </a:xfrm>
        <a:prstGeom prst="roundRect">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800">
              <a:solidFill>
                <a:sysClr val="windowText" lastClr="000000"/>
              </a:solidFill>
            </a:rPr>
            <a:t>MENU</a:t>
          </a:r>
        </a:p>
      </xdr:txBody>
    </xdr:sp>
    <xdr:clientData/>
  </xdr:twoCellAnchor>
  <xdr:twoCellAnchor>
    <xdr:from>
      <xdr:col>11</xdr:col>
      <xdr:colOff>914400</xdr:colOff>
      <xdr:row>3</xdr:row>
      <xdr:rowOff>152400</xdr:rowOff>
    </xdr:from>
    <xdr:to>
      <xdr:col>18</xdr:col>
      <xdr:colOff>14356</xdr:colOff>
      <xdr:row>30</xdr:row>
      <xdr:rowOff>152400</xdr:rowOff>
    </xdr:to>
    <xdr:sp macro="" textlink="">
      <xdr:nvSpPr>
        <xdr:cNvPr id="4" name="CuadroTexto 3">
          <a:extLst>
            <a:ext uri="{FF2B5EF4-FFF2-40B4-BE49-F238E27FC236}">
              <a16:creationId xmlns:a16="http://schemas.microsoft.com/office/drawing/2014/main" id="{BBA96355-21E5-6F6B-67FD-D3C1A26FDBA6}"/>
            </a:ext>
          </a:extLst>
        </xdr:cNvPr>
        <xdr:cNvSpPr txBox="1"/>
      </xdr:nvSpPr>
      <xdr:spPr>
        <a:xfrm>
          <a:off x="18770600" y="762000"/>
          <a:ext cx="6084956" cy="706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2000" b="1" i="0">
              <a:solidFill>
                <a:schemeClr val="dk1"/>
              </a:solidFill>
              <a:effectLst/>
              <a:latin typeface="+mn-lt"/>
              <a:ea typeface="+mn-ea"/>
              <a:cs typeface="+mn-cs"/>
            </a:rPr>
            <a:t>The transportation cost analysis was built using a straightforward, two-step methodology:</a:t>
          </a:r>
        </a:p>
        <a:p>
          <a:endParaRPr lang="es-MX" sz="2000" b="0" i="0">
            <a:solidFill>
              <a:schemeClr val="dk1"/>
            </a:solidFill>
            <a:effectLst/>
            <a:latin typeface="+mn-lt"/>
            <a:ea typeface="+mn-ea"/>
            <a:cs typeface="+mn-cs"/>
          </a:endParaRPr>
        </a:p>
        <a:p>
          <a:r>
            <a:rPr lang="es-MX" sz="2000" b="0" i="0">
              <a:solidFill>
                <a:schemeClr val="dk1"/>
              </a:solidFill>
              <a:effectLst/>
              <a:latin typeface="+mn-lt"/>
              <a:ea typeface="+mn-ea"/>
              <a:cs typeface="+mn-cs"/>
            </a:rPr>
            <a:t>First, the point-to-point distances between each origin city and each destination market were sourced from the internet (Google</a:t>
          </a:r>
          <a:r>
            <a:rPr lang="es-MX" sz="2000" b="0" i="0" baseline="0">
              <a:solidFill>
                <a:schemeClr val="dk1"/>
              </a:solidFill>
              <a:effectLst/>
              <a:latin typeface="+mn-lt"/>
              <a:ea typeface="+mn-ea"/>
              <a:cs typeface="+mn-cs"/>
            </a:rPr>
            <a:t> Maps)</a:t>
          </a:r>
          <a:r>
            <a:rPr lang="es-MX" sz="2000" b="0" i="0">
              <a:solidFill>
                <a:schemeClr val="dk1"/>
              </a:solidFill>
              <a:effectLst/>
              <a:latin typeface="+mn-lt"/>
              <a:ea typeface="+mn-ea"/>
              <a:cs typeface="+mn-cs"/>
            </a:rPr>
            <a:t>.</a:t>
          </a:r>
        </a:p>
        <a:p>
          <a:endParaRPr lang="es-MX" sz="2000" b="0" i="0">
            <a:solidFill>
              <a:schemeClr val="dk1"/>
            </a:solidFill>
            <a:effectLst/>
            <a:latin typeface="+mn-lt"/>
            <a:ea typeface="+mn-ea"/>
            <a:cs typeface="+mn-cs"/>
          </a:endParaRPr>
        </a:p>
        <a:p>
          <a:r>
            <a:rPr lang="es-MX" sz="2000" b="0" i="0">
              <a:solidFill>
                <a:schemeClr val="dk1"/>
              </a:solidFill>
              <a:effectLst/>
              <a:latin typeface="+mn-lt"/>
              <a:ea typeface="+mn-ea"/>
              <a:cs typeface="+mn-cs"/>
            </a:rPr>
            <a:t>Second, the total truck cost for each product route was divided by these pre</a:t>
          </a:r>
          <a:r>
            <a:rPr lang="es-MX" sz="2000" b="0" i="0" baseline="0">
              <a:solidFill>
                <a:schemeClr val="dk1"/>
              </a:solidFill>
              <a:effectLst/>
              <a:latin typeface="+mn-lt"/>
              <a:ea typeface="+mn-ea"/>
              <a:cs typeface="+mn-cs"/>
            </a:rPr>
            <a:t> </a:t>
          </a:r>
          <a:r>
            <a:rPr lang="es-MX" sz="2000" b="0" i="0">
              <a:solidFill>
                <a:schemeClr val="dk1"/>
              </a:solidFill>
              <a:effectLst/>
              <a:latin typeface="+mn-lt"/>
              <a:ea typeface="+mn-ea"/>
              <a:cs typeface="+mn-cs"/>
            </a:rPr>
            <a:t>defined distances to calculate a unique cost per kilometer for every single origin</a:t>
          </a:r>
          <a:r>
            <a:rPr lang="es-MX" sz="2000" b="0" i="0" baseline="0">
              <a:solidFill>
                <a:schemeClr val="dk1"/>
              </a:solidFill>
              <a:effectLst/>
              <a:latin typeface="+mn-lt"/>
              <a:ea typeface="+mn-ea"/>
              <a:cs typeface="+mn-cs"/>
            </a:rPr>
            <a:t> and </a:t>
          </a:r>
          <a:r>
            <a:rPr lang="es-MX" sz="2000" b="0" i="0">
              <a:solidFill>
                <a:schemeClr val="dk1"/>
              </a:solidFill>
              <a:effectLst/>
              <a:latin typeface="+mn-lt"/>
              <a:ea typeface="+mn-ea"/>
              <a:cs typeface="+mn-cs"/>
            </a:rPr>
            <a:t>destination pair. </a:t>
          </a:r>
        </a:p>
        <a:p>
          <a:endParaRPr lang="es-MX" sz="2000" b="0" i="0">
            <a:solidFill>
              <a:schemeClr val="dk1"/>
            </a:solidFill>
            <a:effectLst/>
            <a:latin typeface="+mn-lt"/>
            <a:ea typeface="+mn-ea"/>
            <a:cs typeface="+mn-cs"/>
          </a:endParaRPr>
        </a:p>
        <a:p>
          <a:r>
            <a:rPr lang="es-MX" sz="2000" b="0" i="0">
              <a:solidFill>
                <a:schemeClr val="dk1"/>
              </a:solidFill>
              <a:effectLst/>
              <a:latin typeface="+mn-lt"/>
              <a:ea typeface="+mn-ea"/>
              <a:cs typeface="+mn-cs"/>
            </a:rPr>
            <a:t>This is why the cost per kilometer varies between routes, it is not a single flat rate but a direct reflection of the total cost allocated over the specific distance for that route.</a:t>
          </a:r>
        </a:p>
        <a:p>
          <a:endParaRPr lang="es-MX" sz="2000" b="0" i="0">
            <a:solidFill>
              <a:schemeClr val="dk1"/>
            </a:solidFill>
            <a:effectLst/>
            <a:latin typeface="+mn-lt"/>
            <a:ea typeface="+mn-ea"/>
            <a:cs typeface="+mn-cs"/>
          </a:endParaRPr>
        </a:p>
        <a:p>
          <a:r>
            <a:rPr lang="es-MX" sz="2000" b="0" i="0">
              <a:solidFill>
                <a:schemeClr val="dk1"/>
              </a:solidFill>
              <a:effectLst/>
              <a:latin typeface="+mn-lt"/>
              <a:ea typeface="+mn-ea"/>
              <a:cs typeface="+mn-cs"/>
            </a:rPr>
            <a:t>Essentially, we calculated the per</a:t>
          </a:r>
          <a:r>
            <a:rPr lang="es-MX" sz="2000" b="0" i="0" baseline="0">
              <a:solidFill>
                <a:schemeClr val="dk1"/>
              </a:solidFill>
              <a:effectLst/>
              <a:latin typeface="+mn-lt"/>
              <a:ea typeface="+mn-ea"/>
              <a:cs typeface="+mn-cs"/>
            </a:rPr>
            <a:t> </a:t>
          </a:r>
          <a:r>
            <a:rPr lang="es-MX" sz="2000" b="0" i="0">
              <a:solidFill>
                <a:schemeClr val="dk1"/>
              </a:solidFill>
              <a:effectLst/>
              <a:latin typeface="+mn-lt"/>
              <a:ea typeface="+mn-ea"/>
              <a:cs typeface="+mn-cs"/>
            </a:rPr>
            <a:t>kilometer rate from the total cost and the distance for each route.</a:t>
          </a:r>
        </a:p>
        <a:p>
          <a:endParaRPr lang="es-MX"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544938</xdr:colOff>
      <xdr:row>7</xdr:row>
      <xdr:rowOff>176668</xdr:rowOff>
    </xdr:to>
    <xdr:pic>
      <xdr:nvPicPr>
        <xdr:cNvPr id="3" name="Imagen 2">
          <a:extLst>
            <a:ext uri="{FF2B5EF4-FFF2-40B4-BE49-F238E27FC236}">
              <a16:creationId xmlns:a16="http://schemas.microsoft.com/office/drawing/2014/main" id="{0DB2AD95-33EB-49AC-BC37-EB26C49F4725}"/>
            </a:ext>
          </a:extLst>
        </xdr:cNvPr>
        <xdr:cNvPicPr>
          <a:picLocks noChangeAspect="1"/>
        </xdr:cNvPicPr>
      </xdr:nvPicPr>
      <xdr:blipFill>
        <a:blip xmlns:r="http://schemas.openxmlformats.org/officeDocument/2006/relationships" r:embed="rId1"/>
        <a:stretch>
          <a:fillRect/>
        </a:stretch>
      </xdr:blipFill>
      <xdr:spPr>
        <a:xfrm>
          <a:off x="0" y="0"/>
          <a:ext cx="2068938" cy="1742280"/>
        </a:xfrm>
        <a:prstGeom prst="rect">
          <a:avLst/>
        </a:prstGeom>
      </xdr:spPr>
    </xdr:pic>
    <xdr:clientData/>
  </xdr:twoCellAnchor>
  <xdr:twoCellAnchor>
    <xdr:from>
      <xdr:col>4</xdr:col>
      <xdr:colOff>762000</xdr:colOff>
      <xdr:row>29</xdr:row>
      <xdr:rowOff>175845</xdr:rowOff>
    </xdr:from>
    <xdr:to>
      <xdr:col>11</xdr:col>
      <xdr:colOff>1</xdr:colOff>
      <xdr:row>42</xdr:row>
      <xdr:rowOff>97692</xdr:rowOff>
    </xdr:to>
    <xdr:sp macro="" textlink="">
      <xdr:nvSpPr>
        <xdr:cNvPr id="2" name="CuadroTexto 1">
          <a:extLst>
            <a:ext uri="{FF2B5EF4-FFF2-40B4-BE49-F238E27FC236}">
              <a16:creationId xmlns:a16="http://schemas.microsoft.com/office/drawing/2014/main" id="{1169CB96-F65C-F1C6-AAC5-D8AE429F0FCF}"/>
            </a:ext>
          </a:extLst>
        </xdr:cNvPr>
        <xdr:cNvSpPr txBox="1"/>
      </xdr:nvSpPr>
      <xdr:spPr>
        <a:xfrm>
          <a:off x="4044462" y="6564922"/>
          <a:ext cx="6936154" cy="2618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2000" b="0" i="0">
              <a:solidFill>
                <a:schemeClr val="dk1"/>
              </a:solidFill>
              <a:effectLst/>
              <a:latin typeface="+mn-lt"/>
              <a:ea typeface="+mn-ea"/>
              <a:cs typeface="+mn-cs"/>
            </a:rPr>
            <a:t>The supply and demand were calculated according to the 6 trucks capacities analyzed in the logistics area. Two trucks per product are going to be shipped monthly.</a:t>
          </a:r>
        </a:p>
        <a:p>
          <a:endParaRPr lang="es-MX" sz="2000" b="0" i="0">
            <a:solidFill>
              <a:schemeClr val="dk1"/>
            </a:solidFill>
            <a:effectLst/>
            <a:latin typeface="+mn-lt"/>
            <a:ea typeface="+mn-ea"/>
            <a:cs typeface="+mn-cs"/>
          </a:endParaRPr>
        </a:p>
        <a:p>
          <a:r>
            <a:rPr lang="es-MX" sz="2000" b="0" i="0">
              <a:solidFill>
                <a:schemeClr val="dk1"/>
              </a:solidFill>
              <a:effectLst/>
              <a:latin typeface="+mn-lt"/>
              <a:ea typeface="+mn-ea"/>
              <a:cs typeface="+mn-cs"/>
            </a:rPr>
            <a:t>According to the supply capacity, we estimated the percentage of demand that each one of our target destinations represents out of our total supply capacity. And that is how we determined the total demand per city.</a:t>
          </a:r>
        </a:p>
        <a:p>
          <a:pPr marL="0" marR="0" lvl="0" indent="0" defTabSz="914400" eaLnBrk="1" fontAlgn="auto" latinLnBrk="0" hangingPunct="1">
            <a:lnSpc>
              <a:spcPct val="100000"/>
            </a:lnSpc>
            <a:spcBef>
              <a:spcPts val="0"/>
            </a:spcBef>
            <a:spcAft>
              <a:spcPts val="0"/>
            </a:spcAft>
            <a:buClrTx/>
            <a:buSzTx/>
            <a:buFontTx/>
            <a:buNone/>
            <a:tabLst/>
            <a:defRPr/>
          </a:pPr>
          <a:endParaRPr lang="es-MX" sz="1100" b="0" i="0">
            <a:solidFill>
              <a:schemeClr val="dk1"/>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109538</xdr:colOff>
      <xdr:row>0</xdr:row>
      <xdr:rowOff>52387</xdr:rowOff>
    </xdr:from>
    <xdr:to>
      <xdr:col>2</xdr:col>
      <xdr:colOff>650813</xdr:colOff>
      <xdr:row>8</xdr:row>
      <xdr:rowOff>21519</xdr:rowOff>
    </xdr:to>
    <xdr:pic>
      <xdr:nvPicPr>
        <xdr:cNvPr id="2" name="Imagen 1">
          <a:extLst>
            <a:ext uri="{FF2B5EF4-FFF2-40B4-BE49-F238E27FC236}">
              <a16:creationId xmlns:a16="http://schemas.microsoft.com/office/drawing/2014/main" id="{40438C73-3C42-4F8D-9ACC-AD0382D48B44}"/>
            </a:ext>
          </a:extLst>
        </xdr:cNvPr>
        <xdr:cNvPicPr>
          <a:picLocks noChangeAspect="1"/>
        </xdr:cNvPicPr>
      </xdr:nvPicPr>
      <xdr:blipFill>
        <a:blip xmlns:r="http://schemas.openxmlformats.org/officeDocument/2006/relationships" r:embed="rId1"/>
        <a:stretch>
          <a:fillRect/>
        </a:stretch>
      </xdr:blipFill>
      <xdr:spPr>
        <a:xfrm>
          <a:off x="109538" y="52387"/>
          <a:ext cx="2065275" cy="1748263"/>
        </a:xfrm>
        <a:prstGeom prst="rect">
          <a:avLst/>
        </a:prstGeom>
      </xdr:spPr>
    </xdr:pic>
    <xdr:clientData/>
  </xdr:twoCellAnchor>
  <xdr:twoCellAnchor>
    <xdr:from>
      <xdr:col>2</xdr:col>
      <xdr:colOff>787400</xdr:colOff>
      <xdr:row>52</xdr:row>
      <xdr:rowOff>127000</xdr:rowOff>
    </xdr:from>
    <xdr:to>
      <xdr:col>15</xdr:col>
      <xdr:colOff>0</xdr:colOff>
      <xdr:row>79</xdr:row>
      <xdr:rowOff>177800</xdr:rowOff>
    </xdr:to>
    <xdr:sp macro="" textlink="">
      <xdr:nvSpPr>
        <xdr:cNvPr id="4" name="CuadroTexto 3">
          <a:extLst>
            <a:ext uri="{FF2B5EF4-FFF2-40B4-BE49-F238E27FC236}">
              <a16:creationId xmlns:a16="http://schemas.microsoft.com/office/drawing/2014/main" id="{0E121601-9A12-C5C2-1AC2-195175FCE622}"/>
            </a:ext>
          </a:extLst>
        </xdr:cNvPr>
        <xdr:cNvSpPr txBox="1"/>
      </xdr:nvSpPr>
      <xdr:spPr>
        <a:xfrm>
          <a:off x="2463800" y="13741400"/>
          <a:ext cx="17424400" cy="553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2400" b="0" i="0">
              <a:solidFill>
                <a:schemeClr val="dk1"/>
              </a:solidFill>
              <a:effectLst/>
              <a:latin typeface="+mn-lt"/>
              <a:ea typeface="+mn-ea"/>
              <a:cs typeface="+mn-cs"/>
            </a:rPr>
            <a:t>The analysis of the three scenarios reveals a clear hierarchy in logistics challenges. </a:t>
          </a:r>
          <a:r>
            <a:rPr lang="es-MX" sz="2400" b="1" i="0">
              <a:solidFill>
                <a:schemeClr val="dk1"/>
              </a:solidFill>
              <a:effectLst/>
              <a:latin typeface="+mn-lt"/>
              <a:ea typeface="+mn-ea"/>
              <a:cs typeface="+mn-cs"/>
            </a:rPr>
            <a:t>Avocados</a:t>
          </a:r>
          <a:r>
            <a:rPr lang="es-MX" sz="2400" b="0" i="0">
              <a:solidFill>
                <a:schemeClr val="dk1"/>
              </a:solidFill>
              <a:effectLst/>
              <a:latin typeface="+mn-lt"/>
              <a:ea typeface="+mn-ea"/>
              <a:cs typeface="+mn-cs"/>
            </a:rPr>
            <a:t> represent a high-volume, high-cost operation, with expenses driven by the massive demand in major hubs like New York and Chicago. </a:t>
          </a:r>
          <a:r>
            <a:rPr lang="es-MX" sz="2400" b="1" i="0">
              <a:solidFill>
                <a:schemeClr val="dk1"/>
              </a:solidFill>
              <a:effectLst/>
              <a:latin typeface="+mn-lt"/>
              <a:ea typeface="+mn-ea"/>
              <a:cs typeface="+mn-cs"/>
            </a:rPr>
            <a:t>Mangoes</a:t>
          </a:r>
          <a:r>
            <a:rPr lang="es-MX" sz="2400" b="0" i="0">
              <a:solidFill>
                <a:schemeClr val="dk1"/>
              </a:solidFill>
              <a:effectLst/>
              <a:latin typeface="+mn-lt"/>
              <a:ea typeface="+mn-ea"/>
              <a:cs typeface="+mn-cs"/>
            </a:rPr>
            <a:t> demonstrate a more cost-efficient model, with nearly half the transportation cost of avocados due to optimized routes and lower total volume. </a:t>
          </a:r>
        </a:p>
        <a:p>
          <a:endParaRPr lang="es-MX" sz="2400" b="0" i="0">
            <a:solidFill>
              <a:schemeClr val="dk1"/>
            </a:solidFill>
            <a:effectLst/>
            <a:latin typeface="+mn-lt"/>
            <a:ea typeface="+mn-ea"/>
            <a:cs typeface="+mn-cs"/>
          </a:endParaRPr>
        </a:p>
        <a:p>
          <a:r>
            <a:rPr lang="es-MX" sz="2400" b="0" i="0">
              <a:solidFill>
                <a:schemeClr val="dk1"/>
              </a:solidFill>
              <a:effectLst/>
              <a:latin typeface="+mn-lt"/>
              <a:ea typeface="+mn-ea"/>
              <a:cs typeface="+mn-cs"/>
            </a:rPr>
            <a:t>For instance, shipments from Hermosillo to Phoenix cost $60.34, while those from Guadalajara to Seattle cost $9.59. This reflects the reliance on Mexican producing regions to supply the U.S. market, with costs increasing for distant destinations such as the Northeast.</a:t>
          </a:r>
        </a:p>
        <a:p>
          <a:endParaRPr lang="es-MX" sz="2400" b="0" i="0">
            <a:solidFill>
              <a:schemeClr val="dk1"/>
            </a:solidFill>
            <a:effectLst/>
            <a:latin typeface="+mn-lt"/>
            <a:ea typeface="+mn-ea"/>
            <a:cs typeface="+mn-cs"/>
          </a:endParaRPr>
        </a:p>
        <a:p>
          <a:endParaRPr lang="es-MX" sz="2400" b="0" i="0">
            <a:solidFill>
              <a:schemeClr val="dk1"/>
            </a:solidFill>
            <a:effectLst/>
            <a:latin typeface="+mn-lt"/>
            <a:ea typeface="+mn-ea"/>
            <a:cs typeface="+mn-cs"/>
          </a:endParaRPr>
        </a:p>
        <a:p>
          <a:r>
            <a:rPr lang="es-MX" sz="2400" b="0" i="0">
              <a:solidFill>
                <a:schemeClr val="dk1"/>
              </a:solidFill>
              <a:effectLst/>
              <a:latin typeface="+mn-lt"/>
              <a:ea typeface="+mn-ea"/>
              <a:cs typeface="+mn-cs"/>
            </a:rPr>
            <a:t>However, </a:t>
          </a:r>
          <a:r>
            <a:rPr lang="es-MX" sz="2400" b="1" i="0">
              <a:solidFill>
                <a:schemeClr val="dk1"/>
              </a:solidFill>
              <a:effectLst/>
              <a:latin typeface="+mn-lt"/>
              <a:ea typeface="+mn-ea"/>
              <a:cs typeface="+mn-cs"/>
            </a:rPr>
            <a:t>Salads</a:t>
          </a:r>
          <a:r>
            <a:rPr lang="es-MX" sz="2400" b="0" i="0">
              <a:solidFill>
                <a:schemeClr val="dk1"/>
              </a:solidFill>
              <a:effectLst/>
              <a:latin typeface="+mn-lt"/>
              <a:ea typeface="+mn-ea"/>
              <a:cs typeface="+mn-cs"/>
            </a:rPr>
            <a:t> emerge as the most logistically demanding and expensive product, combining the highest volume with the inherent challenges of transporting a bulky, perishable item. This leads to the highest total transportation cost.</a:t>
          </a:r>
        </a:p>
        <a:p>
          <a:endParaRPr lang="es-MX" sz="2400" b="0" i="0">
            <a:solidFill>
              <a:schemeClr val="dk1"/>
            </a:solidFill>
            <a:effectLst/>
            <a:latin typeface="+mn-lt"/>
            <a:ea typeface="+mn-ea"/>
            <a:cs typeface="+mn-cs"/>
          </a:endParaRPr>
        </a:p>
        <a:p>
          <a:r>
            <a:rPr lang="es-MX" sz="2400" b="0" i="0">
              <a:solidFill>
                <a:schemeClr val="dk1"/>
              </a:solidFill>
              <a:effectLst/>
              <a:latin typeface="+mn-lt"/>
              <a:ea typeface="+mn-ea"/>
              <a:cs typeface="+mn-cs"/>
            </a:rPr>
            <a:t>The key takeaway is that for fresh produce, </a:t>
          </a:r>
          <a:r>
            <a:rPr lang="es-MX" sz="2400" b="1" i="0">
              <a:solidFill>
                <a:schemeClr val="dk1"/>
              </a:solidFill>
              <a:effectLst/>
              <a:latin typeface="+mn-lt"/>
              <a:ea typeface="+mn-ea"/>
              <a:cs typeface="+mn-cs"/>
            </a:rPr>
            <a:t>product characteristics (perishability, bulk) are as critical as volume and distance in determining cost.</a:t>
          </a:r>
          <a:r>
            <a:rPr lang="es-MX" sz="2400" b="0" i="0">
              <a:solidFill>
                <a:schemeClr val="dk1"/>
              </a:solidFill>
              <a:effectLst/>
              <a:latin typeface="+mn-lt"/>
              <a:ea typeface="+mn-ea"/>
              <a:cs typeface="+mn-cs"/>
            </a:rPr>
            <a:t> Strategic origin selection and route optimization are paramount, especially for time-sensitive goods, to minimize. expenses and maintain quality.</a:t>
          </a:r>
        </a:p>
        <a:p>
          <a:pPr marL="0" marR="0" lvl="0" indent="0" defTabSz="914400" rtl="0" eaLnBrk="1" fontAlgn="auto" latinLnBrk="0" hangingPunct="1">
            <a:lnSpc>
              <a:spcPct val="100000"/>
            </a:lnSpc>
            <a:spcBef>
              <a:spcPts val="0"/>
            </a:spcBef>
            <a:spcAft>
              <a:spcPts val="0"/>
            </a:spcAft>
            <a:buClrTx/>
            <a:buSzTx/>
            <a:buFontTx/>
            <a:buNone/>
            <a:tabLst/>
            <a:defRPr/>
          </a:pPr>
          <a:endParaRPr lang="es-MX" sz="2000" b="0" i="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s-MX" sz="2000" b="0" i="0">
            <a:solidFill>
              <a:schemeClr val="dk1"/>
            </a:solidFill>
            <a:effectLst/>
            <a:latin typeface="+mn-lt"/>
            <a:ea typeface="+mn-ea"/>
            <a:cs typeface="+mn-cs"/>
          </a:endParaRPr>
        </a:p>
        <a:p>
          <a:endParaRPr lang="es-MX" sz="20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3504C-A6BF-412D-9159-1CE6E9500417}">
  <dimension ref="B3:H23"/>
  <sheetViews>
    <sheetView showGridLines="0" zoomScale="106" workbookViewId="0">
      <selection activeCell="F10" sqref="F10:H15"/>
    </sheetView>
  </sheetViews>
  <sheetFormatPr baseColWidth="10" defaultRowHeight="15" x14ac:dyDescent="0.2"/>
  <cols>
    <col min="2" max="2" width="13.83203125" customWidth="1"/>
    <col min="5" max="5" width="24" customWidth="1"/>
    <col min="7" max="8" width="10.6640625" customWidth="1"/>
    <col min="12" max="12" width="12.33203125" bestFit="1" customWidth="1"/>
  </cols>
  <sheetData>
    <row r="3" spans="2:8" x14ac:dyDescent="0.2">
      <c r="B3" t="s">
        <v>4</v>
      </c>
    </row>
    <row r="6" spans="2:8" ht="16" thickBot="1" x14ac:dyDescent="0.25"/>
    <row r="7" spans="2:8" ht="23" thickBot="1" x14ac:dyDescent="0.35">
      <c r="C7" s="88" t="s">
        <v>24</v>
      </c>
      <c r="D7" s="89"/>
      <c r="E7" s="89"/>
      <c r="F7" s="89"/>
      <c r="G7" s="89"/>
      <c r="H7" s="90"/>
    </row>
    <row r="8" spans="2:8" ht="19" x14ac:dyDescent="0.25">
      <c r="C8" s="82" t="s">
        <v>5</v>
      </c>
      <c r="D8" s="83"/>
      <c r="E8" s="83"/>
      <c r="F8" s="83"/>
      <c r="G8" s="83"/>
      <c r="H8" s="84"/>
    </row>
    <row r="9" spans="2:8" x14ac:dyDescent="0.2">
      <c r="C9" s="85" t="s">
        <v>3</v>
      </c>
      <c r="D9" s="86"/>
      <c r="E9" s="86"/>
      <c r="F9" s="86" t="s">
        <v>51</v>
      </c>
      <c r="G9" s="86"/>
      <c r="H9" s="87"/>
    </row>
    <row r="10" spans="2:8" x14ac:dyDescent="0.2">
      <c r="C10" s="79" t="s">
        <v>48</v>
      </c>
      <c r="D10" s="80"/>
      <c r="E10" s="80"/>
      <c r="F10" s="80" t="s">
        <v>11</v>
      </c>
      <c r="G10" s="80"/>
      <c r="H10" s="81"/>
    </row>
    <row r="11" spans="2:8" x14ac:dyDescent="0.2">
      <c r="C11" s="79" t="s">
        <v>26</v>
      </c>
      <c r="D11" s="80"/>
      <c r="E11" s="80"/>
      <c r="F11" s="80" t="s">
        <v>12</v>
      </c>
      <c r="G11" s="80"/>
      <c r="H11" s="81"/>
    </row>
    <row r="12" spans="2:8" x14ac:dyDescent="0.2">
      <c r="C12" s="79" t="s">
        <v>47</v>
      </c>
      <c r="D12" s="80"/>
      <c r="E12" s="80"/>
      <c r="F12" s="80" t="s">
        <v>13</v>
      </c>
      <c r="G12" s="80"/>
      <c r="H12" s="81"/>
    </row>
    <row r="13" spans="2:8" x14ac:dyDescent="0.2">
      <c r="C13" s="79" t="s">
        <v>27</v>
      </c>
      <c r="D13" s="80"/>
      <c r="E13" s="80"/>
      <c r="F13" s="80" t="s">
        <v>14</v>
      </c>
      <c r="G13" s="80"/>
      <c r="H13" s="81"/>
    </row>
    <row r="14" spans="2:8" x14ac:dyDescent="0.2">
      <c r="C14" s="79" t="s">
        <v>49</v>
      </c>
      <c r="D14" s="80"/>
      <c r="E14" s="80"/>
      <c r="F14" s="80" t="s">
        <v>15</v>
      </c>
      <c r="G14" s="80"/>
      <c r="H14" s="81"/>
    </row>
    <row r="15" spans="2:8" ht="16" thickBot="1" x14ac:dyDescent="0.25">
      <c r="C15" s="1"/>
      <c r="F15" s="80" t="s">
        <v>16</v>
      </c>
      <c r="G15" s="80"/>
      <c r="H15" s="81"/>
    </row>
    <row r="16" spans="2:8" ht="19" x14ac:dyDescent="0.25">
      <c r="C16" s="82" t="s">
        <v>17</v>
      </c>
      <c r="D16" s="83"/>
      <c r="E16" s="83"/>
      <c r="F16" s="83"/>
      <c r="G16" s="83"/>
      <c r="H16" s="84"/>
    </row>
    <row r="17" spans="3:8" x14ac:dyDescent="0.2">
      <c r="C17" s="85" t="s">
        <v>3</v>
      </c>
      <c r="D17" s="86"/>
      <c r="E17" s="86"/>
      <c r="F17" s="86" t="s">
        <v>51</v>
      </c>
      <c r="G17" s="86"/>
      <c r="H17" s="87"/>
    </row>
    <row r="18" spans="3:8" x14ac:dyDescent="0.2">
      <c r="C18" s="79" t="s">
        <v>48</v>
      </c>
      <c r="D18" s="80"/>
      <c r="E18" s="80"/>
      <c r="F18" s="80" t="s">
        <v>18</v>
      </c>
      <c r="G18" s="80"/>
      <c r="H18" s="81"/>
    </row>
    <row r="19" spans="3:8" x14ac:dyDescent="0.2">
      <c r="C19" s="79" t="s">
        <v>26</v>
      </c>
      <c r="D19" s="80"/>
      <c r="E19" s="80"/>
      <c r="F19" s="80" t="s">
        <v>19</v>
      </c>
      <c r="G19" s="80"/>
      <c r="H19" s="81"/>
    </row>
    <row r="20" spans="3:8" x14ac:dyDescent="0.2">
      <c r="C20" s="79" t="s">
        <v>47</v>
      </c>
      <c r="D20" s="80"/>
      <c r="E20" s="80"/>
      <c r="F20" s="80" t="s">
        <v>20</v>
      </c>
      <c r="G20" s="80"/>
      <c r="H20" s="81"/>
    </row>
    <row r="21" spans="3:8" x14ac:dyDescent="0.2">
      <c r="C21" s="79" t="s">
        <v>27</v>
      </c>
      <c r="D21" s="80"/>
      <c r="E21" s="80"/>
      <c r="F21" s="80" t="s">
        <v>21</v>
      </c>
      <c r="G21" s="80"/>
      <c r="H21" s="81"/>
    </row>
    <row r="22" spans="3:8" x14ac:dyDescent="0.2">
      <c r="C22" s="79" t="s">
        <v>49</v>
      </c>
      <c r="D22" s="80"/>
      <c r="E22" s="80"/>
      <c r="F22" s="80" t="s">
        <v>22</v>
      </c>
      <c r="G22" s="80"/>
      <c r="H22" s="81"/>
    </row>
    <row r="23" spans="3:8" ht="16" thickBot="1" x14ac:dyDescent="0.25">
      <c r="C23" s="8"/>
      <c r="D23" s="3"/>
      <c r="E23" s="3"/>
      <c r="F23" s="91" t="s">
        <v>23</v>
      </c>
      <c r="G23" s="91"/>
      <c r="H23" s="92"/>
    </row>
  </sheetData>
  <mergeCells count="29">
    <mergeCell ref="C21:E21"/>
    <mergeCell ref="F21:H21"/>
    <mergeCell ref="C22:E22"/>
    <mergeCell ref="F22:H22"/>
    <mergeCell ref="F23:H23"/>
    <mergeCell ref="C7:H7"/>
    <mergeCell ref="C8:H8"/>
    <mergeCell ref="C9:E9"/>
    <mergeCell ref="F9:H9"/>
    <mergeCell ref="F15:H15"/>
    <mergeCell ref="C10:E10"/>
    <mergeCell ref="C11:E11"/>
    <mergeCell ref="C12:E12"/>
    <mergeCell ref="C13:E13"/>
    <mergeCell ref="C14:E14"/>
    <mergeCell ref="F10:H10"/>
    <mergeCell ref="F11:H11"/>
    <mergeCell ref="F12:H12"/>
    <mergeCell ref="F13:H13"/>
    <mergeCell ref="F14:H14"/>
    <mergeCell ref="C19:E19"/>
    <mergeCell ref="F19:H19"/>
    <mergeCell ref="C20:E20"/>
    <mergeCell ref="F20:H20"/>
    <mergeCell ref="C16:H16"/>
    <mergeCell ref="C17:E17"/>
    <mergeCell ref="F17:H17"/>
    <mergeCell ref="C18:E18"/>
    <mergeCell ref="F18:H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F8B01-04E4-4591-ACFE-5B2498D5C8EC}">
  <dimension ref="E3:L72"/>
  <sheetViews>
    <sheetView showGridLines="0" zoomScale="50" workbookViewId="0">
      <selection activeCell="W36" sqref="W36"/>
    </sheetView>
  </sheetViews>
  <sheetFormatPr baseColWidth="10" defaultRowHeight="15" x14ac:dyDescent="0.2"/>
  <cols>
    <col min="4" max="4" width="15" customWidth="1"/>
    <col min="5" max="5" width="26.33203125" customWidth="1"/>
    <col min="6" max="11" width="26.6640625" customWidth="1"/>
    <col min="12" max="13" width="18.33203125" customWidth="1"/>
  </cols>
  <sheetData>
    <row r="3" spans="5:12" ht="16" thickBot="1" x14ac:dyDescent="0.25"/>
    <row r="4" spans="5:12" ht="23" thickBot="1" x14ac:dyDescent="0.35">
      <c r="E4" s="105" t="s">
        <v>42</v>
      </c>
      <c r="F4" s="106"/>
      <c r="G4" s="106"/>
      <c r="H4" s="106"/>
      <c r="I4" s="106"/>
      <c r="J4" s="106"/>
      <c r="K4" s="107"/>
    </row>
    <row r="5" spans="5:12" ht="23" thickBot="1" x14ac:dyDescent="0.35">
      <c r="E5" s="108" t="s">
        <v>28</v>
      </c>
      <c r="F5" s="109"/>
      <c r="G5" s="109"/>
      <c r="H5" s="109"/>
      <c r="I5" s="109"/>
      <c r="J5" s="109"/>
      <c r="K5" s="110"/>
    </row>
    <row r="6" spans="5:12" ht="20" thickBot="1" x14ac:dyDescent="0.25">
      <c r="E6" s="22" t="s">
        <v>25</v>
      </c>
      <c r="F6" s="23" t="s">
        <v>11</v>
      </c>
      <c r="G6" s="15" t="s">
        <v>35</v>
      </c>
      <c r="H6" s="15" t="s">
        <v>13</v>
      </c>
      <c r="I6" s="15" t="s">
        <v>14</v>
      </c>
      <c r="J6" s="15" t="s">
        <v>15</v>
      </c>
      <c r="K6" s="16" t="s">
        <v>36</v>
      </c>
      <c r="L6" s="10"/>
    </row>
    <row r="7" spans="5:12" ht="19" x14ac:dyDescent="0.2">
      <c r="E7" s="21" t="s">
        <v>34</v>
      </c>
      <c r="F7" s="17">
        <v>2250</v>
      </c>
      <c r="G7" s="13">
        <v>2380</v>
      </c>
      <c r="H7" s="13">
        <v>2780</v>
      </c>
      <c r="I7" s="13">
        <v>3320</v>
      </c>
      <c r="J7" s="13">
        <v>3650</v>
      </c>
      <c r="K7" s="24">
        <v>3880</v>
      </c>
      <c r="L7" s="11"/>
    </row>
    <row r="8" spans="5:12" ht="19" x14ac:dyDescent="0.2">
      <c r="E8" s="19" t="s">
        <v>33</v>
      </c>
      <c r="F8" s="18">
        <v>2180</v>
      </c>
      <c r="G8" s="12">
        <v>2310</v>
      </c>
      <c r="H8" s="12">
        <v>2710</v>
      </c>
      <c r="I8" s="12">
        <v>3250</v>
      </c>
      <c r="J8" s="12">
        <v>3580</v>
      </c>
      <c r="K8" s="25">
        <v>3810</v>
      </c>
      <c r="L8" s="11"/>
    </row>
    <row r="9" spans="5:12" ht="19" x14ac:dyDescent="0.2">
      <c r="E9" s="19" t="s">
        <v>30</v>
      </c>
      <c r="F9" s="18">
        <v>1650</v>
      </c>
      <c r="G9" s="12">
        <v>1780</v>
      </c>
      <c r="H9" s="12">
        <v>2180</v>
      </c>
      <c r="I9" s="12">
        <v>2720</v>
      </c>
      <c r="J9" s="12">
        <v>3050</v>
      </c>
      <c r="K9" s="25">
        <v>3280</v>
      </c>
      <c r="L9" s="11"/>
    </row>
    <row r="10" spans="5:12" ht="19" x14ac:dyDescent="0.2">
      <c r="E10" s="19" t="s">
        <v>31</v>
      </c>
      <c r="F10" s="18">
        <v>850</v>
      </c>
      <c r="G10" s="12">
        <v>980</v>
      </c>
      <c r="H10" s="12">
        <v>1380</v>
      </c>
      <c r="I10" s="12">
        <v>1920</v>
      </c>
      <c r="J10" s="12">
        <v>2250</v>
      </c>
      <c r="K10" s="25">
        <v>2480</v>
      </c>
      <c r="L10" s="11"/>
    </row>
    <row r="11" spans="5:12" ht="20" thickBot="1" x14ac:dyDescent="0.25">
      <c r="E11" s="20" t="s">
        <v>32</v>
      </c>
      <c r="F11" s="18">
        <v>1550</v>
      </c>
      <c r="G11" s="12">
        <v>1680</v>
      </c>
      <c r="H11" s="12">
        <v>2080</v>
      </c>
      <c r="I11" s="12">
        <v>2620</v>
      </c>
      <c r="J11" s="12">
        <v>2950</v>
      </c>
      <c r="K11" s="25">
        <v>3180</v>
      </c>
      <c r="L11" s="11"/>
    </row>
    <row r="12" spans="5:12" ht="23" thickBot="1" x14ac:dyDescent="0.35">
      <c r="E12" s="102" t="s">
        <v>29</v>
      </c>
      <c r="F12" s="103"/>
      <c r="G12" s="103"/>
      <c r="H12" s="103"/>
      <c r="I12" s="103"/>
      <c r="J12" s="103"/>
      <c r="K12" s="104"/>
      <c r="L12" s="10"/>
    </row>
    <row r="13" spans="5:12" ht="20" thickBot="1" x14ac:dyDescent="0.25">
      <c r="E13" s="14" t="s">
        <v>25</v>
      </c>
      <c r="F13" s="15" t="s">
        <v>18</v>
      </c>
      <c r="G13" s="15" t="s">
        <v>19</v>
      </c>
      <c r="H13" s="15" t="s">
        <v>20</v>
      </c>
      <c r="I13" s="15" t="s">
        <v>21</v>
      </c>
      <c r="J13" s="15" t="s">
        <v>22</v>
      </c>
      <c r="K13" s="16" t="s">
        <v>37</v>
      </c>
    </row>
    <row r="14" spans="5:12" ht="19" x14ac:dyDescent="0.2">
      <c r="E14" s="21" t="s">
        <v>34</v>
      </c>
      <c r="F14" s="17">
        <v>1980</v>
      </c>
      <c r="G14" s="13">
        <v>1760</v>
      </c>
      <c r="H14" s="13">
        <v>2980</v>
      </c>
      <c r="I14" s="13">
        <v>3220</v>
      </c>
      <c r="J14" s="13">
        <v>4050</v>
      </c>
      <c r="K14" s="24">
        <v>3540</v>
      </c>
    </row>
    <row r="15" spans="5:12" ht="19" x14ac:dyDescent="0.2">
      <c r="E15" s="19" t="s">
        <v>33</v>
      </c>
      <c r="F15" s="18">
        <v>1910</v>
      </c>
      <c r="G15" s="12">
        <v>1690</v>
      </c>
      <c r="H15" s="12">
        <v>2910</v>
      </c>
      <c r="I15" s="12">
        <v>3150</v>
      </c>
      <c r="J15" s="12">
        <v>3980</v>
      </c>
      <c r="K15" s="25">
        <v>3470</v>
      </c>
    </row>
    <row r="16" spans="5:12" ht="19" x14ac:dyDescent="0.2">
      <c r="E16" s="19" t="s">
        <v>30</v>
      </c>
      <c r="F16" s="18">
        <v>1380</v>
      </c>
      <c r="G16" s="12">
        <v>1160</v>
      </c>
      <c r="H16" s="12">
        <v>2380</v>
      </c>
      <c r="I16" s="12">
        <v>2620</v>
      </c>
      <c r="J16" s="12">
        <v>3450</v>
      </c>
      <c r="K16" s="25">
        <v>2940</v>
      </c>
    </row>
    <row r="17" spans="5:11" ht="19" x14ac:dyDescent="0.2">
      <c r="E17" s="19" t="s">
        <v>31</v>
      </c>
      <c r="F17" s="18">
        <v>580</v>
      </c>
      <c r="G17" s="12">
        <v>1450</v>
      </c>
      <c r="H17" s="12">
        <v>2670</v>
      </c>
      <c r="I17" s="12">
        <v>2910</v>
      </c>
      <c r="J17" s="12">
        <v>3740</v>
      </c>
      <c r="K17" s="25">
        <v>3230</v>
      </c>
    </row>
    <row r="18" spans="5:11" ht="20" thickBot="1" x14ac:dyDescent="0.25">
      <c r="E18" s="20" t="s">
        <v>32</v>
      </c>
      <c r="F18" s="26">
        <v>1280</v>
      </c>
      <c r="G18" s="27">
        <v>640</v>
      </c>
      <c r="H18" s="27">
        <v>1860</v>
      </c>
      <c r="I18" s="27">
        <v>2100</v>
      </c>
      <c r="J18" s="27">
        <v>2930</v>
      </c>
      <c r="K18" s="28">
        <v>2420</v>
      </c>
    </row>
    <row r="20" spans="5:11" ht="16" thickBot="1" x14ac:dyDescent="0.25"/>
    <row r="21" spans="5:11" ht="24" customHeight="1" thickBot="1" x14ac:dyDescent="0.35">
      <c r="E21" s="93" t="s">
        <v>39</v>
      </c>
      <c r="F21" s="94"/>
      <c r="G21" s="94"/>
      <c r="H21" s="94"/>
      <c r="I21" s="94"/>
      <c r="J21" s="94"/>
      <c r="K21" s="95"/>
    </row>
    <row r="22" spans="5:11" ht="20" thickBot="1" x14ac:dyDescent="0.25">
      <c r="E22" s="99" t="s">
        <v>38</v>
      </c>
      <c r="F22" s="100"/>
      <c r="G22" s="101"/>
      <c r="H22" s="96">
        <v>35000</v>
      </c>
      <c r="I22" s="97"/>
      <c r="J22" s="97"/>
      <c r="K22" s="98"/>
    </row>
    <row r="23" spans="5:11" ht="23" thickBot="1" x14ac:dyDescent="0.35">
      <c r="E23" s="108" t="s">
        <v>28</v>
      </c>
      <c r="F23" s="109"/>
      <c r="G23" s="109"/>
      <c r="H23" s="109"/>
      <c r="I23" s="109"/>
      <c r="J23" s="109"/>
      <c r="K23" s="110"/>
    </row>
    <row r="24" spans="5:11" ht="20" thickBot="1" x14ac:dyDescent="0.25">
      <c r="E24" s="22" t="s">
        <v>25</v>
      </c>
      <c r="F24" s="23" t="s">
        <v>11</v>
      </c>
      <c r="G24" s="15" t="s">
        <v>35</v>
      </c>
      <c r="H24" s="15" t="s">
        <v>13</v>
      </c>
      <c r="I24" s="15" t="s">
        <v>14</v>
      </c>
      <c r="J24" s="15" t="s">
        <v>15</v>
      </c>
      <c r="K24" s="16" t="s">
        <v>36</v>
      </c>
    </row>
    <row r="25" spans="5:11" ht="19" x14ac:dyDescent="0.2">
      <c r="E25" s="21" t="s">
        <v>34</v>
      </c>
      <c r="F25" s="30">
        <f>$H$22/F7</f>
        <v>15.555555555555555</v>
      </c>
      <c r="G25" s="30">
        <f t="shared" ref="G25:K25" si="0">$H$22/G7</f>
        <v>14.705882352941176</v>
      </c>
      <c r="H25" s="30">
        <f t="shared" si="0"/>
        <v>12.589928057553957</v>
      </c>
      <c r="I25" s="30">
        <f t="shared" si="0"/>
        <v>10.542168674698795</v>
      </c>
      <c r="J25" s="30">
        <f t="shared" si="0"/>
        <v>9.5890410958904102</v>
      </c>
      <c r="K25" s="30">
        <f t="shared" si="0"/>
        <v>9.0206185567010309</v>
      </c>
    </row>
    <row r="26" spans="5:11" ht="19" x14ac:dyDescent="0.2">
      <c r="E26" s="19" t="s">
        <v>33</v>
      </c>
      <c r="F26" s="30">
        <f t="shared" ref="F26:K26" si="1">$H$22/F8</f>
        <v>16.055045871559631</v>
      </c>
      <c r="G26" s="30">
        <f t="shared" si="1"/>
        <v>15.151515151515152</v>
      </c>
      <c r="H26" s="30">
        <f t="shared" si="1"/>
        <v>12.915129151291513</v>
      </c>
      <c r="I26" s="30">
        <f t="shared" si="1"/>
        <v>10.76923076923077</v>
      </c>
      <c r="J26" s="30">
        <f t="shared" si="1"/>
        <v>9.7765363128491618</v>
      </c>
      <c r="K26" s="30">
        <f t="shared" si="1"/>
        <v>9.1863517060367457</v>
      </c>
    </row>
    <row r="27" spans="5:11" ht="19" x14ac:dyDescent="0.2">
      <c r="E27" s="19" t="s">
        <v>30</v>
      </c>
      <c r="F27" s="30">
        <f t="shared" ref="F27:K27" si="2">$H$22/F9</f>
        <v>21.212121212121211</v>
      </c>
      <c r="G27" s="30">
        <f t="shared" si="2"/>
        <v>19.662921348314608</v>
      </c>
      <c r="H27" s="30">
        <f t="shared" si="2"/>
        <v>16.055045871559631</v>
      </c>
      <c r="I27" s="30">
        <f t="shared" si="2"/>
        <v>12.867647058823529</v>
      </c>
      <c r="J27" s="30">
        <f t="shared" si="2"/>
        <v>11.475409836065573</v>
      </c>
      <c r="K27" s="30">
        <f t="shared" si="2"/>
        <v>10.670731707317072</v>
      </c>
    </row>
    <row r="28" spans="5:11" ht="19" x14ac:dyDescent="0.2">
      <c r="E28" s="19" t="s">
        <v>31</v>
      </c>
      <c r="F28" s="30">
        <f t="shared" ref="F28:K28" si="3">$H$22/F10</f>
        <v>41.176470588235297</v>
      </c>
      <c r="G28" s="30">
        <f t="shared" si="3"/>
        <v>35.714285714285715</v>
      </c>
      <c r="H28" s="30">
        <f t="shared" si="3"/>
        <v>25.362318840579711</v>
      </c>
      <c r="I28" s="30">
        <f t="shared" si="3"/>
        <v>18.229166666666668</v>
      </c>
      <c r="J28" s="30">
        <f t="shared" si="3"/>
        <v>15.555555555555555</v>
      </c>
      <c r="K28" s="30">
        <f t="shared" si="3"/>
        <v>14.112903225806452</v>
      </c>
    </row>
    <row r="29" spans="5:11" ht="20" thickBot="1" x14ac:dyDescent="0.25">
      <c r="E29" s="20" t="s">
        <v>32</v>
      </c>
      <c r="F29" s="30">
        <f t="shared" ref="F29:K29" si="4">$H$22/F11</f>
        <v>22.580645161290324</v>
      </c>
      <c r="G29" s="30">
        <f t="shared" si="4"/>
        <v>20.833333333333332</v>
      </c>
      <c r="H29" s="30">
        <f t="shared" si="4"/>
        <v>16.826923076923077</v>
      </c>
      <c r="I29" s="30">
        <f t="shared" si="4"/>
        <v>13.358778625954198</v>
      </c>
      <c r="J29" s="30">
        <f t="shared" si="4"/>
        <v>11.864406779661017</v>
      </c>
      <c r="K29" s="30">
        <f t="shared" si="4"/>
        <v>11.0062893081761</v>
      </c>
    </row>
    <row r="30" spans="5:11" ht="23" thickBot="1" x14ac:dyDescent="0.35">
      <c r="E30" s="102" t="s">
        <v>29</v>
      </c>
      <c r="F30" s="103"/>
      <c r="G30" s="103"/>
      <c r="H30" s="103"/>
      <c r="I30" s="103"/>
      <c r="J30" s="103"/>
      <c r="K30" s="104"/>
    </row>
    <row r="31" spans="5:11" ht="20" thickBot="1" x14ac:dyDescent="0.25">
      <c r="E31" s="14" t="s">
        <v>25</v>
      </c>
      <c r="F31" s="15" t="s">
        <v>18</v>
      </c>
      <c r="G31" s="15" t="s">
        <v>19</v>
      </c>
      <c r="H31" s="15" t="s">
        <v>20</v>
      </c>
      <c r="I31" s="15" t="s">
        <v>21</v>
      </c>
      <c r="J31" s="15" t="s">
        <v>22</v>
      </c>
      <c r="K31" s="16" t="s">
        <v>37</v>
      </c>
    </row>
    <row r="32" spans="5:11" ht="19" x14ac:dyDescent="0.2">
      <c r="E32" s="21" t="s">
        <v>34</v>
      </c>
      <c r="F32" s="30">
        <f>$H$22/F14</f>
        <v>17.676767676767678</v>
      </c>
      <c r="G32" s="30">
        <f t="shared" ref="G32:K32" si="5">$H$22/G14</f>
        <v>19.886363636363637</v>
      </c>
      <c r="H32" s="30">
        <f t="shared" si="5"/>
        <v>11.74496644295302</v>
      </c>
      <c r="I32" s="30">
        <f t="shared" si="5"/>
        <v>10.869565217391305</v>
      </c>
      <c r="J32" s="30">
        <f t="shared" si="5"/>
        <v>8.6419753086419746</v>
      </c>
      <c r="K32" s="30">
        <f t="shared" si="5"/>
        <v>9.8870056497175138</v>
      </c>
    </row>
    <row r="33" spans="5:11" ht="19" x14ac:dyDescent="0.2">
      <c r="E33" s="19" t="s">
        <v>33</v>
      </c>
      <c r="F33" s="30">
        <f t="shared" ref="F33:K33" si="6">$H$22/F15</f>
        <v>18.32460732984293</v>
      </c>
      <c r="G33" s="30">
        <f t="shared" si="6"/>
        <v>20.710059171597631</v>
      </c>
      <c r="H33" s="30">
        <f t="shared" si="6"/>
        <v>12.027491408934708</v>
      </c>
      <c r="I33" s="30">
        <f t="shared" si="6"/>
        <v>11.111111111111111</v>
      </c>
      <c r="J33" s="30">
        <f t="shared" si="6"/>
        <v>8.7939698492462313</v>
      </c>
      <c r="K33" s="30">
        <f t="shared" si="6"/>
        <v>10.086455331412104</v>
      </c>
    </row>
    <row r="34" spans="5:11" ht="19" x14ac:dyDescent="0.2">
      <c r="E34" s="19" t="s">
        <v>30</v>
      </c>
      <c r="F34" s="30">
        <f t="shared" ref="F34:K34" si="7">$H$22/F16</f>
        <v>25.362318840579711</v>
      </c>
      <c r="G34" s="30">
        <f t="shared" si="7"/>
        <v>30.172413793103448</v>
      </c>
      <c r="H34" s="30">
        <f t="shared" si="7"/>
        <v>14.705882352941176</v>
      </c>
      <c r="I34" s="30">
        <f t="shared" si="7"/>
        <v>13.358778625954198</v>
      </c>
      <c r="J34" s="30">
        <f t="shared" si="7"/>
        <v>10.144927536231885</v>
      </c>
      <c r="K34" s="30">
        <f t="shared" si="7"/>
        <v>11.904761904761905</v>
      </c>
    </row>
    <row r="35" spans="5:11" ht="19" x14ac:dyDescent="0.2">
      <c r="E35" s="19" t="s">
        <v>31</v>
      </c>
      <c r="F35" s="30">
        <f t="shared" ref="F35:K35" si="8">$H$22/F17</f>
        <v>60.344827586206897</v>
      </c>
      <c r="G35" s="30">
        <f t="shared" si="8"/>
        <v>24.137931034482758</v>
      </c>
      <c r="H35" s="30">
        <f t="shared" si="8"/>
        <v>13.108614232209737</v>
      </c>
      <c r="I35" s="30">
        <f t="shared" si="8"/>
        <v>12.027491408934708</v>
      </c>
      <c r="J35" s="30">
        <f t="shared" si="8"/>
        <v>9.3582887700534751</v>
      </c>
      <c r="K35" s="30">
        <f t="shared" si="8"/>
        <v>10.835913312693499</v>
      </c>
    </row>
    <row r="36" spans="5:11" ht="20" thickBot="1" x14ac:dyDescent="0.25">
      <c r="E36" s="20" t="s">
        <v>32</v>
      </c>
      <c r="F36" s="30">
        <f t="shared" ref="F36:K36" si="9">$H$22/F18</f>
        <v>27.34375</v>
      </c>
      <c r="G36" s="30">
        <f t="shared" si="9"/>
        <v>54.6875</v>
      </c>
      <c r="H36" s="30">
        <f t="shared" si="9"/>
        <v>18.817204301075268</v>
      </c>
      <c r="I36" s="30">
        <f t="shared" si="9"/>
        <v>16.666666666666668</v>
      </c>
      <c r="J36" s="30">
        <f t="shared" si="9"/>
        <v>11.945392491467576</v>
      </c>
      <c r="K36" s="30">
        <f t="shared" si="9"/>
        <v>14.462809917355372</v>
      </c>
    </row>
    <row r="37" spans="5:11" ht="19" x14ac:dyDescent="0.2">
      <c r="E37" s="31"/>
      <c r="F37" s="31"/>
      <c r="G37" s="31"/>
      <c r="H37" s="31"/>
      <c r="I37" s="31"/>
      <c r="J37" s="31"/>
      <c r="K37" s="31"/>
    </row>
    <row r="38" spans="5:11" ht="16" thickBot="1" x14ac:dyDescent="0.25"/>
    <row r="39" spans="5:11" ht="23" thickBot="1" x14ac:dyDescent="0.35">
      <c r="E39" s="93" t="s">
        <v>40</v>
      </c>
      <c r="F39" s="94"/>
      <c r="G39" s="94"/>
      <c r="H39" s="94"/>
      <c r="I39" s="94"/>
      <c r="J39" s="94"/>
      <c r="K39" s="95"/>
    </row>
    <row r="40" spans="5:11" ht="20" thickBot="1" x14ac:dyDescent="0.25">
      <c r="E40" s="99" t="s">
        <v>38</v>
      </c>
      <c r="F40" s="100"/>
      <c r="G40" s="101"/>
      <c r="H40" s="96">
        <v>35000</v>
      </c>
      <c r="I40" s="97"/>
      <c r="J40" s="97"/>
      <c r="K40" s="98"/>
    </row>
    <row r="41" spans="5:11" ht="23" thickBot="1" x14ac:dyDescent="0.35">
      <c r="E41" s="108" t="s">
        <v>28</v>
      </c>
      <c r="F41" s="109"/>
      <c r="G41" s="109"/>
      <c r="H41" s="109"/>
      <c r="I41" s="109"/>
      <c r="J41" s="109"/>
      <c r="K41" s="110"/>
    </row>
    <row r="42" spans="5:11" ht="20" thickBot="1" x14ac:dyDescent="0.25">
      <c r="E42" s="22" t="s">
        <v>25</v>
      </c>
      <c r="F42" s="23" t="s">
        <v>11</v>
      </c>
      <c r="G42" s="15" t="s">
        <v>35</v>
      </c>
      <c r="H42" s="15" t="s">
        <v>13</v>
      </c>
      <c r="I42" s="15" t="s">
        <v>14</v>
      </c>
      <c r="J42" s="15" t="s">
        <v>15</v>
      </c>
      <c r="K42" s="16" t="s">
        <v>36</v>
      </c>
    </row>
    <row r="43" spans="5:11" ht="19" x14ac:dyDescent="0.2">
      <c r="E43" s="21" t="s">
        <v>34</v>
      </c>
      <c r="F43" s="30">
        <f>$H$40/F7</f>
        <v>15.555555555555555</v>
      </c>
      <c r="G43" s="30">
        <f t="shared" ref="G43:K43" si="10">$H$40/G7</f>
        <v>14.705882352941176</v>
      </c>
      <c r="H43" s="30">
        <f t="shared" si="10"/>
        <v>12.589928057553957</v>
      </c>
      <c r="I43" s="30">
        <f t="shared" si="10"/>
        <v>10.542168674698795</v>
      </c>
      <c r="J43" s="30">
        <f t="shared" si="10"/>
        <v>9.5890410958904102</v>
      </c>
      <c r="K43" s="30">
        <f t="shared" si="10"/>
        <v>9.0206185567010309</v>
      </c>
    </row>
    <row r="44" spans="5:11" ht="19" x14ac:dyDescent="0.2">
      <c r="E44" s="19" t="s">
        <v>33</v>
      </c>
      <c r="F44" s="30">
        <f t="shared" ref="F44:K44" si="11">$H$40/F8</f>
        <v>16.055045871559631</v>
      </c>
      <c r="G44" s="30">
        <f t="shared" si="11"/>
        <v>15.151515151515152</v>
      </c>
      <c r="H44" s="30">
        <f t="shared" si="11"/>
        <v>12.915129151291513</v>
      </c>
      <c r="I44" s="30">
        <f t="shared" si="11"/>
        <v>10.76923076923077</v>
      </c>
      <c r="J44" s="30">
        <f t="shared" si="11"/>
        <v>9.7765363128491618</v>
      </c>
      <c r="K44" s="30">
        <f t="shared" si="11"/>
        <v>9.1863517060367457</v>
      </c>
    </row>
    <row r="45" spans="5:11" ht="19" x14ac:dyDescent="0.2">
      <c r="E45" s="19" t="s">
        <v>30</v>
      </c>
      <c r="F45" s="30">
        <f t="shared" ref="F45:K45" si="12">$H$40/F9</f>
        <v>21.212121212121211</v>
      </c>
      <c r="G45" s="30">
        <f t="shared" si="12"/>
        <v>19.662921348314608</v>
      </c>
      <c r="H45" s="30">
        <f t="shared" si="12"/>
        <v>16.055045871559631</v>
      </c>
      <c r="I45" s="30">
        <f t="shared" si="12"/>
        <v>12.867647058823529</v>
      </c>
      <c r="J45" s="30">
        <f t="shared" si="12"/>
        <v>11.475409836065573</v>
      </c>
      <c r="K45" s="30">
        <f t="shared" si="12"/>
        <v>10.670731707317072</v>
      </c>
    </row>
    <row r="46" spans="5:11" ht="19" x14ac:dyDescent="0.2">
      <c r="E46" s="19" t="s">
        <v>31</v>
      </c>
      <c r="F46" s="30">
        <f t="shared" ref="F46:K46" si="13">$H$40/F10</f>
        <v>41.176470588235297</v>
      </c>
      <c r="G46" s="30">
        <f t="shared" si="13"/>
        <v>35.714285714285715</v>
      </c>
      <c r="H46" s="30">
        <f t="shared" si="13"/>
        <v>25.362318840579711</v>
      </c>
      <c r="I46" s="30">
        <f t="shared" si="13"/>
        <v>18.229166666666668</v>
      </c>
      <c r="J46" s="30">
        <f t="shared" si="13"/>
        <v>15.555555555555555</v>
      </c>
      <c r="K46" s="30">
        <f t="shared" si="13"/>
        <v>14.112903225806452</v>
      </c>
    </row>
    <row r="47" spans="5:11" ht="20" thickBot="1" x14ac:dyDescent="0.25">
      <c r="E47" s="20" t="s">
        <v>32</v>
      </c>
      <c r="F47" s="30">
        <f t="shared" ref="F47:K47" si="14">$H$40/F11</f>
        <v>22.580645161290324</v>
      </c>
      <c r="G47" s="30">
        <f t="shared" si="14"/>
        <v>20.833333333333332</v>
      </c>
      <c r="H47" s="30">
        <f t="shared" si="14"/>
        <v>16.826923076923077</v>
      </c>
      <c r="I47" s="30">
        <f t="shared" si="14"/>
        <v>13.358778625954198</v>
      </c>
      <c r="J47" s="30">
        <f t="shared" si="14"/>
        <v>11.864406779661017</v>
      </c>
      <c r="K47" s="30">
        <f t="shared" si="14"/>
        <v>11.0062893081761</v>
      </c>
    </row>
    <row r="48" spans="5:11" ht="23" thickBot="1" x14ac:dyDescent="0.35">
      <c r="E48" s="102" t="s">
        <v>29</v>
      </c>
      <c r="F48" s="103"/>
      <c r="G48" s="103"/>
      <c r="H48" s="103"/>
      <c r="I48" s="103"/>
      <c r="J48" s="103"/>
      <c r="K48" s="104"/>
    </row>
    <row r="49" spans="5:11" ht="20" thickBot="1" x14ac:dyDescent="0.25">
      <c r="E49" s="14" t="s">
        <v>25</v>
      </c>
      <c r="F49" s="15" t="s">
        <v>18</v>
      </c>
      <c r="G49" s="15" t="s">
        <v>19</v>
      </c>
      <c r="H49" s="15" t="s">
        <v>20</v>
      </c>
      <c r="I49" s="15" t="s">
        <v>21</v>
      </c>
      <c r="J49" s="15" t="s">
        <v>22</v>
      </c>
      <c r="K49" s="16" t="s">
        <v>37</v>
      </c>
    </row>
    <row r="50" spans="5:11" ht="19" x14ac:dyDescent="0.2">
      <c r="E50" s="21" t="s">
        <v>34</v>
      </c>
      <c r="F50" s="30">
        <f>$H$40/F14</f>
        <v>17.676767676767678</v>
      </c>
      <c r="G50" s="30">
        <f t="shared" ref="G50:K50" si="15">$H$40/G14</f>
        <v>19.886363636363637</v>
      </c>
      <c r="H50" s="30">
        <f t="shared" si="15"/>
        <v>11.74496644295302</v>
      </c>
      <c r="I50" s="30">
        <f t="shared" si="15"/>
        <v>10.869565217391305</v>
      </c>
      <c r="J50" s="30">
        <f t="shared" si="15"/>
        <v>8.6419753086419746</v>
      </c>
      <c r="K50" s="30">
        <f t="shared" si="15"/>
        <v>9.8870056497175138</v>
      </c>
    </row>
    <row r="51" spans="5:11" ht="19" x14ac:dyDescent="0.2">
      <c r="E51" s="19" t="s">
        <v>33</v>
      </c>
      <c r="F51" s="30">
        <f t="shared" ref="F51:K51" si="16">$H$40/F15</f>
        <v>18.32460732984293</v>
      </c>
      <c r="G51" s="30">
        <f t="shared" si="16"/>
        <v>20.710059171597631</v>
      </c>
      <c r="H51" s="30">
        <f t="shared" si="16"/>
        <v>12.027491408934708</v>
      </c>
      <c r="I51" s="30">
        <f t="shared" si="16"/>
        <v>11.111111111111111</v>
      </c>
      <c r="J51" s="30">
        <f t="shared" si="16"/>
        <v>8.7939698492462313</v>
      </c>
      <c r="K51" s="30">
        <f t="shared" si="16"/>
        <v>10.086455331412104</v>
      </c>
    </row>
    <row r="52" spans="5:11" ht="19" x14ac:dyDescent="0.2">
      <c r="E52" s="19" t="s">
        <v>30</v>
      </c>
      <c r="F52" s="30">
        <f t="shared" ref="F52:K52" si="17">$H$40/F16</f>
        <v>25.362318840579711</v>
      </c>
      <c r="G52" s="30">
        <f t="shared" si="17"/>
        <v>30.172413793103448</v>
      </c>
      <c r="H52" s="30">
        <f t="shared" si="17"/>
        <v>14.705882352941176</v>
      </c>
      <c r="I52" s="30">
        <f t="shared" si="17"/>
        <v>13.358778625954198</v>
      </c>
      <c r="J52" s="30">
        <f t="shared" si="17"/>
        <v>10.144927536231885</v>
      </c>
      <c r="K52" s="30">
        <f t="shared" si="17"/>
        <v>11.904761904761905</v>
      </c>
    </row>
    <row r="53" spans="5:11" ht="19" x14ac:dyDescent="0.2">
      <c r="E53" s="19" t="s">
        <v>31</v>
      </c>
      <c r="F53" s="30">
        <f t="shared" ref="F53:K53" si="18">$H$40/F17</f>
        <v>60.344827586206897</v>
      </c>
      <c r="G53" s="30">
        <f t="shared" si="18"/>
        <v>24.137931034482758</v>
      </c>
      <c r="H53" s="30">
        <f t="shared" si="18"/>
        <v>13.108614232209737</v>
      </c>
      <c r="I53" s="30">
        <f t="shared" si="18"/>
        <v>12.027491408934708</v>
      </c>
      <c r="J53" s="30">
        <f t="shared" si="18"/>
        <v>9.3582887700534751</v>
      </c>
      <c r="K53" s="30">
        <f t="shared" si="18"/>
        <v>10.835913312693499</v>
      </c>
    </row>
    <row r="54" spans="5:11" ht="20" thickBot="1" x14ac:dyDescent="0.25">
      <c r="E54" s="20" t="s">
        <v>32</v>
      </c>
      <c r="F54" s="30">
        <f t="shared" ref="F54:K54" si="19">$H$40/F18</f>
        <v>27.34375</v>
      </c>
      <c r="G54" s="30">
        <f t="shared" si="19"/>
        <v>54.6875</v>
      </c>
      <c r="H54" s="30">
        <f t="shared" si="19"/>
        <v>18.817204301075268</v>
      </c>
      <c r="I54" s="30">
        <f t="shared" si="19"/>
        <v>16.666666666666668</v>
      </c>
      <c r="J54" s="30">
        <f t="shared" si="19"/>
        <v>11.945392491467576</v>
      </c>
      <c r="K54" s="30">
        <f t="shared" si="19"/>
        <v>14.462809917355372</v>
      </c>
    </row>
    <row r="56" spans="5:11" ht="16" thickBot="1" x14ac:dyDescent="0.25"/>
    <row r="57" spans="5:11" ht="23" thickBot="1" x14ac:dyDescent="0.35">
      <c r="E57" s="93" t="s">
        <v>41</v>
      </c>
      <c r="F57" s="94"/>
      <c r="G57" s="94"/>
      <c r="H57" s="94"/>
      <c r="I57" s="94"/>
      <c r="J57" s="94"/>
      <c r="K57" s="95"/>
    </row>
    <row r="58" spans="5:11" ht="20" thickBot="1" x14ac:dyDescent="0.25">
      <c r="E58" s="99" t="s">
        <v>38</v>
      </c>
      <c r="F58" s="100"/>
      <c r="G58" s="101"/>
      <c r="H58" s="96">
        <v>32000</v>
      </c>
      <c r="I58" s="97"/>
      <c r="J58" s="97"/>
      <c r="K58" s="98"/>
    </row>
    <row r="59" spans="5:11" ht="23" thickBot="1" x14ac:dyDescent="0.35">
      <c r="E59" s="108" t="s">
        <v>28</v>
      </c>
      <c r="F59" s="109"/>
      <c r="G59" s="109"/>
      <c r="H59" s="109"/>
      <c r="I59" s="109"/>
      <c r="J59" s="109"/>
      <c r="K59" s="110"/>
    </row>
    <row r="60" spans="5:11" ht="20" thickBot="1" x14ac:dyDescent="0.25">
      <c r="E60" s="22" t="s">
        <v>25</v>
      </c>
      <c r="F60" s="23" t="s">
        <v>11</v>
      </c>
      <c r="G60" s="15" t="s">
        <v>35</v>
      </c>
      <c r="H60" s="15" t="s">
        <v>13</v>
      </c>
      <c r="I60" s="15" t="s">
        <v>14</v>
      </c>
      <c r="J60" s="15" t="s">
        <v>15</v>
      </c>
      <c r="K60" s="16" t="s">
        <v>36</v>
      </c>
    </row>
    <row r="61" spans="5:11" ht="19" x14ac:dyDescent="0.2">
      <c r="E61" s="21" t="s">
        <v>34</v>
      </c>
      <c r="F61" s="30">
        <f>$H$58/F7</f>
        <v>14.222222222222221</v>
      </c>
      <c r="G61" s="30">
        <f t="shared" ref="G61:K61" si="20">$H$58/G7</f>
        <v>13.445378151260504</v>
      </c>
      <c r="H61" s="30">
        <f t="shared" si="20"/>
        <v>11.510791366906474</v>
      </c>
      <c r="I61" s="30">
        <f t="shared" si="20"/>
        <v>9.6385542168674707</v>
      </c>
      <c r="J61" s="30">
        <f t="shared" si="20"/>
        <v>8.7671232876712324</v>
      </c>
      <c r="K61" s="30">
        <f t="shared" si="20"/>
        <v>8.2474226804123703</v>
      </c>
    </row>
    <row r="62" spans="5:11" ht="19" x14ac:dyDescent="0.2">
      <c r="E62" s="19" t="s">
        <v>33</v>
      </c>
      <c r="F62" s="30">
        <f t="shared" ref="F62:K62" si="21">$H$58/F8</f>
        <v>14.678899082568808</v>
      </c>
      <c r="G62" s="30">
        <f t="shared" si="21"/>
        <v>13.852813852813853</v>
      </c>
      <c r="H62" s="30">
        <f t="shared" si="21"/>
        <v>11.808118081180812</v>
      </c>
      <c r="I62" s="30">
        <f t="shared" si="21"/>
        <v>9.8461538461538467</v>
      </c>
      <c r="J62" s="30">
        <f t="shared" si="21"/>
        <v>8.938547486033519</v>
      </c>
      <c r="K62" s="30">
        <f t="shared" si="21"/>
        <v>8.3989501312335957</v>
      </c>
    </row>
    <row r="63" spans="5:11" ht="19" x14ac:dyDescent="0.2">
      <c r="E63" s="19" t="s">
        <v>30</v>
      </c>
      <c r="F63" s="30">
        <f t="shared" ref="F63:K63" si="22">$H$58/F9</f>
        <v>19.393939393939394</v>
      </c>
      <c r="G63" s="30">
        <f t="shared" si="22"/>
        <v>17.977528089887642</v>
      </c>
      <c r="H63" s="30">
        <f t="shared" si="22"/>
        <v>14.678899082568808</v>
      </c>
      <c r="I63" s="30">
        <f t="shared" si="22"/>
        <v>11.764705882352942</v>
      </c>
      <c r="J63" s="30">
        <f t="shared" si="22"/>
        <v>10.491803278688524</v>
      </c>
      <c r="K63" s="30">
        <f t="shared" si="22"/>
        <v>9.7560975609756095</v>
      </c>
    </row>
    <row r="64" spans="5:11" ht="19" x14ac:dyDescent="0.2">
      <c r="E64" s="19" t="s">
        <v>31</v>
      </c>
      <c r="F64" s="30">
        <f t="shared" ref="F64:K64" si="23">$H$58/F10</f>
        <v>37.647058823529413</v>
      </c>
      <c r="G64" s="30">
        <f t="shared" si="23"/>
        <v>32.653061224489797</v>
      </c>
      <c r="H64" s="30">
        <f t="shared" si="23"/>
        <v>23.188405797101449</v>
      </c>
      <c r="I64" s="30">
        <f t="shared" si="23"/>
        <v>16.666666666666668</v>
      </c>
      <c r="J64" s="30">
        <f t="shared" si="23"/>
        <v>14.222222222222221</v>
      </c>
      <c r="K64" s="30">
        <f t="shared" si="23"/>
        <v>12.903225806451612</v>
      </c>
    </row>
    <row r="65" spans="5:11" ht="20" thickBot="1" x14ac:dyDescent="0.25">
      <c r="E65" s="20" t="s">
        <v>32</v>
      </c>
      <c r="F65" s="30">
        <f t="shared" ref="F65:K65" si="24">$H$58/F11</f>
        <v>20.64516129032258</v>
      </c>
      <c r="G65" s="30">
        <f t="shared" si="24"/>
        <v>19.047619047619047</v>
      </c>
      <c r="H65" s="30">
        <f t="shared" si="24"/>
        <v>15.384615384615385</v>
      </c>
      <c r="I65" s="30">
        <f t="shared" si="24"/>
        <v>12.213740458015268</v>
      </c>
      <c r="J65" s="30">
        <f t="shared" si="24"/>
        <v>10.847457627118644</v>
      </c>
      <c r="K65" s="30">
        <f t="shared" si="24"/>
        <v>10.062893081761006</v>
      </c>
    </row>
    <row r="66" spans="5:11" ht="23" thickBot="1" x14ac:dyDescent="0.35">
      <c r="E66" s="102" t="s">
        <v>29</v>
      </c>
      <c r="F66" s="103"/>
      <c r="G66" s="103"/>
      <c r="H66" s="103"/>
      <c r="I66" s="103"/>
      <c r="J66" s="103"/>
      <c r="K66" s="104"/>
    </row>
    <row r="67" spans="5:11" ht="20" thickBot="1" x14ac:dyDescent="0.25">
      <c r="E67" s="14" t="s">
        <v>25</v>
      </c>
      <c r="F67" s="15" t="s">
        <v>18</v>
      </c>
      <c r="G67" s="15" t="s">
        <v>19</v>
      </c>
      <c r="H67" s="15" t="s">
        <v>20</v>
      </c>
      <c r="I67" s="15" t="s">
        <v>21</v>
      </c>
      <c r="J67" s="15" t="s">
        <v>22</v>
      </c>
      <c r="K67" s="16" t="s">
        <v>37</v>
      </c>
    </row>
    <row r="68" spans="5:11" ht="19" x14ac:dyDescent="0.2">
      <c r="E68" s="21" t="s">
        <v>34</v>
      </c>
      <c r="F68" s="30">
        <f>$H$58/F14</f>
        <v>16.161616161616163</v>
      </c>
      <c r="G68" s="30">
        <f t="shared" ref="G68:K68" si="25">$H$58/G14</f>
        <v>18.181818181818183</v>
      </c>
      <c r="H68" s="30">
        <f t="shared" si="25"/>
        <v>10.738255033557047</v>
      </c>
      <c r="I68" s="30">
        <f t="shared" si="25"/>
        <v>9.9378881987577632</v>
      </c>
      <c r="J68" s="30">
        <f t="shared" si="25"/>
        <v>7.9012345679012341</v>
      </c>
      <c r="K68" s="30">
        <f t="shared" si="25"/>
        <v>9.0395480225988702</v>
      </c>
    </row>
    <row r="69" spans="5:11" ht="19" x14ac:dyDescent="0.2">
      <c r="E69" s="19" t="s">
        <v>33</v>
      </c>
      <c r="F69" s="30">
        <f t="shared" ref="F69:K69" si="26">$H$58/F15</f>
        <v>16.753926701570681</v>
      </c>
      <c r="G69" s="30">
        <f t="shared" si="26"/>
        <v>18.934911242603551</v>
      </c>
      <c r="H69" s="30">
        <f t="shared" si="26"/>
        <v>10.996563573883162</v>
      </c>
      <c r="I69" s="30">
        <f t="shared" si="26"/>
        <v>10.158730158730158</v>
      </c>
      <c r="J69" s="30">
        <f t="shared" si="26"/>
        <v>8.0402010050251249</v>
      </c>
      <c r="K69" s="30">
        <f t="shared" si="26"/>
        <v>9.2219020172910664</v>
      </c>
    </row>
    <row r="70" spans="5:11" ht="19" x14ac:dyDescent="0.2">
      <c r="E70" s="19" t="s">
        <v>30</v>
      </c>
      <c r="F70" s="30">
        <f t="shared" ref="F70:K70" si="27">$H$58/F16</f>
        <v>23.188405797101449</v>
      </c>
      <c r="G70" s="30">
        <f t="shared" si="27"/>
        <v>27.586206896551722</v>
      </c>
      <c r="H70" s="30">
        <f t="shared" si="27"/>
        <v>13.445378151260504</v>
      </c>
      <c r="I70" s="30">
        <f t="shared" si="27"/>
        <v>12.213740458015268</v>
      </c>
      <c r="J70" s="30">
        <f t="shared" si="27"/>
        <v>9.27536231884058</v>
      </c>
      <c r="K70" s="30">
        <f t="shared" si="27"/>
        <v>10.884353741496598</v>
      </c>
    </row>
    <row r="71" spans="5:11" ht="19" x14ac:dyDescent="0.2">
      <c r="E71" s="19" t="s">
        <v>31</v>
      </c>
      <c r="F71" s="30">
        <f t="shared" ref="F71:K71" si="28">$H$58/F17</f>
        <v>55.172413793103445</v>
      </c>
      <c r="G71" s="30">
        <f t="shared" si="28"/>
        <v>22.068965517241381</v>
      </c>
      <c r="H71" s="30">
        <f t="shared" si="28"/>
        <v>11.985018726591761</v>
      </c>
      <c r="I71" s="30">
        <f t="shared" si="28"/>
        <v>10.996563573883162</v>
      </c>
      <c r="J71" s="30">
        <f t="shared" si="28"/>
        <v>8.5561497326203213</v>
      </c>
      <c r="K71" s="30">
        <f t="shared" si="28"/>
        <v>9.9071207430340564</v>
      </c>
    </row>
    <row r="72" spans="5:11" ht="20" thickBot="1" x14ac:dyDescent="0.25">
      <c r="E72" s="20" t="s">
        <v>32</v>
      </c>
      <c r="F72" s="30">
        <f t="shared" ref="F72:K72" si="29">$H$58/F18</f>
        <v>25</v>
      </c>
      <c r="G72" s="30">
        <f t="shared" si="29"/>
        <v>50</v>
      </c>
      <c r="H72" s="30">
        <f t="shared" si="29"/>
        <v>17.204301075268816</v>
      </c>
      <c r="I72" s="30">
        <f t="shared" si="29"/>
        <v>15.238095238095237</v>
      </c>
      <c r="J72" s="30">
        <f t="shared" si="29"/>
        <v>10.921501706484642</v>
      </c>
      <c r="K72" s="30">
        <f t="shared" si="29"/>
        <v>13.223140495867769</v>
      </c>
    </row>
  </sheetData>
  <mergeCells count="18">
    <mergeCell ref="E59:K59"/>
    <mergeCell ref="E66:K66"/>
    <mergeCell ref="E41:K41"/>
    <mergeCell ref="E48:K48"/>
    <mergeCell ref="E57:K57"/>
    <mergeCell ref="E58:G58"/>
    <mergeCell ref="H58:K58"/>
    <mergeCell ref="E23:K23"/>
    <mergeCell ref="E30:K30"/>
    <mergeCell ref="E39:K39"/>
    <mergeCell ref="E40:G40"/>
    <mergeCell ref="H40:K40"/>
    <mergeCell ref="E21:K21"/>
    <mergeCell ref="H22:K22"/>
    <mergeCell ref="E22:G22"/>
    <mergeCell ref="E12:K12"/>
    <mergeCell ref="E4:K4"/>
    <mergeCell ref="E5:K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DD166-65EF-41AE-B2AD-E62C512FCDE0}">
  <dimension ref="D2:W74"/>
  <sheetViews>
    <sheetView showGridLines="0" tabSelected="1" topLeftCell="A11" zoomScale="65" workbookViewId="0">
      <selection activeCell="R5" sqref="R5"/>
    </sheetView>
  </sheetViews>
  <sheetFormatPr baseColWidth="10" defaultRowHeight="15" x14ac:dyDescent="0.2"/>
  <cols>
    <col min="6" max="6" width="15" customWidth="1"/>
    <col min="7" max="7" width="13.83203125" customWidth="1"/>
    <col min="8" max="8" width="22.33203125" customWidth="1"/>
    <col min="11" max="12" width="17.5" customWidth="1"/>
    <col min="13" max="13" width="24.1640625" customWidth="1"/>
    <col min="14" max="14" width="22" customWidth="1"/>
    <col min="15" max="15" width="27.33203125" customWidth="1"/>
    <col min="16" max="16" width="28.83203125" hidden="1" customWidth="1"/>
    <col min="17" max="17" width="27.1640625" customWidth="1"/>
    <col min="23" max="23" width="24" bestFit="1" customWidth="1"/>
  </cols>
  <sheetData>
    <row r="2" spans="4:23" ht="22" x14ac:dyDescent="0.3">
      <c r="F2" s="117" t="s">
        <v>44</v>
      </c>
      <c r="G2" s="117"/>
      <c r="H2" s="117"/>
      <c r="I2" s="117"/>
      <c r="J2" s="117"/>
      <c r="K2" s="117"/>
      <c r="O2" s="38" t="s">
        <v>43</v>
      </c>
      <c r="P2" s="38"/>
    </row>
    <row r="4" spans="4:23" s="5" customFormat="1" ht="31.25" customHeight="1" thickBot="1" x14ac:dyDescent="0.4">
      <c r="D4"/>
      <c r="E4"/>
      <c r="F4" t="s">
        <v>76</v>
      </c>
      <c r="G4"/>
      <c r="H4"/>
      <c r="I4"/>
      <c r="J4"/>
      <c r="K4" s="53"/>
      <c r="L4"/>
      <c r="M4"/>
      <c r="N4"/>
      <c r="O4"/>
      <c r="P4"/>
    </row>
    <row r="5" spans="4:23" ht="23" thickBot="1" x14ac:dyDescent="0.35">
      <c r="F5" s="88" t="s">
        <v>3</v>
      </c>
      <c r="G5" s="89"/>
      <c r="H5" s="89"/>
      <c r="I5" s="89"/>
      <c r="J5" s="89"/>
      <c r="K5" s="90"/>
      <c r="M5" s="88" t="s">
        <v>51</v>
      </c>
      <c r="N5" s="89"/>
      <c r="O5" s="89"/>
      <c r="P5" s="89"/>
      <c r="Q5" s="90"/>
    </row>
    <row r="6" spans="4:23" ht="20" thickBot="1" x14ac:dyDescent="0.3">
      <c r="F6" s="134" t="s">
        <v>60</v>
      </c>
      <c r="G6" s="135"/>
      <c r="H6" s="135"/>
      <c r="I6" s="135"/>
      <c r="J6" s="9"/>
      <c r="K6" s="58">
        <v>100000</v>
      </c>
      <c r="M6" s="82" t="s">
        <v>1</v>
      </c>
      <c r="N6" s="83"/>
      <c r="O6" s="83"/>
      <c r="P6" s="83"/>
      <c r="Q6" s="84"/>
    </row>
    <row r="7" spans="4:23" ht="16" thickBot="1" x14ac:dyDescent="0.25">
      <c r="F7" s="85" t="s">
        <v>3</v>
      </c>
      <c r="G7" s="86"/>
      <c r="H7" s="86"/>
      <c r="I7" s="47" t="s">
        <v>55</v>
      </c>
      <c r="J7" s="121" t="s">
        <v>56</v>
      </c>
      <c r="K7" s="122"/>
      <c r="M7" s="34" t="s">
        <v>54</v>
      </c>
      <c r="N7" s="50">
        <f>K6</f>
        <v>100000</v>
      </c>
      <c r="O7" s="57" t="s">
        <v>52</v>
      </c>
      <c r="Q7" s="57" t="s">
        <v>53</v>
      </c>
      <c r="W7" s="49"/>
    </row>
    <row r="8" spans="4:23" x14ac:dyDescent="0.2">
      <c r="F8" s="79" t="s">
        <v>48</v>
      </c>
      <c r="G8" s="80"/>
      <c r="H8" s="80"/>
      <c r="I8" s="48">
        <v>0.2</v>
      </c>
      <c r="J8" s="123">
        <f>$K$6*I8</f>
        <v>20000</v>
      </c>
      <c r="K8" s="124"/>
      <c r="M8" s="127" t="s">
        <v>11</v>
      </c>
      <c r="N8" s="128"/>
      <c r="O8" s="56">
        <v>4.8000000000000001E-2</v>
      </c>
      <c r="Q8" s="52">
        <f>O8*$N$7</f>
        <v>4800</v>
      </c>
    </row>
    <row r="9" spans="4:23" x14ac:dyDescent="0.2">
      <c r="F9" s="79" t="s">
        <v>26</v>
      </c>
      <c r="G9" s="80"/>
      <c r="H9" s="80"/>
      <c r="I9" s="48">
        <v>0.4</v>
      </c>
      <c r="J9" s="123">
        <f t="shared" ref="J9:J12" si="0">$K$6*I9</f>
        <v>40000</v>
      </c>
      <c r="K9" s="124"/>
      <c r="M9" s="113" t="s">
        <v>12</v>
      </c>
      <c r="N9" s="114"/>
      <c r="O9" s="51">
        <v>0.16600000000000001</v>
      </c>
      <c r="Q9" s="52">
        <f>O9*$N$7</f>
        <v>16600</v>
      </c>
      <c r="W9" s="32"/>
    </row>
    <row r="10" spans="4:23" x14ac:dyDescent="0.2">
      <c r="F10" s="79" t="s">
        <v>47</v>
      </c>
      <c r="G10" s="80"/>
      <c r="H10" s="80"/>
      <c r="I10" s="48">
        <v>0.15</v>
      </c>
      <c r="J10" s="123">
        <f t="shared" si="0"/>
        <v>15000</v>
      </c>
      <c r="K10" s="124"/>
      <c r="M10" s="113" t="s">
        <v>13</v>
      </c>
      <c r="N10" s="114"/>
      <c r="O10" s="51">
        <v>0.06</v>
      </c>
      <c r="Q10" s="52">
        <f>O10*$N$7</f>
        <v>6000</v>
      </c>
    </row>
    <row r="11" spans="4:23" x14ac:dyDescent="0.2">
      <c r="F11" s="79" t="s">
        <v>27</v>
      </c>
      <c r="G11" s="80"/>
      <c r="H11" s="80"/>
      <c r="I11" s="48">
        <v>0.15</v>
      </c>
      <c r="J11" s="123">
        <f t="shared" si="0"/>
        <v>15000</v>
      </c>
      <c r="K11" s="124"/>
      <c r="M11" s="113" t="s">
        <v>14</v>
      </c>
      <c r="N11" s="114"/>
      <c r="O11" s="51">
        <v>4.2999999999999997E-2</v>
      </c>
      <c r="Q11" s="52">
        <f>O11*$N$7</f>
        <v>4300</v>
      </c>
    </row>
    <row r="12" spans="4:23" ht="16" thickBot="1" x14ac:dyDescent="0.25">
      <c r="F12" s="111" t="s">
        <v>49</v>
      </c>
      <c r="G12" s="112"/>
      <c r="H12" s="112"/>
      <c r="I12" s="59">
        <v>0.1</v>
      </c>
      <c r="J12" s="123">
        <f t="shared" si="0"/>
        <v>10000</v>
      </c>
      <c r="K12" s="124"/>
      <c r="M12" s="113" t="s">
        <v>15</v>
      </c>
      <c r="N12" s="114"/>
      <c r="O12" s="51">
        <v>6.5000000000000002E-2</v>
      </c>
      <c r="Q12" s="52">
        <f>O12*$N$7</f>
        <v>6500</v>
      </c>
    </row>
    <row r="13" spans="4:23" ht="16" thickBot="1" x14ac:dyDescent="0.25">
      <c r="F13" s="118" t="s">
        <v>50</v>
      </c>
      <c r="G13" s="119"/>
      <c r="H13" s="120"/>
      <c r="I13" s="60">
        <f>SUM(I8:I12)</f>
        <v>1.0000000000000002</v>
      </c>
      <c r="J13" s="125">
        <f>SUM(J8:K12)</f>
        <v>100000</v>
      </c>
      <c r="K13" s="126"/>
      <c r="M13" s="113" t="s">
        <v>18</v>
      </c>
      <c r="N13" s="114"/>
      <c r="O13" s="51">
        <v>0.06</v>
      </c>
      <c r="Q13" s="52">
        <f>O13*$N$7</f>
        <v>6000</v>
      </c>
    </row>
    <row r="14" spans="4:23" ht="19" x14ac:dyDescent="0.25">
      <c r="F14" s="134" t="s">
        <v>68</v>
      </c>
      <c r="G14" s="135"/>
      <c r="H14" s="135"/>
      <c r="I14" s="135"/>
      <c r="J14" s="9"/>
      <c r="K14" s="58">
        <v>40000</v>
      </c>
      <c r="M14" s="113" t="s">
        <v>19</v>
      </c>
      <c r="N14" s="114"/>
      <c r="O14" s="51">
        <v>0.09</v>
      </c>
      <c r="Q14" s="52">
        <f>O14*$N$7</f>
        <v>9000</v>
      </c>
    </row>
    <row r="15" spans="4:23" x14ac:dyDescent="0.2">
      <c r="F15" s="85" t="s">
        <v>3</v>
      </c>
      <c r="G15" s="86"/>
      <c r="H15" s="86"/>
      <c r="I15" s="47" t="s">
        <v>55</v>
      </c>
      <c r="J15" s="121" t="s">
        <v>56</v>
      </c>
      <c r="K15" s="122"/>
      <c r="M15" s="113" t="s">
        <v>20</v>
      </c>
      <c r="N15" s="114"/>
      <c r="O15" s="51">
        <v>0.121</v>
      </c>
      <c r="Q15" s="52">
        <f>O15*$N$7</f>
        <v>12100</v>
      </c>
    </row>
    <row r="16" spans="4:23" x14ac:dyDescent="0.2">
      <c r="F16" s="79" t="s">
        <v>6</v>
      </c>
      <c r="G16" s="80"/>
      <c r="H16" s="80"/>
      <c r="I16" s="48">
        <v>0.25</v>
      </c>
      <c r="J16" s="123">
        <f>$K$14*I16</f>
        <v>10000</v>
      </c>
      <c r="K16" s="124"/>
      <c r="M16" s="113" t="s">
        <v>21</v>
      </c>
      <c r="N16" s="114"/>
      <c r="O16" s="51">
        <v>7.1999999999999995E-2</v>
      </c>
      <c r="Q16" s="52">
        <f>O16*$N$7</f>
        <v>7199.9999999999991</v>
      </c>
    </row>
    <row r="17" spans="6:17" x14ac:dyDescent="0.2">
      <c r="F17" s="79" t="s">
        <v>7</v>
      </c>
      <c r="G17" s="80"/>
      <c r="H17" s="80"/>
      <c r="I17" s="48">
        <v>0.35</v>
      </c>
      <c r="J17" s="123">
        <f t="shared" ref="J17:J20" si="1">$K$14*I17</f>
        <v>14000</v>
      </c>
      <c r="K17" s="124"/>
      <c r="M17" s="115" t="s">
        <v>22</v>
      </c>
      <c r="N17" s="116"/>
      <c r="O17" s="51">
        <v>0.218</v>
      </c>
      <c r="Q17" s="52">
        <f>O17*$N$7</f>
        <v>21800</v>
      </c>
    </row>
    <row r="18" spans="6:17" x14ac:dyDescent="0.2">
      <c r="F18" s="79" t="s">
        <v>8</v>
      </c>
      <c r="G18" s="80"/>
      <c r="H18" s="80"/>
      <c r="I18" s="48">
        <v>0.15</v>
      </c>
      <c r="J18" s="123">
        <f t="shared" si="1"/>
        <v>6000</v>
      </c>
      <c r="K18" s="124"/>
      <c r="M18" s="139" t="s">
        <v>23</v>
      </c>
      <c r="N18" s="114"/>
      <c r="O18" s="51">
        <v>0.04</v>
      </c>
      <c r="Q18" s="52">
        <f>O18*$N$7</f>
        <v>4000</v>
      </c>
    </row>
    <row r="19" spans="6:17" ht="16" thickBot="1" x14ac:dyDescent="0.25">
      <c r="F19" s="79" t="s">
        <v>9</v>
      </c>
      <c r="G19" s="80"/>
      <c r="H19" s="80"/>
      <c r="I19" s="48">
        <v>0.15</v>
      </c>
      <c r="J19" s="123">
        <f t="shared" si="1"/>
        <v>6000</v>
      </c>
      <c r="K19" s="124"/>
      <c r="M19" s="132" t="s">
        <v>16</v>
      </c>
      <c r="N19" s="133"/>
      <c r="O19" s="54">
        <v>1.7000000000000001E-2</v>
      </c>
      <c r="Q19" s="52">
        <f>O19*$N$7</f>
        <v>1700.0000000000002</v>
      </c>
    </row>
    <row r="20" spans="6:17" ht="20" thickBot="1" x14ac:dyDescent="0.3">
      <c r="F20" s="111" t="s">
        <v>10</v>
      </c>
      <c r="G20" s="112"/>
      <c r="H20" s="112"/>
      <c r="I20" s="59">
        <v>0.1</v>
      </c>
      <c r="J20" s="123">
        <f t="shared" si="1"/>
        <v>4000</v>
      </c>
      <c r="K20" s="124"/>
      <c r="M20" s="55" t="s">
        <v>59</v>
      </c>
      <c r="N20" s="35"/>
      <c r="O20" s="141">
        <f>SUM(O8:O19)</f>
        <v>1</v>
      </c>
      <c r="Q20" s="138">
        <f>SUM(Q8:Q19)</f>
        <v>100000</v>
      </c>
    </row>
    <row r="21" spans="6:17" ht="16" thickBot="1" x14ac:dyDescent="0.25">
      <c r="F21" s="118" t="s">
        <v>50</v>
      </c>
      <c r="G21" s="119"/>
      <c r="H21" s="120"/>
      <c r="I21" s="60">
        <f>SUM(I16:I20)</f>
        <v>1</v>
      </c>
      <c r="J21" s="125">
        <f>SUM(J16:K20)</f>
        <v>40000</v>
      </c>
      <c r="K21" s="126"/>
    </row>
    <row r="22" spans="6:17" ht="19" x14ac:dyDescent="0.25">
      <c r="F22" s="134" t="s">
        <v>72</v>
      </c>
      <c r="G22" s="135"/>
      <c r="H22" s="135"/>
      <c r="I22" s="135"/>
      <c r="J22" s="9"/>
      <c r="K22" s="58">
        <v>60000</v>
      </c>
    </row>
    <row r="23" spans="6:17" ht="16" thickBot="1" x14ac:dyDescent="0.25">
      <c r="F23" s="85" t="s">
        <v>3</v>
      </c>
      <c r="G23" s="86"/>
      <c r="H23" s="86"/>
      <c r="I23" s="47" t="s">
        <v>55</v>
      </c>
      <c r="J23" s="121" t="s">
        <v>56</v>
      </c>
      <c r="K23" s="122"/>
    </row>
    <row r="24" spans="6:17" ht="23" thickBot="1" x14ac:dyDescent="0.35">
      <c r="F24" s="79" t="s">
        <v>6</v>
      </c>
      <c r="G24" s="80"/>
      <c r="H24" s="80"/>
      <c r="I24" s="48">
        <v>0.2</v>
      </c>
      <c r="J24" s="123">
        <f>$K$22*I24</f>
        <v>12000</v>
      </c>
      <c r="K24" s="124"/>
      <c r="M24" s="88" t="s">
        <v>51</v>
      </c>
      <c r="N24" s="89"/>
      <c r="O24" s="89"/>
      <c r="P24" s="89"/>
      <c r="Q24" s="90"/>
    </row>
    <row r="25" spans="6:17" ht="20" thickBot="1" x14ac:dyDescent="0.3">
      <c r="F25" s="79" t="s">
        <v>7</v>
      </c>
      <c r="G25" s="80"/>
      <c r="H25" s="80"/>
      <c r="I25" s="48">
        <v>0.4</v>
      </c>
      <c r="J25" s="123">
        <f t="shared" ref="J25:J28" si="2">$K$22*I25</f>
        <v>24000</v>
      </c>
      <c r="K25" s="124"/>
      <c r="M25" s="129" t="s">
        <v>67</v>
      </c>
      <c r="N25" s="130"/>
      <c r="O25" s="130"/>
      <c r="P25" s="130"/>
      <c r="Q25" s="131"/>
    </row>
    <row r="26" spans="6:17" ht="16" thickBot="1" x14ac:dyDescent="0.25">
      <c r="F26" s="79" t="s">
        <v>8</v>
      </c>
      <c r="G26" s="80"/>
      <c r="H26" s="80"/>
      <c r="I26" s="48">
        <v>0.15</v>
      </c>
      <c r="J26" s="123">
        <f t="shared" si="2"/>
        <v>9000</v>
      </c>
      <c r="K26" s="124"/>
      <c r="M26" s="34" t="s">
        <v>65</v>
      </c>
      <c r="N26" s="50">
        <f>K14</f>
        <v>40000</v>
      </c>
      <c r="O26" s="43" t="s">
        <v>52</v>
      </c>
      <c r="Q26" s="43" t="s">
        <v>53</v>
      </c>
    </row>
    <row r="27" spans="6:17" x14ac:dyDescent="0.2">
      <c r="F27" s="79" t="s">
        <v>9</v>
      </c>
      <c r="G27" s="80"/>
      <c r="H27" s="80"/>
      <c r="I27" s="48">
        <v>0.15</v>
      </c>
      <c r="J27" s="123">
        <f t="shared" si="2"/>
        <v>9000</v>
      </c>
      <c r="K27" s="124"/>
      <c r="M27" s="29" t="s">
        <v>11</v>
      </c>
      <c r="N27" s="42"/>
      <c r="O27" s="56">
        <v>4.8000000000000001E-2</v>
      </c>
      <c r="Q27" s="52">
        <f>O27*$N$26</f>
        <v>1920</v>
      </c>
    </row>
    <row r="28" spans="6:17" ht="16" thickBot="1" x14ac:dyDescent="0.25">
      <c r="F28" s="111" t="s">
        <v>10</v>
      </c>
      <c r="G28" s="112"/>
      <c r="H28" s="112"/>
      <c r="I28" s="59">
        <v>0.1</v>
      </c>
      <c r="J28" s="123">
        <f t="shared" si="2"/>
        <v>6000</v>
      </c>
      <c r="K28" s="124"/>
      <c r="M28" s="45" t="s">
        <v>12</v>
      </c>
      <c r="N28" s="41"/>
      <c r="O28" s="51">
        <v>0.16600000000000001</v>
      </c>
      <c r="Q28" s="52">
        <f>O28*$N$26</f>
        <v>6640</v>
      </c>
    </row>
    <row r="29" spans="6:17" ht="16" thickBot="1" x14ac:dyDescent="0.25">
      <c r="F29" s="118" t="s">
        <v>50</v>
      </c>
      <c r="G29" s="119"/>
      <c r="H29" s="120"/>
      <c r="I29" s="60">
        <f>SUM(I24:I28)</f>
        <v>1.0000000000000002</v>
      </c>
      <c r="J29" s="125">
        <f>SUM(J24:K28)</f>
        <v>60000</v>
      </c>
      <c r="K29" s="126"/>
      <c r="M29" s="45" t="s">
        <v>13</v>
      </c>
      <c r="N29" s="41"/>
      <c r="O29" s="51">
        <v>0.06</v>
      </c>
      <c r="Q29" s="52">
        <f>O29*$N$26</f>
        <v>2400</v>
      </c>
    </row>
    <row r="30" spans="6:17" x14ac:dyDescent="0.2">
      <c r="M30" s="45" t="s">
        <v>14</v>
      </c>
      <c r="N30" s="41"/>
      <c r="O30" s="51">
        <v>4.2999999999999997E-2</v>
      </c>
      <c r="Q30" s="52">
        <f>O30*$N$26</f>
        <v>1719.9999999999998</v>
      </c>
    </row>
    <row r="31" spans="6:17" x14ac:dyDescent="0.2">
      <c r="M31" s="45" t="s">
        <v>15</v>
      </c>
      <c r="N31" s="41"/>
      <c r="O31" s="51">
        <v>6.5000000000000002E-2</v>
      </c>
      <c r="Q31" s="52">
        <f>O31*$N$26</f>
        <v>2600</v>
      </c>
    </row>
    <row r="32" spans="6:17" x14ac:dyDescent="0.2">
      <c r="M32" s="45" t="s">
        <v>18</v>
      </c>
      <c r="N32" s="41"/>
      <c r="O32" s="51">
        <v>0.06</v>
      </c>
      <c r="Q32" s="52">
        <f>O32*$N$26</f>
        <v>2400</v>
      </c>
    </row>
    <row r="33" spans="6:17" x14ac:dyDescent="0.2">
      <c r="M33" s="45" t="s">
        <v>19</v>
      </c>
      <c r="N33" s="41"/>
      <c r="O33" s="51">
        <v>0.09</v>
      </c>
      <c r="Q33" s="52">
        <f>O33*$N$26</f>
        <v>3600</v>
      </c>
    </row>
    <row r="34" spans="6:17" x14ac:dyDescent="0.2">
      <c r="M34" s="45" t="s">
        <v>20</v>
      </c>
      <c r="N34" s="41"/>
      <c r="O34" s="51">
        <v>0.121</v>
      </c>
      <c r="Q34" s="52">
        <f>O34*$N$26</f>
        <v>4840</v>
      </c>
    </row>
    <row r="35" spans="6:17" x14ac:dyDescent="0.2">
      <c r="M35" s="45" t="s">
        <v>21</v>
      </c>
      <c r="N35" s="41"/>
      <c r="O35" s="51">
        <v>7.1999999999999995E-2</v>
      </c>
      <c r="Q35" s="52">
        <f>O35*$N$26</f>
        <v>2880</v>
      </c>
    </row>
    <row r="36" spans="6:17" x14ac:dyDescent="0.2">
      <c r="M36" s="46" t="s">
        <v>22</v>
      </c>
      <c r="N36" s="44"/>
      <c r="O36" s="51">
        <v>0.218</v>
      </c>
      <c r="Q36" s="52">
        <f>O36*$N$26</f>
        <v>8720</v>
      </c>
    </row>
    <row r="37" spans="6:17" x14ac:dyDescent="0.2">
      <c r="M37" s="45" t="s">
        <v>23</v>
      </c>
      <c r="N37" s="41"/>
      <c r="O37" s="51">
        <v>0.04</v>
      </c>
      <c r="Q37" s="52">
        <f>O37*$N$26</f>
        <v>1600</v>
      </c>
    </row>
    <row r="38" spans="6:17" ht="16" thickBot="1" x14ac:dyDescent="0.25">
      <c r="M38" s="45" t="s">
        <v>16</v>
      </c>
      <c r="N38" s="41"/>
      <c r="O38" s="54">
        <v>1.7000000000000001E-2</v>
      </c>
      <c r="Q38" s="52">
        <f>O38*$N$26</f>
        <v>680</v>
      </c>
    </row>
    <row r="39" spans="6:17" ht="20" thickBot="1" x14ac:dyDescent="0.3">
      <c r="M39" s="73" t="s">
        <v>69</v>
      </c>
      <c r="N39" s="74"/>
      <c r="O39" s="142">
        <f>SUM(O27:O38)</f>
        <v>1</v>
      </c>
      <c r="Q39" s="140">
        <f>SUM(Q27:Q38)</f>
        <v>40000</v>
      </c>
    </row>
    <row r="41" spans="6:17" ht="16" thickBot="1" x14ac:dyDescent="0.25"/>
    <row r="42" spans="6:17" ht="23" thickBot="1" x14ac:dyDescent="0.35">
      <c r="M42" s="88" t="s">
        <v>51</v>
      </c>
      <c r="N42" s="89"/>
      <c r="O42" s="89"/>
      <c r="P42" s="89"/>
      <c r="Q42" s="90"/>
    </row>
    <row r="43" spans="6:17" ht="20" thickBot="1" x14ac:dyDescent="0.3">
      <c r="M43" s="129" t="s">
        <v>2</v>
      </c>
      <c r="N43" s="130"/>
      <c r="O43" s="130"/>
      <c r="P43" s="130"/>
      <c r="Q43" s="131"/>
    </row>
    <row r="44" spans="6:17" ht="16" thickBot="1" x14ac:dyDescent="0.25">
      <c r="M44" s="34" t="s">
        <v>54</v>
      </c>
      <c r="N44" s="76">
        <f>K22</f>
        <v>60000</v>
      </c>
      <c r="O44" s="43" t="s">
        <v>52</v>
      </c>
      <c r="Q44" s="43" t="s">
        <v>53</v>
      </c>
    </row>
    <row r="45" spans="6:17" ht="19" x14ac:dyDescent="0.25">
      <c r="F45" s="33" t="s">
        <v>0</v>
      </c>
      <c r="M45" s="29" t="s">
        <v>11</v>
      </c>
      <c r="N45" s="42"/>
      <c r="O45" s="56">
        <v>4.8000000000000001E-2</v>
      </c>
      <c r="Q45" s="36">
        <f>O45*$N$44</f>
        <v>2880</v>
      </c>
    </row>
    <row r="46" spans="6:17" x14ac:dyDescent="0.2">
      <c r="M46" s="45" t="s">
        <v>12</v>
      </c>
      <c r="N46" s="41"/>
      <c r="O46" s="51">
        <v>0.16600000000000001</v>
      </c>
      <c r="Q46" s="36">
        <f>O46*$N$44</f>
        <v>9960</v>
      </c>
    </row>
    <row r="47" spans="6:17" x14ac:dyDescent="0.2">
      <c r="F47" t="s">
        <v>57</v>
      </c>
      <c r="M47" s="45" t="s">
        <v>13</v>
      </c>
      <c r="N47" s="41"/>
      <c r="O47" s="51">
        <v>0.06</v>
      </c>
      <c r="Q47" s="36">
        <f>O47*$N$44</f>
        <v>3600</v>
      </c>
    </row>
    <row r="48" spans="6:17" x14ac:dyDescent="0.2">
      <c r="M48" s="45" t="s">
        <v>14</v>
      </c>
      <c r="N48" s="41"/>
      <c r="O48" s="51">
        <v>4.2999999999999997E-2</v>
      </c>
      <c r="Q48" s="36">
        <f>O48*$N$44</f>
        <v>2580</v>
      </c>
    </row>
    <row r="49" spans="6:17" x14ac:dyDescent="0.2">
      <c r="F49" t="s">
        <v>58</v>
      </c>
      <c r="M49" s="45" t="s">
        <v>15</v>
      </c>
      <c r="N49" s="41"/>
      <c r="O49" s="51">
        <v>6.5000000000000002E-2</v>
      </c>
      <c r="Q49" s="36">
        <f>O49*$N$44</f>
        <v>3900</v>
      </c>
    </row>
    <row r="50" spans="6:17" x14ac:dyDescent="0.2">
      <c r="M50" s="45" t="s">
        <v>18</v>
      </c>
      <c r="N50" s="41"/>
      <c r="O50" s="51">
        <v>0.06</v>
      </c>
      <c r="Q50" s="36">
        <f>O50*$N$44</f>
        <v>3600</v>
      </c>
    </row>
    <row r="51" spans="6:17" x14ac:dyDescent="0.2">
      <c r="F51" t="s">
        <v>66</v>
      </c>
      <c r="M51" s="45" t="s">
        <v>19</v>
      </c>
      <c r="N51" s="41"/>
      <c r="O51" s="51">
        <v>0.09</v>
      </c>
      <c r="Q51" s="36">
        <f>O51*$N$44</f>
        <v>5400</v>
      </c>
    </row>
    <row r="52" spans="6:17" x14ac:dyDescent="0.2">
      <c r="M52" s="45" t="s">
        <v>20</v>
      </c>
      <c r="N52" s="41"/>
      <c r="O52" s="51">
        <v>0.121</v>
      </c>
      <c r="Q52" s="36">
        <f>O52*$N$44</f>
        <v>7260</v>
      </c>
    </row>
    <row r="53" spans="6:17" x14ac:dyDescent="0.2">
      <c r="M53" s="45" t="s">
        <v>21</v>
      </c>
      <c r="N53" s="41"/>
      <c r="O53" s="51">
        <v>7.1999999999999995E-2</v>
      </c>
      <c r="Q53" s="36">
        <f>O53*$N$44</f>
        <v>4320</v>
      </c>
    </row>
    <row r="54" spans="6:17" x14ac:dyDescent="0.2">
      <c r="M54" s="46" t="s">
        <v>22</v>
      </c>
      <c r="N54" s="44"/>
      <c r="O54" s="51">
        <v>0.218</v>
      </c>
      <c r="Q54" s="36">
        <f>O54*$N$44</f>
        <v>13080</v>
      </c>
    </row>
    <row r="55" spans="6:17" x14ac:dyDescent="0.2">
      <c r="M55" s="29" t="s">
        <v>23</v>
      </c>
      <c r="N55" s="42"/>
      <c r="O55" s="51">
        <v>0.04</v>
      </c>
      <c r="Q55" s="36">
        <f>O55*$N$44</f>
        <v>2400</v>
      </c>
    </row>
    <row r="56" spans="6:17" ht="16" thickBot="1" x14ac:dyDescent="0.25">
      <c r="M56" s="39" t="s">
        <v>16</v>
      </c>
      <c r="N56" s="40"/>
      <c r="O56" s="54">
        <v>1.7000000000000001E-2</v>
      </c>
      <c r="Q56" s="36">
        <f>O56*$N$44</f>
        <v>1020.0000000000001</v>
      </c>
    </row>
    <row r="57" spans="6:17" ht="20" thickBot="1" x14ac:dyDescent="0.3">
      <c r="M57" s="73" t="s">
        <v>71</v>
      </c>
      <c r="N57" s="74"/>
      <c r="O57" s="142">
        <f>SUM(O45:O56)</f>
        <v>1</v>
      </c>
      <c r="P57" s="74"/>
      <c r="Q57" s="75">
        <f>SUM(Q45:Q56)</f>
        <v>60000</v>
      </c>
    </row>
    <row r="72" spans="10:11" x14ac:dyDescent="0.2">
      <c r="J72" s="4"/>
      <c r="K72" s="4"/>
    </row>
    <row r="73" spans="10:11" x14ac:dyDescent="0.2">
      <c r="J73" s="4"/>
      <c r="K73" s="4"/>
    </row>
    <row r="74" spans="10:11" x14ac:dyDescent="0.2">
      <c r="J74" s="4"/>
      <c r="K74" s="4"/>
    </row>
  </sheetData>
  <mergeCells count="65">
    <mergeCell ref="F6:I6"/>
    <mergeCell ref="F14:I14"/>
    <mergeCell ref="M42:Q42"/>
    <mergeCell ref="M43:Q43"/>
    <mergeCell ref="F22:I22"/>
    <mergeCell ref="J7:K7"/>
    <mergeCell ref="J8:K8"/>
    <mergeCell ref="J9:K9"/>
    <mergeCell ref="J10:K10"/>
    <mergeCell ref="J11:K11"/>
    <mergeCell ref="J12:K12"/>
    <mergeCell ref="J13:K13"/>
    <mergeCell ref="J16:K16"/>
    <mergeCell ref="J17:K17"/>
    <mergeCell ref="J18:K18"/>
    <mergeCell ref="J19:K19"/>
    <mergeCell ref="J20:K20"/>
    <mergeCell ref="J21:K21"/>
    <mergeCell ref="J24:K24"/>
    <mergeCell ref="J25:K25"/>
    <mergeCell ref="M24:Q24"/>
    <mergeCell ref="M25:Q25"/>
    <mergeCell ref="M19:N19"/>
    <mergeCell ref="M5:Q5"/>
    <mergeCell ref="M6:Q6"/>
    <mergeCell ref="M10:N10"/>
    <mergeCell ref="M11:N11"/>
    <mergeCell ref="M12:N12"/>
    <mergeCell ref="M8:N8"/>
    <mergeCell ref="M9:N9"/>
    <mergeCell ref="M18:N18"/>
    <mergeCell ref="F28:H28"/>
    <mergeCell ref="F29:H29"/>
    <mergeCell ref="F21:H21"/>
    <mergeCell ref="J26:K26"/>
    <mergeCell ref="J27:K27"/>
    <mergeCell ref="J28:K28"/>
    <mergeCell ref="J29:K29"/>
    <mergeCell ref="J23:K23"/>
    <mergeCell ref="F25:H25"/>
    <mergeCell ref="F26:H26"/>
    <mergeCell ref="F27:H27"/>
    <mergeCell ref="F2:K2"/>
    <mergeCell ref="F23:H23"/>
    <mergeCell ref="F24:H24"/>
    <mergeCell ref="F13:H13"/>
    <mergeCell ref="J15:K15"/>
    <mergeCell ref="F19:H19"/>
    <mergeCell ref="F20:H20"/>
    <mergeCell ref="F16:H16"/>
    <mergeCell ref="F17:H17"/>
    <mergeCell ref="F18:H18"/>
    <mergeCell ref="F5:K5"/>
    <mergeCell ref="F7:H7"/>
    <mergeCell ref="F8:H8"/>
    <mergeCell ref="F9:H9"/>
    <mergeCell ref="F10:H10"/>
    <mergeCell ref="F11:H11"/>
    <mergeCell ref="F12:H12"/>
    <mergeCell ref="F15:H15"/>
    <mergeCell ref="M15:N15"/>
    <mergeCell ref="M16:N16"/>
    <mergeCell ref="M17:N17"/>
    <mergeCell ref="M13:N13"/>
    <mergeCell ref="M14:N1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1BAD5-8C9B-4DF2-B29A-D6410A1BC037}">
  <dimension ref="D2:AL50"/>
  <sheetViews>
    <sheetView showGridLines="0" zoomScale="61" zoomScaleNormal="61" workbookViewId="0">
      <selection activeCell="S78" sqref="S78"/>
    </sheetView>
  </sheetViews>
  <sheetFormatPr baseColWidth="10" defaultRowHeight="15" x14ac:dyDescent="0.2"/>
  <cols>
    <col min="4" max="4" width="48.6640625" bestFit="1" customWidth="1"/>
    <col min="5" max="5" width="20.6640625" bestFit="1" customWidth="1"/>
    <col min="6" max="6" width="19.6640625" bestFit="1" customWidth="1"/>
    <col min="7" max="7" width="22" bestFit="1" customWidth="1"/>
    <col min="8" max="8" width="10.6640625" customWidth="1"/>
    <col min="9" max="9" width="16.83203125" bestFit="1" customWidth="1"/>
    <col min="10" max="10" width="10.6640625" customWidth="1"/>
    <col min="11" max="11" width="16.83203125" bestFit="1" customWidth="1"/>
    <col min="12" max="12" width="10.6640625" customWidth="1"/>
    <col min="13" max="13" width="16.83203125" bestFit="1" customWidth="1"/>
    <col min="14" max="14" width="10.6640625" customWidth="1"/>
    <col min="15" max="15" width="14.1640625" customWidth="1"/>
    <col min="16" max="16" width="10.6640625" customWidth="1"/>
    <col min="17" max="17" width="16.6640625" bestFit="1" customWidth="1"/>
    <col min="18" max="18" width="10.6640625" customWidth="1"/>
    <col min="19" max="19" width="16.6640625" bestFit="1" customWidth="1"/>
    <col min="20" max="20" width="11.5" customWidth="1"/>
    <col min="21" max="21" width="16.6640625" bestFit="1" customWidth="1"/>
    <col min="22" max="22" width="12.1640625" customWidth="1"/>
    <col min="23" max="23" width="16.6640625" bestFit="1" customWidth="1"/>
    <col min="24" max="24" width="12.1640625" customWidth="1"/>
    <col min="25" max="25" width="16.6640625" bestFit="1" customWidth="1"/>
    <col min="26" max="26" width="12.1640625" customWidth="1"/>
    <col min="27" max="27" width="16.6640625" bestFit="1" customWidth="1"/>
    <col min="28" max="28" width="12.1640625" customWidth="1"/>
    <col min="29" max="29" width="17.5" bestFit="1" customWidth="1"/>
    <col min="30" max="30" width="0.5" customWidth="1"/>
    <col min="31" max="31" width="15.83203125" bestFit="1" customWidth="1"/>
    <col min="32" max="32" width="14.1640625" bestFit="1" customWidth="1"/>
    <col min="33" max="37" width="11.1640625" bestFit="1" customWidth="1"/>
  </cols>
  <sheetData>
    <row r="2" spans="4:38" ht="16" thickBot="1" x14ac:dyDescent="0.25"/>
    <row r="3" spans="4:38" ht="23" thickBot="1" x14ac:dyDescent="0.35">
      <c r="D3" s="88" t="s">
        <v>62</v>
      </c>
      <c r="E3" s="89"/>
      <c r="F3" s="89"/>
      <c r="G3" s="89"/>
      <c r="H3" s="89"/>
      <c r="I3" s="89"/>
      <c r="J3" s="89"/>
      <c r="K3" s="89"/>
      <c r="L3" s="89"/>
      <c r="M3" s="89"/>
      <c r="N3" s="89"/>
      <c r="O3" s="89"/>
      <c r="P3" s="89"/>
      <c r="Q3" s="89"/>
      <c r="R3" s="89"/>
      <c r="S3" s="89"/>
      <c r="T3" s="89"/>
      <c r="U3" s="89"/>
      <c r="V3" s="89"/>
      <c r="W3" s="89"/>
      <c r="X3" s="89"/>
      <c r="Y3" s="89"/>
      <c r="Z3" s="89"/>
      <c r="AA3" s="89"/>
      <c r="AB3" s="89"/>
      <c r="AC3" s="90"/>
    </row>
    <row r="4" spans="4:38" ht="23" thickBot="1" x14ac:dyDescent="0.35">
      <c r="D4" s="108" t="s">
        <v>61</v>
      </c>
      <c r="E4" s="109"/>
      <c r="F4" s="109"/>
      <c r="G4" s="109"/>
      <c r="H4" s="109"/>
      <c r="I4" s="109"/>
      <c r="J4" s="109"/>
      <c r="K4" s="109"/>
      <c r="L4" s="109"/>
      <c r="M4" s="109"/>
      <c r="N4" s="109"/>
      <c r="O4" s="109"/>
      <c r="P4" s="109"/>
      <c r="Q4" s="109"/>
      <c r="R4" s="109"/>
      <c r="S4" s="109"/>
      <c r="T4" s="109"/>
      <c r="U4" s="109"/>
      <c r="V4" s="109"/>
      <c r="W4" s="109"/>
      <c r="X4" s="109"/>
      <c r="Y4" s="109"/>
      <c r="Z4" s="109"/>
      <c r="AA4" s="109"/>
      <c r="AB4" s="109"/>
      <c r="AC4" s="110"/>
    </row>
    <row r="5" spans="4:38" ht="20" thickBot="1" x14ac:dyDescent="0.25">
      <c r="D5" s="148" t="s">
        <v>25</v>
      </c>
      <c r="E5" s="164" t="s">
        <v>11</v>
      </c>
      <c r="F5" s="160"/>
      <c r="G5" s="159" t="s">
        <v>35</v>
      </c>
      <c r="H5" s="160"/>
      <c r="I5" s="136" t="s">
        <v>13</v>
      </c>
      <c r="J5" s="137"/>
      <c r="K5" s="136" t="s">
        <v>14</v>
      </c>
      <c r="L5" s="137"/>
      <c r="M5" s="136" t="s">
        <v>15</v>
      </c>
      <c r="N5" s="137"/>
      <c r="O5" s="136" t="s">
        <v>36</v>
      </c>
      <c r="P5" s="137"/>
      <c r="Q5" s="136" t="s">
        <v>18</v>
      </c>
      <c r="R5" s="137" t="s">
        <v>19</v>
      </c>
      <c r="S5" s="136" t="s">
        <v>19</v>
      </c>
      <c r="T5" s="137" t="s">
        <v>21</v>
      </c>
      <c r="U5" s="136" t="s">
        <v>20</v>
      </c>
      <c r="V5" s="137" t="s">
        <v>21</v>
      </c>
      <c r="W5" s="136" t="s">
        <v>21</v>
      </c>
      <c r="X5" s="137" t="s">
        <v>19</v>
      </c>
      <c r="Y5" s="136" t="s">
        <v>22</v>
      </c>
      <c r="Z5" s="137" t="s">
        <v>37</v>
      </c>
      <c r="AA5" s="136" t="s">
        <v>63</v>
      </c>
      <c r="AB5" s="137"/>
      <c r="AC5" s="16" t="s">
        <v>45</v>
      </c>
      <c r="AD5" s="63"/>
    </row>
    <row r="6" spans="4:38" ht="23" thickBot="1" x14ac:dyDescent="0.35">
      <c r="D6" s="77" t="s">
        <v>34</v>
      </c>
      <c r="E6" s="161">
        <f>E11</f>
        <v>4800</v>
      </c>
      <c r="F6" s="162">
        <f>'TRANSPORTATION COST '!F25</f>
        <v>15.555555555555555</v>
      </c>
      <c r="G6" s="163">
        <f>AE6</f>
        <v>15200</v>
      </c>
      <c r="H6" s="162">
        <f>'TRANSPORTATION COST '!G25</f>
        <v>14.705882352941176</v>
      </c>
      <c r="I6" s="158"/>
      <c r="J6" s="153">
        <f>'TRANSPORTATION COST '!H25</f>
        <v>12.589928057553957</v>
      </c>
      <c r="K6" s="152"/>
      <c r="L6" s="153">
        <f>'TRANSPORTATION COST '!I25</f>
        <v>10.542168674698795</v>
      </c>
      <c r="M6" s="152"/>
      <c r="N6" s="153">
        <f>'TRANSPORTATION COST '!J25</f>
        <v>9.5890410958904102</v>
      </c>
      <c r="O6" s="152"/>
      <c r="P6" s="153">
        <f>'TRANSPORTATION COST '!K25</f>
        <v>9.0206185567010309</v>
      </c>
      <c r="Q6" s="152"/>
      <c r="R6" s="153">
        <f>'TRANSPORTATION COST '!F32</f>
        <v>17.676767676767678</v>
      </c>
      <c r="S6" s="152"/>
      <c r="T6" s="153">
        <f>'TRANSPORTATION COST '!G32</f>
        <v>19.886363636363637</v>
      </c>
      <c r="U6" s="152"/>
      <c r="V6" s="153">
        <f>'TRANSPORTATION COST '!H32</f>
        <v>11.74496644295302</v>
      </c>
      <c r="W6" s="152"/>
      <c r="X6" s="153">
        <f>'TRANSPORTATION COST '!I32</f>
        <v>10.869565217391305</v>
      </c>
      <c r="Y6" s="152"/>
      <c r="Z6" s="153">
        <f>'TRANSPORTATION COST '!J32</f>
        <v>8.6419753086419746</v>
      </c>
      <c r="AA6" s="152"/>
      <c r="AB6" s="153">
        <f>'TRANSPORTATION COST '!K32</f>
        <v>9.8870056497175138</v>
      </c>
      <c r="AC6" s="67" cm="1">
        <f t="array" ref="AC6:AD6">'SUPPLY &amp; DEMAND'!J8:K8</f>
        <v>20000</v>
      </c>
      <c r="AD6" s="64">
        <v>0</v>
      </c>
      <c r="AE6" s="6">
        <f>AC6-E6</f>
        <v>15200</v>
      </c>
      <c r="AF6" s="151">
        <f>AE6-G6</f>
        <v>0</v>
      </c>
    </row>
    <row r="7" spans="4:38" ht="23" thickBot="1" x14ac:dyDescent="0.35">
      <c r="D7" s="37" t="s">
        <v>33</v>
      </c>
      <c r="E7" s="168"/>
      <c r="F7" s="169">
        <f>'TRANSPORTATION COST '!F26</f>
        <v>16.055045871559631</v>
      </c>
      <c r="G7" s="163">
        <f>G12</f>
        <v>1400</v>
      </c>
      <c r="H7" s="162">
        <f>'TRANSPORTATION COST '!G26</f>
        <v>15.151515151515152</v>
      </c>
      <c r="I7" s="163">
        <v>6000</v>
      </c>
      <c r="J7" s="162">
        <f>'TRANSPORTATION COST '!H26</f>
        <v>12.915129151291513</v>
      </c>
      <c r="K7" s="163">
        <f>K11</f>
        <v>4300</v>
      </c>
      <c r="L7" s="162">
        <f>'TRANSPORTATION COST '!I26</f>
        <v>10.76923076923077</v>
      </c>
      <c r="M7" s="163">
        <f>M11</f>
        <v>6500</v>
      </c>
      <c r="N7" s="162">
        <f>'TRANSPORTATION COST '!J26</f>
        <v>9.7765363128491618</v>
      </c>
      <c r="O7" s="163">
        <f>O11</f>
        <v>1700.0000000000002</v>
      </c>
      <c r="P7" s="162">
        <f>'TRANSPORTATION COST '!K26</f>
        <v>9.1863517060367457</v>
      </c>
      <c r="Q7" s="163">
        <f>Q11</f>
        <v>6000</v>
      </c>
      <c r="R7" s="162">
        <f>'TRANSPORTATION COST '!F33</f>
        <v>18.32460732984293</v>
      </c>
      <c r="S7" s="163">
        <f>S11</f>
        <v>9000</v>
      </c>
      <c r="T7" s="162">
        <f>'TRANSPORTATION COST '!G33</f>
        <v>20.710059171597631</v>
      </c>
      <c r="U7" s="163">
        <f>AK7</f>
        <v>5100</v>
      </c>
      <c r="V7" s="162">
        <f>'TRANSPORTATION COST '!H33</f>
        <v>12.027491408934708</v>
      </c>
      <c r="W7" s="152"/>
      <c r="X7" s="153">
        <f>'TRANSPORTATION COST '!I33</f>
        <v>11.111111111111111</v>
      </c>
      <c r="Y7" s="152"/>
      <c r="Z7" s="153">
        <f>'TRANSPORTATION COST '!J33</f>
        <v>8.7939698492462313</v>
      </c>
      <c r="AA7" s="152"/>
      <c r="AB7" s="153">
        <f>'TRANSPORTATION COST '!K33</f>
        <v>10.086455331412104</v>
      </c>
      <c r="AC7" s="62" cm="1">
        <f t="array" ref="AC7:AD7">'SUPPLY &amp; DEMAND'!J9:K9</f>
        <v>40000</v>
      </c>
      <c r="AD7" s="63">
        <v>0</v>
      </c>
      <c r="AE7" s="6">
        <f>AC7-G7</f>
        <v>38600</v>
      </c>
      <c r="AF7" s="6">
        <f>AE7-I7</f>
        <v>32600</v>
      </c>
      <c r="AG7" s="6">
        <f>AF7-K7</f>
        <v>28300</v>
      </c>
      <c r="AH7" s="6">
        <f>AG7-M7</f>
        <v>21800</v>
      </c>
      <c r="AI7" s="6">
        <f>AH7-O7</f>
        <v>20100</v>
      </c>
      <c r="AJ7" s="6">
        <f>AI7-Q7</f>
        <v>14100</v>
      </c>
      <c r="AK7" s="6">
        <f>AJ7-S7</f>
        <v>5100</v>
      </c>
      <c r="AL7" s="151">
        <f>AK7-U7</f>
        <v>0</v>
      </c>
    </row>
    <row r="8" spans="4:38" ht="23" thickBot="1" x14ac:dyDescent="0.35">
      <c r="D8" s="37" t="s">
        <v>30</v>
      </c>
      <c r="E8" s="154"/>
      <c r="F8" s="155">
        <f>'TRANSPORTATION COST '!F27</f>
        <v>21.212121212121211</v>
      </c>
      <c r="G8" s="154"/>
      <c r="H8" s="155">
        <f>'TRANSPORTATION COST '!G27</f>
        <v>19.662921348314608</v>
      </c>
      <c r="I8" s="154"/>
      <c r="J8" s="155">
        <f>'TRANSPORTATION COST '!H27</f>
        <v>16.055045871559631</v>
      </c>
      <c r="K8" s="154"/>
      <c r="L8" s="155">
        <f>'TRANSPORTATION COST '!I27</f>
        <v>12.867647058823529</v>
      </c>
      <c r="M8" s="154"/>
      <c r="N8" s="155">
        <f>'TRANSPORTATION COST '!J27</f>
        <v>11.475409836065573</v>
      </c>
      <c r="O8" s="154"/>
      <c r="P8" s="155">
        <f>'TRANSPORTATION COST '!K27</f>
        <v>10.670731707317072</v>
      </c>
      <c r="Q8" s="154"/>
      <c r="R8" s="155">
        <f>'TRANSPORTATION COST '!F34</f>
        <v>25.362318840579711</v>
      </c>
      <c r="S8" s="154"/>
      <c r="T8" s="155">
        <f>'TRANSPORTATION COST '!G34</f>
        <v>30.172413793103448</v>
      </c>
      <c r="U8" s="163">
        <f>U12</f>
        <v>7000</v>
      </c>
      <c r="V8" s="162">
        <f>'TRANSPORTATION COST '!H34</f>
        <v>14.705882352941176</v>
      </c>
      <c r="W8" s="163">
        <f>W11</f>
        <v>7199.9999999999991</v>
      </c>
      <c r="X8" s="162">
        <f>'TRANSPORTATION COST '!I34</f>
        <v>13.358778625954198</v>
      </c>
      <c r="Y8" s="163">
        <f>AF8</f>
        <v>1000</v>
      </c>
      <c r="Z8" s="162">
        <f>'TRANSPORTATION COST '!J34</f>
        <v>10.144927536231885</v>
      </c>
      <c r="AA8" s="154"/>
      <c r="AB8" s="155">
        <f>'TRANSPORTATION COST '!K34</f>
        <v>11.904761904761905</v>
      </c>
      <c r="AC8" s="62" cm="1">
        <f t="array" ref="AC8:AD8">'SUPPLY &amp; DEMAND'!J10:K10</f>
        <v>15000</v>
      </c>
      <c r="AD8" s="63">
        <v>0</v>
      </c>
      <c r="AE8" s="6">
        <f>AC8-U8</f>
        <v>8000</v>
      </c>
      <c r="AF8" s="6">
        <f>AE8-U8</f>
        <v>1000</v>
      </c>
      <c r="AG8" s="151">
        <f>AF8-Y8</f>
        <v>0</v>
      </c>
    </row>
    <row r="9" spans="4:38" ht="23" thickBot="1" x14ac:dyDescent="0.35">
      <c r="D9" s="37" t="s">
        <v>31</v>
      </c>
      <c r="E9" s="154"/>
      <c r="F9" s="155">
        <f>'TRANSPORTATION COST '!F28</f>
        <v>41.176470588235297</v>
      </c>
      <c r="G9" s="154"/>
      <c r="H9" s="155">
        <f>'TRANSPORTATION COST '!G28</f>
        <v>35.714285714285715</v>
      </c>
      <c r="I9" s="154"/>
      <c r="J9" s="155">
        <f>'TRANSPORTATION COST '!H28</f>
        <v>25.362318840579711</v>
      </c>
      <c r="K9" s="154"/>
      <c r="L9" s="155">
        <f>'TRANSPORTATION COST '!I28</f>
        <v>18.229166666666668</v>
      </c>
      <c r="M9" s="154"/>
      <c r="N9" s="155">
        <f>'TRANSPORTATION COST '!J28</f>
        <v>15.555555555555555</v>
      </c>
      <c r="O9" s="154"/>
      <c r="P9" s="155">
        <f>'TRANSPORTATION COST '!K28</f>
        <v>14.112903225806452</v>
      </c>
      <c r="Q9" s="154"/>
      <c r="R9" s="155">
        <f>'TRANSPORTATION COST '!F35</f>
        <v>60.344827586206897</v>
      </c>
      <c r="S9" s="154"/>
      <c r="T9" s="155">
        <f>'TRANSPORTATION COST '!G35</f>
        <v>24.137931034482758</v>
      </c>
      <c r="U9" s="154"/>
      <c r="V9" s="155">
        <f>'TRANSPORTATION COST '!H35</f>
        <v>13.108614232209737</v>
      </c>
      <c r="W9" s="154"/>
      <c r="X9" s="155">
        <f>'TRANSPORTATION COST '!I35</f>
        <v>12.027491408934708</v>
      </c>
      <c r="Y9" s="163">
        <f>AC9</f>
        <v>15000</v>
      </c>
      <c r="Z9" s="162">
        <f>'TRANSPORTATION COST '!J35</f>
        <v>9.3582887700534751</v>
      </c>
      <c r="AA9" s="154"/>
      <c r="AB9" s="155">
        <f>'TRANSPORTATION COST '!K35</f>
        <v>10.835913312693499</v>
      </c>
      <c r="AC9" s="62" cm="1">
        <f t="array" ref="AC9:AD9">'SUPPLY &amp; DEMAND'!J11:K11</f>
        <v>15000</v>
      </c>
      <c r="AD9" s="63">
        <v>0</v>
      </c>
      <c r="AE9" s="151">
        <f>AC9-Y9</f>
        <v>0</v>
      </c>
      <c r="AF9" s="65"/>
    </row>
    <row r="10" spans="4:38" ht="23" thickBot="1" x14ac:dyDescent="0.35">
      <c r="D10" s="37" t="s">
        <v>32</v>
      </c>
      <c r="E10" s="156"/>
      <c r="F10" s="157">
        <f>'TRANSPORTATION COST '!F29</f>
        <v>22.580645161290324</v>
      </c>
      <c r="G10" s="154"/>
      <c r="H10" s="155">
        <f>'TRANSPORTATION COST '!G29</f>
        <v>20.833333333333332</v>
      </c>
      <c r="I10" s="154"/>
      <c r="J10" s="155">
        <f>'TRANSPORTATION COST '!H29</f>
        <v>16.826923076923077</v>
      </c>
      <c r="K10" s="154"/>
      <c r="L10" s="155">
        <f>'TRANSPORTATION COST '!I29</f>
        <v>13.358778625954198</v>
      </c>
      <c r="M10" s="154"/>
      <c r="N10" s="155">
        <f>'TRANSPORTATION COST '!J29</f>
        <v>11.864406779661017</v>
      </c>
      <c r="O10" s="154"/>
      <c r="P10" s="155">
        <f>'TRANSPORTATION COST '!K29</f>
        <v>11.0062893081761</v>
      </c>
      <c r="Q10" s="154"/>
      <c r="R10" s="155">
        <f>'TRANSPORTATION COST '!F36</f>
        <v>27.34375</v>
      </c>
      <c r="S10" s="154"/>
      <c r="T10" s="155">
        <f>'TRANSPORTATION COST '!G36</f>
        <v>54.6875</v>
      </c>
      <c r="U10" s="154"/>
      <c r="V10" s="155">
        <f>'TRANSPORTATION COST '!H36</f>
        <v>18.817204301075268</v>
      </c>
      <c r="W10" s="154"/>
      <c r="X10" s="165">
        <f>'TRANSPORTATION COST '!I36</f>
        <v>16.666666666666668</v>
      </c>
      <c r="Y10" s="163">
        <f>Y13</f>
        <v>5800</v>
      </c>
      <c r="Z10" s="162">
        <f>'TRANSPORTATION COST '!J36</f>
        <v>11.945392491467576</v>
      </c>
      <c r="AA10" s="163">
        <f>AA11</f>
        <v>4000</v>
      </c>
      <c r="AB10" s="162">
        <f>'TRANSPORTATION COST '!K36</f>
        <v>14.462809917355372</v>
      </c>
      <c r="AC10" s="62" cm="1">
        <f t="array" ref="AC10:AD10">'SUPPLY &amp; DEMAND'!J12:K12</f>
        <v>10000</v>
      </c>
      <c r="AD10" s="63">
        <v>0</v>
      </c>
      <c r="AE10" s="6">
        <v>4000</v>
      </c>
      <c r="AF10" s="68"/>
    </row>
    <row r="11" spans="4:38" ht="22" x14ac:dyDescent="0.3">
      <c r="D11" s="37" t="s">
        <v>46</v>
      </c>
      <c r="E11" s="149">
        <f>'SUPPLY &amp; DEMAND'!Q8</f>
        <v>4800</v>
      </c>
      <c r="F11" s="150"/>
      <c r="G11" s="149">
        <f>'SUPPLY &amp; DEMAND'!Q9</f>
        <v>16600</v>
      </c>
      <c r="H11" s="150"/>
      <c r="I11" s="149">
        <f>'SUPPLY &amp; DEMAND'!Q10</f>
        <v>6000</v>
      </c>
      <c r="J11" s="150"/>
      <c r="K11" s="149">
        <f>'SUPPLY &amp; DEMAND'!Q11</f>
        <v>4300</v>
      </c>
      <c r="L11" s="150"/>
      <c r="M11" s="149">
        <f>'SUPPLY &amp; DEMAND'!Q12</f>
        <v>6500</v>
      </c>
      <c r="N11" s="150"/>
      <c r="O11" s="149">
        <f>'SUPPLY &amp; DEMAND'!Q19</f>
        <v>1700.0000000000002</v>
      </c>
      <c r="P11" s="150"/>
      <c r="Q11" s="149">
        <f>'SUPPLY &amp; DEMAND'!Q13</f>
        <v>6000</v>
      </c>
      <c r="R11" s="150"/>
      <c r="S11" s="149">
        <f>'SUPPLY &amp; DEMAND'!Q14</f>
        <v>9000</v>
      </c>
      <c r="T11" s="150"/>
      <c r="U11" s="149">
        <f>'SUPPLY &amp; DEMAND'!Q15</f>
        <v>12100</v>
      </c>
      <c r="V11" s="150"/>
      <c r="W11" s="149">
        <f>'SUPPLY &amp; DEMAND'!Q16</f>
        <v>7199.9999999999991</v>
      </c>
      <c r="X11" s="150"/>
      <c r="Y11" s="166">
        <f>'SUPPLY &amp; DEMAND'!Q17</f>
        <v>21800</v>
      </c>
      <c r="Z11" s="167"/>
      <c r="AA11" s="149">
        <f>'SUPPLY &amp; DEMAND'!Q18</f>
        <v>4000</v>
      </c>
      <c r="AB11" s="150"/>
      <c r="AC11" s="62">
        <f>SUM(AC6:AC10)</f>
        <v>100000</v>
      </c>
      <c r="AD11" s="63"/>
    </row>
    <row r="12" spans="4:38" ht="19" x14ac:dyDescent="0.25">
      <c r="E12" s="151">
        <f>E11-E6</f>
        <v>0</v>
      </c>
      <c r="G12" s="6">
        <f>G11-G6</f>
        <v>1400</v>
      </c>
      <c r="I12" s="151">
        <f>I11-I7</f>
        <v>0</v>
      </c>
      <c r="K12" s="151">
        <f>K11-K7</f>
        <v>0</v>
      </c>
      <c r="M12" s="151">
        <f>M11-M7</f>
        <v>0</v>
      </c>
      <c r="O12" s="151">
        <f>O11-O7</f>
        <v>0</v>
      </c>
      <c r="Q12" s="151">
        <f>Q11-Q7</f>
        <v>0</v>
      </c>
      <c r="S12" s="151">
        <f>S11-S7</f>
        <v>0</v>
      </c>
      <c r="U12" s="6">
        <f>U11-U7</f>
        <v>7000</v>
      </c>
      <c r="W12" s="151">
        <f>W11-W8</f>
        <v>0</v>
      </c>
      <c r="Y12" s="6">
        <f>Y11-Y8</f>
        <v>20800</v>
      </c>
      <c r="AC12" s="6"/>
      <c r="AD12" s="63"/>
    </row>
    <row r="13" spans="4:38" ht="19" x14ac:dyDescent="0.25">
      <c r="G13" s="151">
        <f>G12-G7</f>
        <v>0</v>
      </c>
      <c r="U13" s="151">
        <f>U12-U8</f>
        <v>0</v>
      </c>
      <c r="Y13" s="6">
        <f>Y12-Y9</f>
        <v>5800</v>
      </c>
    </row>
    <row r="14" spans="4:38" ht="19" x14ac:dyDescent="0.25">
      <c r="Y14" s="151">
        <f>Y13-Y10</f>
        <v>0</v>
      </c>
      <c r="AC14" s="6"/>
    </row>
    <row r="15" spans="4:38" ht="19" x14ac:dyDescent="0.2">
      <c r="D15" s="72" t="s">
        <v>64</v>
      </c>
      <c r="E15" s="7"/>
      <c r="F15" s="71">
        <f>(E6/F6)+(G6/H6)+(G7/H7)+(I7/J7)+(K7/L7)+(M7/N7)+(O7/P7)+(Q7/R7)+(S7/T7)+(U7/V7)+(U8/V8)+(W8/X8)+(Y8/Z8)+(Y9/Z9)+(Y10/Z10)+(AA10/AB10)</f>
        <v>7812.885714285715</v>
      </c>
      <c r="H15" s="2"/>
      <c r="AC15" s="6"/>
      <c r="AD15" s="6">
        <f>SUM(E11:AA11)</f>
        <v>100000</v>
      </c>
    </row>
    <row r="16" spans="4:38" x14ac:dyDescent="0.2">
      <c r="G16" s="2"/>
    </row>
    <row r="18" spans="4:37" ht="16" thickBot="1" x14ac:dyDescent="0.25"/>
    <row r="19" spans="4:37" ht="23" thickBot="1" x14ac:dyDescent="0.35">
      <c r="D19" s="88" t="s">
        <v>62</v>
      </c>
      <c r="E19" s="89"/>
      <c r="F19" s="89"/>
      <c r="G19" s="89"/>
      <c r="H19" s="89"/>
      <c r="I19" s="89"/>
      <c r="J19" s="89"/>
      <c r="K19" s="89"/>
      <c r="L19" s="89"/>
      <c r="M19" s="89"/>
      <c r="N19" s="89"/>
      <c r="O19" s="89"/>
      <c r="P19" s="89"/>
      <c r="Q19" s="89"/>
      <c r="R19" s="89"/>
      <c r="S19" s="89"/>
      <c r="T19" s="89"/>
      <c r="U19" s="89"/>
      <c r="V19" s="89"/>
      <c r="W19" s="89"/>
      <c r="X19" s="89"/>
      <c r="Y19" s="89"/>
      <c r="Z19" s="89"/>
      <c r="AA19" s="89"/>
      <c r="AB19" s="89"/>
      <c r="AC19" s="90"/>
    </row>
    <row r="20" spans="4:37" ht="23" thickBot="1" x14ac:dyDescent="0.35">
      <c r="D20" s="108" t="s">
        <v>75</v>
      </c>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10"/>
    </row>
    <row r="21" spans="4:37" ht="20" thickBot="1" x14ac:dyDescent="0.25">
      <c r="D21" s="148" t="s">
        <v>25</v>
      </c>
      <c r="E21" s="147" t="s">
        <v>11</v>
      </c>
      <c r="F21" s="137"/>
      <c r="G21" s="136" t="s">
        <v>35</v>
      </c>
      <c r="H21" s="137"/>
      <c r="I21" s="136" t="s">
        <v>13</v>
      </c>
      <c r="J21" s="137"/>
      <c r="K21" s="136" t="s">
        <v>14</v>
      </c>
      <c r="L21" s="137"/>
      <c r="M21" s="136" t="s">
        <v>15</v>
      </c>
      <c r="N21" s="137"/>
      <c r="O21" s="136" t="s">
        <v>36</v>
      </c>
      <c r="P21" s="137"/>
      <c r="Q21" s="136" t="s">
        <v>18</v>
      </c>
      <c r="R21" s="137" t="s">
        <v>19</v>
      </c>
      <c r="S21" s="136" t="s">
        <v>19</v>
      </c>
      <c r="T21" s="137" t="s">
        <v>21</v>
      </c>
      <c r="U21" s="136" t="s">
        <v>20</v>
      </c>
      <c r="V21" s="137" t="s">
        <v>21</v>
      </c>
      <c r="W21" s="136" t="s">
        <v>21</v>
      </c>
      <c r="X21" s="137" t="s">
        <v>19</v>
      </c>
      <c r="Y21" s="136" t="s">
        <v>22</v>
      </c>
      <c r="Z21" s="137" t="s">
        <v>37</v>
      </c>
      <c r="AA21" s="136" t="s">
        <v>63</v>
      </c>
      <c r="AB21" s="137"/>
      <c r="AC21" s="16" t="s">
        <v>45</v>
      </c>
    </row>
    <row r="22" spans="4:37" ht="20" customHeight="1" thickBot="1" x14ac:dyDescent="0.35">
      <c r="D22" s="77" t="s">
        <v>34</v>
      </c>
      <c r="E22" s="171">
        <f>E27</f>
        <v>1920</v>
      </c>
      <c r="F22" s="172">
        <v>15.555555555555555</v>
      </c>
      <c r="G22" s="171">
        <f>G27</f>
        <v>6640</v>
      </c>
      <c r="H22" s="172">
        <v>14.705882352941176</v>
      </c>
      <c r="I22" s="171">
        <f>AF22</f>
        <v>1440</v>
      </c>
      <c r="J22" s="172">
        <v>12.589928057553957</v>
      </c>
      <c r="K22" s="168"/>
      <c r="L22" s="169">
        <v>10.542168674698795</v>
      </c>
      <c r="M22" s="168"/>
      <c r="N22" s="169">
        <v>9.5890410958904102</v>
      </c>
      <c r="O22" s="168"/>
      <c r="P22" s="169">
        <v>9.0206185567010309</v>
      </c>
      <c r="Q22" s="168"/>
      <c r="R22" s="169">
        <v>17.676767676767678</v>
      </c>
      <c r="S22" s="168"/>
      <c r="T22" s="169">
        <v>19.886363636363637</v>
      </c>
      <c r="U22" s="168"/>
      <c r="V22" s="169">
        <v>11.74496644295302</v>
      </c>
      <c r="W22" s="168"/>
      <c r="X22" s="169">
        <v>10.869565217391305</v>
      </c>
      <c r="Y22" s="168"/>
      <c r="Z22" s="169">
        <v>8.6419753086419746</v>
      </c>
      <c r="AA22" s="168"/>
      <c r="AB22" s="169">
        <v>9.8870056497175138</v>
      </c>
      <c r="AC22" s="67" cm="1">
        <f t="array" ref="AC22:AD22">'SUPPLY &amp; DEMAND'!J16:K16</f>
        <v>10000</v>
      </c>
      <c r="AD22">
        <v>0</v>
      </c>
      <c r="AE22" s="6">
        <f>AC22-E22</f>
        <v>8080</v>
      </c>
      <c r="AF22" s="6">
        <f>AE22-G22</f>
        <v>1440</v>
      </c>
      <c r="AG22" s="151">
        <f>AF22-I22</f>
        <v>0</v>
      </c>
    </row>
    <row r="23" spans="4:37" ht="23" thickBot="1" x14ac:dyDescent="0.35">
      <c r="D23" s="37" t="s">
        <v>33</v>
      </c>
      <c r="E23" s="168"/>
      <c r="F23" s="169">
        <v>16.055045871559631</v>
      </c>
      <c r="G23" s="168"/>
      <c r="H23" s="169">
        <v>15.151515151515152</v>
      </c>
      <c r="I23" s="171">
        <f>I28</f>
        <v>960</v>
      </c>
      <c r="J23" s="172">
        <v>12.915129151291513</v>
      </c>
      <c r="K23" s="171">
        <f>K27</f>
        <v>1719.9999999999998</v>
      </c>
      <c r="L23" s="172">
        <v>10.76923076923077</v>
      </c>
      <c r="M23" s="171">
        <f>M27</f>
        <v>2600</v>
      </c>
      <c r="N23" s="172">
        <v>9.7765363128491618</v>
      </c>
      <c r="O23" s="171">
        <f>O27</f>
        <v>680</v>
      </c>
      <c r="P23" s="172">
        <v>9.1863517060367457</v>
      </c>
      <c r="Q23" s="171">
        <f>Q27</f>
        <v>2400</v>
      </c>
      <c r="R23" s="172">
        <v>18.32460732984293</v>
      </c>
      <c r="S23" s="171">
        <f>S27</f>
        <v>3600</v>
      </c>
      <c r="T23" s="172">
        <v>20.710059171597631</v>
      </c>
      <c r="U23" s="171">
        <f>AJ23</f>
        <v>2040</v>
      </c>
      <c r="V23" s="172">
        <v>12.027491408934708</v>
      </c>
      <c r="W23" s="168"/>
      <c r="X23" s="169">
        <v>11.111111111111111</v>
      </c>
      <c r="Y23" s="168"/>
      <c r="Z23" s="169">
        <v>8.7939698492462313</v>
      </c>
      <c r="AA23" s="168"/>
      <c r="AB23" s="169">
        <v>10.0864553314121</v>
      </c>
      <c r="AC23" s="62" cm="1">
        <f t="array" ref="AC23:AD23">'SUPPLY &amp; DEMAND'!J17:K17</f>
        <v>14000</v>
      </c>
      <c r="AD23">
        <v>0</v>
      </c>
      <c r="AE23" s="6">
        <f>AC23-I23</f>
        <v>13040</v>
      </c>
      <c r="AF23" s="6">
        <f>AE23-K23</f>
        <v>11320</v>
      </c>
      <c r="AG23" s="6">
        <f>AF23-M23</f>
        <v>8720</v>
      </c>
      <c r="AH23" s="6">
        <f>AG23-O23</f>
        <v>8040</v>
      </c>
      <c r="AI23" s="6">
        <f>AH23-Q23</f>
        <v>5640</v>
      </c>
      <c r="AJ23" s="6">
        <f>AI23-S23</f>
        <v>2040</v>
      </c>
      <c r="AK23" s="151">
        <f>AJ23-U23</f>
        <v>0</v>
      </c>
    </row>
    <row r="24" spans="4:37" ht="23" thickBot="1" x14ac:dyDescent="0.35">
      <c r="D24" s="37" t="s">
        <v>30</v>
      </c>
      <c r="E24" s="168"/>
      <c r="F24" s="169">
        <v>21.212121212121211</v>
      </c>
      <c r="G24" s="168"/>
      <c r="H24" s="169">
        <v>19.662921348314608</v>
      </c>
      <c r="I24" s="168"/>
      <c r="J24" s="169">
        <v>16.055045871559631</v>
      </c>
      <c r="K24" s="168"/>
      <c r="L24" s="169">
        <v>12.867647058823529</v>
      </c>
      <c r="M24" s="168"/>
      <c r="N24" s="169">
        <v>11.475409836065573</v>
      </c>
      <c r="O24" s="168"/>
      <c r="P24" s="169">
        <v>10.670731707317072</v>
      </c>
      <c r="Q24" s="168"/>
      <c r="R24" s="169">
        <v>25.362318840579711</v>
      </c>
      <c r="S24" s="168"/>
      <c r="T24" s="169">
        <v>30.172413793103448</v>
      </c>
      <c r="U24" s="171">
        <f>U28</f>
        <v>2800</v>
      </c>
      <c r="V24" s="172">
        <v>14.705882352941176</v>
      </c>
      <c r="W24" s="171">
        <f>W27</f>
        <v>2880</v>
      </c>
      <c r="X24" s="172">
        <v>13.358778625954198</v>
      </c>
      <c r="Y24" s="171">
        <f>AF24</f>
        <v>320</v>
      </c>
      <c r="Z24" s="172">
        <v>10.144927536231885</v>
      </c>
      <c r="AA24" s="168"/>
      <c r="AB24" s="169">
        <v>11.904761904761905</v>
      </c>
      <c r="AC24" s="62" cm="1">
        <f t="array" ref="AC24:AD24">'SUPPLY &amp; DEMAND'!J18:K18</f>
        <v>6000</v>
      </c>
      <c r="AD24">
        <v>0</v>
      </c>
      <c r="AE24" s="6">
        <f>AC24-U24</f>
        <v>3200</v>
      </c>
      <c r="AF24" s="6">
        <f>AE24-W24</f>
        <v>320</v>
      </c>
      <c r="AG24" s="151">
        <f>AF24-Y24</f>
        <v>0</v>
      </c>
    </row>
    <row r="25" spans="4:37" ht="23" thickBot="1" x14ac:dyDescent="0.35">
      <c r="D25" s="37" t="s">
        <v>31</v>
      </c>
      <c r="E25" s="168"/>
      <c r="F25" s="169">
        <v>41.176470588235297</v>
      </c>
      <c r="G25" s="168"/>
      <c r="H25" s="169">
        <v>35.714285714285715</v>
      </c>
      <c r="I25" s="168"/>
      <c r="J25" s="169">
        <v>25.362318840579711</v>
      </c>
      <c r="K25" s="168"/>
      <c r="L25" s="169">
        <v>18.229166666666668</v>
      </c>
      <c r="M25" s="168"/>
      <c r="N25" s="169">
        <v>15.555555555555555</v>
      </c>
      <c r="O25" s="168"/>
      <c r="P25" s="169">
        <v>14.112903225806452</v>
      </c>
      <c r="Q25" s="168"/>
      <c r="R25" s="169">
        <v>60.344827586206897</v>
      </c>
      <c r="S25" s="168"/>
      <c r="T25" s="169">
        <v>24.137931034482758</v>
      </c>
      <c r="U25" s="168"/>
      <c r="V25" s="169">
        <v>13.108614232209737</v>
      </c>
      <c r="W25" s="168"/>
      <c r="X25" s="169">
        <v>12.027491408934708</v>
      </c>
      <c r="Y25" s="171">
        <f>AC25</f>
        <v>6000</v>
      </c>
      <c r="Z25" s="172">
        <v>9.3582887700534751</v>
      </c>
      <c r="AA25" s="168"/>
      <c r="AB25" s="169">
        <v>10.835913312693499</v>
      </c>
      <c r="AC25" s="62" cm="1">
        <f t="array" ref="AC25:AD25">'SUPPLY &amp; DEMAND'!J19:K19</f>
        <v>6000</v>
      </c>
      <c r="AD25">
        <v>0</v>
      </c>
      <c r="AE25" s="151">
        <f>AC25-Y25</f>
        <v>0</v>
      </c>
    </row>
    <row r="26" spans="4:37" ht="23" thickBot="1" x14ac:dyDescent="0.35">
      <c r="D26" s="37" t="s">
        <v>32</v>
      </c>
      <c r="E26" s="168"/>
      <c r="F26" s="169">
        <v>22.580645161290324</v>
      </c>
      <c r="G26" s="168"/>
      <c r="H26" s="169">
        <v>20.833333333333332</v>
      </c>
      <c r="I26" s="168"/>
      <c r="J26" s="169">
        <v>16.826923076923077</v>
      </c>
      <c r="K26" s="168"/>
      <c r="L26" s="169">
        <v>13.358778625954198</v>
      </c>
      <c r="M26" s="168"/>
      <c r="N26" s="169">
        <v>11.864406779661017</v>
      </c>
      <c r="O26" s="168"/>
      <c r="P26" s="169">
        <v>11.0062893081761</v>
      </c>
      <c r="Q26" s="168"/>
      <c r="R26" s="169">
        <v>27.34375</v>
      </c>
      <c r="S26" s="168"/>
      <c r="T26" s="169">
        <v>54.6875</v>
      </c>
      <c r="U26" s="168"/>
      <c r="V26" s="169">
        <v>18.817204301075268</v>
      </c>
      <c r="W26" s="168"/>
      <c r="X26" s="169">
        <v>16.666666666666668</v>
      </c>
      <c r="Y26" s="171">
        <f>Y29</f>
        <v>2400</v>
      </c>
      <c r="Z26" s="172">
        <v>11.945392491467576</v>
      </c>
      <c r="AA26" s="171">
        <f>AE26</f>
        <v>1600</v>
      </c>
      <c r="AB26" s="172">
        <v>14.462809917355372</v>
      </c>
      <c r="AC26" s="62" cm="1">
        <f t="array" ref="AC26:AD26">'SUPPLY &amp; DEMAND'!J20:K20</f>
        <v>4000</v>
      </c>
      <c r="AD26">
        <v>0</v>
      </c>
      <c r="AE26" s="6">
        <f>AC26-Y26</f>
        <v>1600</v>
      </c>
      <c r="AF26" s="66"/>
    </row>
    <row r="27" spans="4:37" ht="22" x14ac:dyDescent="0.3">
      <c r="D27" s="37" t="s">
        <v>46</v>
      </c>
      <c r="E27" s="149">
        <f>'SUPPLY &amp; DEMAND'!Q27</f>
        <v>1920</v>
      </c>
      <c r="F27" s="150"/>
      <c r="G27" s="149">
        <f>'SUPPLY &amp; DEMAND'!Q28</f>
        <v>6640</v>
      </c>
      <c r="H27" s="150"/>
      <c r="I27" s="149">
        <f>'SUPPLY &amp; DEMAND'!Q29</f>
        <v>2400</v>
      </c>
      <c r="J27" s="150"/>
      <c r="K27" s="149">
        <f>'SUPPLY &amp; DEMAND'!Q30</f>
        <v>1719.9999999999998</v>
      </c>
      <c r="L27" s="150"/>
      <c r="M27" s="149">
        <f>'SUPPLY &amp; DEMAND'!Q31</f>
        <v>2600</v>
      </c>
      <c r="N27" s="150"/>
      <c r="O27" s="149">
        <f>'SUPPLY &amp; DEMAND'!Q38</f>
        <v>680</v>
      </c>
      <c r="P27" s="150"/>
      <c r="Q27" s="149">
        <f>'SUPPLY &amp; DEMAND'!Q32</f>
        <v>2400</v>
      </c>
      <c r="R27" s="150"/>
      <c r="S27" s="149">
        <f>'SUPPLY &amp; DEMAND'!Q33</f>
        <v>3600</v>
      </c>
      <c r="T27" s="150"/>
      <c r="U27" s="149">
        <f>'SUPPLY &amp; DEMAND'!Q34</f>
        <v>4840</v>
      </c>
      <c r="V27" s="150"/>
      <c r="W27" s="149">
        <f>'SUPPLY &amp; DEMAND'!Q35</f>
        <v>2880</v>
      </c>
      <c r="X27" s="150"/>
      <c r="Y27" s="149">
        <f>'SUPPLY &amp; DEMAND'!Q36</f>
        <v>8720</v>
      </c>
      <c r="Z27" s="150"/>
      <c r="AA27" s="149">
        <f>'SUPPLY &amp; DEMAND'!Q37</f>
        <v>1600</v>
      </c>
      <c r="AB27" s="150"/>
      <c r="AC27" s="62">
        <f>SUM(AC22:AC26)</f>
        <v>40000</v>
      </c>
    </row>
    <row r="28" spans="4:37" ht="20" x14ac:dyDescent="0.25">
      <c r="E28" s="151">
        <f>E27-E22</f>
        <v>0</v>
      </c>
      <c r="G28" s="151">
        <f>G27-G22</f>
        <v>0</v>
      </c>
      <c r="I28" s="32">
        <f>I27-I22</f>
        <v>960</v>
      </c>
      <c r="K28" s="151">
        <f>K27-K23</f>
        <v>0</v>
      </c>
      <c r="M28" s="151">
        <f>M27-M23</f>
        <v>0</v>
      </c>
      <c r="N28" s="151"/>
      <c r="O28" s="151">
        <f>O27-O23</f>
        <v>0</v>
      </c>
      <c r="P28" s="66"/>
      <c r="Q28" s="151">
        <f>Q27-Q23</f>
        <v>0</v>
      </c>
      <c r="R28" s="66"/>
      <c r="S28" s="151">
        <f>S27-S23</f>
        <v>0</v>
      </c>
      <c r="T28" s="66"/>
      <c r="U28" s="2">
        <f>U27-U23</f>
        <v>2800</v>
      </c>
      <c r="W28" s="151">
        <f>W27-W24</f>
        <v>0</v>
      </c>
      <c r="Y28" s="2">
        <f>Y27-Y24</f>
        <v>8400</v>
      </c>
      <c r="AA28" s="151">
        <f>AA27-AA26</f>
        <v>0</v>
      </c>
    </row>
    <row r="29" spans="4:37" ht="19" x14ac:dyDescent="0.25">
      <c r="I29" s="151">
        <f>I28-I23</f>
        <v>0</v>
      </c>
      <c r="U29" s="151">
        <f>U28-U24</f>
        <v>0</v>
      </c>
      <c r="Y29" s="2">
        <f>Y28-Y25</f>
        <v>2400</v>
      </c>
      <c r="AC29" s="2"/>
    </row>
    <row r="30" spans="4:37" ht="19" x14ac:dyDescent="0.25">
      <c r="Y30" s="151">
        <f>Y29-Y26</f>
        <v>0</v>
      </c>
    </row>
    <row r="31" spans="4:37" ht="20" x14ac:dyDescent="0.25">
      <c r="Y31" s="66"/>
      <c r="AC31" s="6"/>
    </row>
    <row r="32" spans="4:37" ht="19" x14ac:dyDescent="0.2">
      <c r="D32" s="72" t="s">
        <v>70</v>
      </c>
      <c r="E32" s="7"/>
      <c r="F32" s="71">
        <f>(E22/F22)+(G22/H22)+(I22/J22)+(I23/J23)+(K23/L23)+(M23/N23)+(O23/P23)+(Q23/R23)+(S23/T23)+(U23/V23)+(U24/V24)+(W24/X24)+(Y24/Z24)+(Y25/Z25)+(Y26/Z26)+(AA26/AB26)</f>
        <v>3127.9657142857145</v>
      </c>
    </row>
    <row r="37" spans="4:38" ht="16" thickBot="1" x14ac:dyDescent="0.25"/>
    <row r="38" spans="4:38" ht="23" thickBot="1" x14ac:dyDescent="0.35">
      <c r="D38" s="88" t="s">
        <v>62</v>
      </c>
      <c r="E38" s="89"/>
      <c r="F38" s="89"/>
      <c r="G38" s="89"/>
      <c r="H38" s="89"/>
      <c r="I38" s="89"/>
      <c r="J38" s="89"/>
      <c r="K38" s="89"/>
      <c r="L38" s="89"/>
      <c r="M38" s="89"/>
      <c r="N38" s="89"/>
      <c r="O38" s="89"/>
      <c r="P38" s="89"/>
      <c r="Q38" s="89"/>
      <c r="R38" s="89"/>
      <c r="S38" s="89"/>
      <c r="T38" s="89"/>
      <c r="U38" s="89"/>
      <c r="V38" s="89"/>
      <c r="W38" s="89"/>
      <c r="X38" s="89"/>
      <c r="Y38" s="89"/>
      <c r="Z38" s="89"/>
      <c r="AA38" s="89"/>
      <c r="AB38" s="89"/>
      <c r="AC38" s="90"/>
    </row>
    <row r="39" spans="4:38" ht="23" thickBot="1" x14ac:dyDescent="0.35">
      <c r="D39" s="108" t="s">
        <v>74</v>
      </c>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10"/>
    </row>
    <row r="40" spans="4:38" ht="20" thickBot="1" x14ac:dyDescent="0.25">
      <c r="D40" s="69" t="s">
        <v>25</v>
      </c>
      <c r="E40" s="143" t="s">
        <v>11</v>
      </c>
      <c r="F40" s="144"/>
      <c r="G40" s="145" t="s">
        <v>35</v>
      </c>
      <c r="H40" s="144"/>
      <c r="I40" s="145" t="s">
        <v>13</v>
      </c>
      <c r="J40" s="144"/>
      <c r="K40" s="145" t="s">
        <v>14</v>
      </c>
      <c r="L40" s="144"/>
      <c r="M40" s="145" t="s">
        <v>15</v>
      </c>
      <c r="N40" s="144"/>
      <c r="O40" s="145" t="s">
        <v>36</v>
      </c>
      <c r="P40" s="144"/>
      <c r="Q40" s="145" t="s">
        <v>18</v>
      </c>
      <c r="R40" s="144" t="s">
        <v>19</v>
      </c>
      <c r="S40" s="145" t="s">
        <v>19</v>
      </c>
      <c r="T40" s="144" t="s">
        <v>21</v>
      </c>
      <c r="U40" s="145" t="s">
        <v>20</v>
      </c>
      <c r="V40" s="144" t="s">
        <v>21</v>
      </c>
      <c r="W40" s="145" t="s">
        <v>21</v>
      </c>
      <c r="X40" s="144" t="s">
        <v>19</v>
      </c>
      <c r="Y40" s="145" t="s">
        <v>22</v>
      </c>
      <c r="Z40" s="144" t="s">
        <v>37</v>
      </c>
      <c r="AA40" s="145" t="s">
        <v>63</v>
      </c>
      <c r="AB40" s="144"/>
      <c r="AC40" s="70" t="s">
        <v>45</v>
      </c>
    </row>
    <row r="41" spans="4:38" ht="23" thickBot="1" x14ac:dyDescent="0.35">
      <c r="D41" s="37" t="s">
        <v>34</v>
      </c>
      <c r="E41" s="171">
        <f>E46</f>
        <v>2880</v>
      </c>
      <c r="F41" s="172">
        <f>'TRANSPORTATION COST '!F61</f>
        <v>14.222222222222221</v>
      </c>
      <c r="G41" s="171">
        <f>AE41</f>
        <v>9120</v>
      </c>
      <c r="H41" s="172">
        <f>'TRANSPORTATION COST '!G61</f>
        <v>13.445378151260504</v>
      </c>
      <c r="I41" s="168"/>
      <c r="J41" s="169">
        <f>'TRANSPORTATION COST '!H61</f>
        <v>11.510791366906474</v>
      </c>
      <c r="K41" s="168"/>
      <c r="L41" s="169">
        <f>'TRANSPORTATION COST '!I61</f>
        <v>9.6385542168674707</v>
      </c>
      <c r="M41" s="168"/>
      <c r="N41" s="169">
        <f>'TRANSPORTATION COST '!J61</f>
        <v>8.7671232876712324</v>
      </c>
      <c r="O41" s="168"/>
      <c r="P41" s="169">
        <f>'TRANSPORTATION COST '!K61</f>
        <v>8.2474226804123703</v>
      </c>
      <c r="Q41" s="168"/>
      <c r="R41" s="169">
        <f>'TRANSPORTATION COST '!F68</f>
        <v>16.161616161616163</v>
      </c>
      <c r="S41" s="168"/>
      <c r="T41" s="169">
        <f>'TRANSPORTATION COST '!G68</f>
        <v>18.181818181818183</v>
      </c>
      <c r="U41" s="168"/>
      <c r="V41" s="169">
        <f>'TRANSPORTATION COST '!H68</f>
        <v>10.738255033557047</v>
      </c>
      <c r="W41" s="168"/>
      <c r="X41" s="169">
        <f>'TRANSPORTATION COST '!I68</f>
        <v>9.9378881987577632</v>
      </c>
      <c r="Y41" s="168"/>
      <c r="Z41" s="169">
        <f>'TRANSPORTATION COST '!J68</f>
        <v>7.9012345679012341</v>
      </c>
      <c r="AA41" s="168"/>
      <c r="AB41" s="169">
        <f>'TRANSPORTATION COST '!K68</f>
        <v>9.0395480225988702</v>
      </c>
      <c r="AC41" s="67" cm="1">
        <f t="array" ref="AC41:AD41">'SUPPLY &amp; DEMAND'!J24:K24</f>
        <v>12000</v>
      </c>
      <c r="AD41">
        <v>0</v>
      </c>
      <c r="AE41" s="6">
        <f>AC41-E41</f>
        <v>9120</v>
      </c>
      <c r="AF41" s="151">
        <f>AE41-G41</f>
        <v>0</v>
      </c>
    </row>
    <row r="42" spans="4:38" ht="23" thickBot="1" x14ac:dyDescent="0.35">
      <c r="D42" s="37" t="s">
        <v>33</v>
      </c>
      <c r="E42" s="168"/>
      <c r="F42" s="169">
        <f>'TRANSPORTATION COST '!F62</f>
        <v>14.678899082568808</v>
      </c>
      <c r="G42" s="171">
        <f>G47</f>
        <v>840</v>
      </c>
      <c r="H42" s="172">
        <f>'TRANSPORTATION COST '!G62</f>
        <v>13.852813852813853</v>
      </c>
      <c r="I42" s="171">
        <f>I46</f>
        <v>3600</v>
      </c>
      <c r="J42" s="172">
        <f>'TRANSPORTATION COST '!H62</f>
        <v>11.808118081180812</v>
      </c>
      <c r="K42" s="171">
        <f>K46</f>
        <v>2580</v>
      </c>
      <c r="L42" s="172">
        <f>'TRANSPORTATION COST '!I62</f>
        <v>9.8461538461538467</v>
      </c>
      <c r="M42" s="171">
        <f>M46</f>
        <v>3900</v>
      </c>
      <c r="N42" s="172">
        <f>'TRANSPORTATION COST '!J62</f>
        <v>8.938547486033519</v>
      </c>
      <c r="O42" s="171">
        <f>O46</f>
        <v>1020.0000000000001</v>
      </c>
      <c r="P42" s="172">
        <f>'TRANSPORTATION COST '!K62</f>
        <v>8.3989501312335957</v>
      </c>
      <c r="Q42" s="171">
        <f>Q46</f>
        <v>3600</v>
      </c>
      <c r="R42" s="172">
        <f>'TRANSPORTATION COST '!F69</f>
        <v>16.753926701570681</v>
      </c>
      <c r="S42" s="171">
        <f>S46</f>
        <v>5400</v>
      </c>
      <c r="T42" s="172">
        <f>'TRANSPORTATION COST '!G69</f>
        <v>18.934911242603551</v>
      </c>
      <c r="U42" s="171">
        <f>AK42</f>
        <v>3060</v>
      </c>
      <c r="V42" s="172">
        <f>'TRANSPORTATION COST '!H69</f>
        <v>10.996563573883162</v>
      </c>
      <c r="W42" s="168"/>
      <c r="X42" s="169">
        <f>'TRANSPORTATION COST '!I69</f>
        <v>10.158730158730158</v>
      </c>
      <c r="Y42" s="168"/>
      <c r="Z42" s="169">
        <f>'TRANSPORTATION COST '!J69</f>
        <v>8.0402010050251249</v>
      </c>
      <c r="AA42" s="168"/>
      <c r="AB42" s="169">
        <f>'TRANSPORTATION COST '!K69</f>
        <v>9.2219020172910664</v>
      </c>
      <c r="AC42" s="62" cm="1">
        <f t="array" ref="AC42:AD42">'SUPPLY &amp; DEMAND'!J25:K25</f>
        <v>24000</v>
      </c>
      <c r="AD42">
        <v>0</v>
      </c>
      <c r="AE42" s="6">
        <f>AC42-G42</f>
        <v>23160</v>
      </c>
      <c r="AF42" s="6">
        <f>AE42-I42</f>
        <v>19560</v>
      </c>
      <c r="AG42" s="6">
        <f>AF42-K42</f>
        <v>16980</v>
      </c>
      <c r="AH42" s="6">
        <f>AG42-M42</f>
        <v>13080</v>
      </c>
      <c r="AI42" s="6">
        <f>AH42-O42</f>
        <v>12060</v>
      </c>
      <c r="AJ42" s="6">
        <f>AI42-Q42</f>
        <v>8460</v>
      </c>
      <c r="AK42" s="6">
        <f>AJ42-S42</f>
        <v>3060</v>
      </c>
      <c r="AL42" s="151">
        <f>AK42-U42</f>
        <v>0</v>
      </c>
    </row>
    <row r="43" spans="4:38" ht="23" thickBot="1" x14ac:dyDescent="0.35">
      <c r="D43" s="37" t="s">
        <v>30</v>
      </c>
      <c r="E43" s="168"/>
      <c r="F43" s="169">
        <f>'TRANSPORTATION COST '!F63</f>
        <v>19.393939393939394</v>
      </c>
      <c r="G43" s="168"/>
      <c r="H43" s="169">
        <f>'TRANSPORTATION COST '!G63</f>
        <v>17.977528089887642</v>
      </c>
      <c r="I43" s="168"/>
      <c r="J43" s="169">
        <f>'TRANSPORTATION COST '!H63</f>
        <v>14.678899082568808</v>
      </c>
      <c r="K43" s="168"/>
      <c r="L43" s="169">
        <f>'TRANSPORTATION COST '!I63</f>
        <v>11.764705882352942</v>
      </c>
      <c r="M43" s="168"/>
      <c r="N43" s="169">
        <f>'TRANSPORTATION COST '!J63</f>
        <v>10.491803278688524</v>
      </c>
      <c r="O43" s="168"/>
      <c r="P43" s="169">
        <f>'TRANSPORTATION COST '!K63</f>
        <v>9.7560975609756095</v>
      </c>
      <c r="Q43" s="168"/>
      <c r="R43" s="169">
        <f>'TRANSPORTATION COST '!F70</f>
        <v>23.188405797101449</v>
      </c>
      <c r="S43" s="168"/>
      <c r="T43" s="169">
        <f>'TRANSPORTATION COST '!G70</f>
        <v>27.586206896551722</v>
      </c>
      <c r="U43" s="171">
        <f>U47</f>
        <v>4200</v>
      </c>
      <c r="V43" s="172">
        <f>'TRANSPORTATION COST '!H70</f>
        <v>13.445378151260504</v>
      </c>
      <c r="W43" s="171">
        <f>W46</f>
        <v>4320</v>
      </c>
      <c r="X43" s="172">
        <f>'TRANSPORTATION COST '!I70</f>
        <v>12.213740458015268</v>
      </c>
      <c r="Y43" s="171">
        <f>AF43</f>
        <v>480</v>
      </c>
      <c r="Z43" s="172">
        <f>'TRANSPORTATION COST '!J70</f>
        <v>9.27536231884058</v>
      </c>
      <c r="AA43" s="168"/>
      <c r="AB43" s="169">
        <f>'TRANSPORTATION COST '!K70</f>
        <v>10.884353741496598</v>
      </c>
      <c r="AC43" s="62" cm="1">
        <f t="array" ref="AC43:AD43">'SUPPLY &amp; DEMAND'!J26:K26</f>
        <v>9000</v>
      </c>
      <c r="AD43">
        <v>0</v>
      </c>
      <c r="AE43" s="6">
        <f>AC43-U43</f>
        <v>4800</v>
      </c>
      <c r="AF43" s="6">
        <f>AE43-W43</f>
        <v>480</v>
      </c>
      <c r="AG43" s="151">
        <f>AF43-Y43</f>
        <v>0</v>
      </c>
    </row>
    <row r="44" spans="4:38" ht="23" thickBot="1" x14ac:dyDescent="0.35">
      <c r="D44" s="37" t="s">
        <v>31</v>
      </c>
      <c r="E44" s="168"/>
      <c r="F44" s="169">
        <f>'TRANSPORTATION COST '!F64</f>
        <v>37.647058823529413</v>
      </c>
      <c r="G44" s="168"/>
      <c r="H44" s="169">
        <f>'TRANSPORTATION COST '!G64</f>
        <v>32.653061224489797</v>
      </c>
      <c r="I44" s="168"/>
      <c r="J44" s="169">
        <f>'TRANSPORTATION COST '!H64</f>
        <v>23.188405797101449</v>
      </c>
      <c r="K44" s="168"/>
      <c r="L44" s="169">
        <f>'TRANSPORTATION COST '!I64</f>
        <v>16.666666666666668</v>
      </c>
      <c r="M44" s="168"/>
      <c r="N44" s="169">
        <f>'TRANSPORTATION COST '!J64</f>
        <v>14.222222222222221</v>
      </c>
      <c r="O44" s="168"/>
      <c r="P44" s="169">
        <f>'TRANSPORTATION COST '!K64</f>
        <v>12.903225806451612</v>
      </c>
      <c r="Q44" s="168"/>
      <c r="R44" s="169">
        <f>'TRANSPORTATION COST '!F71</f>
        <v>55.172413793103445</v>
      </c>
      <c r="S44" s="168"/>
      <c r="T44" s="169">
        <f>'TRANSPORTATION COST '!G71</f>
        <v>22.068965517241381</v>
      </c>
      <c r="U44" s="168"/>
      <c r="V44" s="169">
        <f>'TRANSPORTATION COST '!H71</f>
        <v>11.985018726591761</v>
      </c>
      <c r="W44" s="168"/>
      <c r="X44" s="169">
        <f>'TRANSPORTATION COST '!I71</f>
        <v>10.996563573883162</v>
      </c>
      <c r="Y44" s="171">
        <f>AC44</f>
        <v>9000</v>
      </c>
      <c r="Z44" s="172">
        <f>'TRANSPORTATION COST '!J71</f>
        <v>8.5561497326203213</v>
      </c>
      <c r="AA44" s="168"/>
      <c r="AB44" s="169">
        <f>'TRANSPORTATION COST '!K71</f>
        <v>9.9071207430340564</v>
      </c>
      <c r="AC44" s="62" cm="1">
        <f t="array" ref="AC44:AD44">'SUPPLY &amp; DEMAND'!J27:K27</f>
        <v>9000</v>
      </c>
      <c r="AD44">
        <v>0</v>
      </c>
      <c r="AE44" s="151">
        <f>AC44-Y44</f>
        <v>0</v>
      </c>
    </row>
    <row r="45" spans="4:38" ht="23" thickBot="1" x14ac:dyDescent="0.35">
      <c r="D45" s="37" t="s">
        <v>32</v>
      </c>
      <c r="E45" s="168"/>
      <c r="F45" s="169">
        <f>'TRANSPORTATION COST '!F65</f>
        <v>20.64516129032258</v>
      </c>
      <c r="G45" s="168"/>
      <c r="H45" s="169">
        <f>'TRANSPORTATION COST '!G65</f>
        <v>19.047619047619047</v>
      </c>
      <c r="I45" s="168"/>
      <c r="J45" s="169">
        <f>'TRANSPORTATION COST '!H65</f>
        <v>15.384615384615385</v>
      </c>
      <c r="K45" s="168"/>
      <c r="L45" s="169">
        <f>'TRANSPORTATION COST '!I65</f>
        <v>12.213740458015268</v>
      </c>
      <c r="M45" s="168"/>
      <c r="N45" s="169">
        <f>'TRANSPORTATION COST '!J65</f>
        <v>10.847457627118644</v>
      </c>
      <c r="O45" s="168"/>
      <c r="P45" s="169">
        <f>'TRANSPORTATION COST '!K65</f>
        <v>10.062893081761006</v>
      </c>
      <c r="Q45" s="168"/>
      <c r="R45" s="169">
        <f>'TRANSPORTATION COST '!F72</f>
        <v>25</v>
      </c>
      <c r="S45" s="168"/>
      <c r="T45" s="169">
        <f>'TRANSPORTATION COST '!G72</f>
        <v>50</v>
      </c>
      <c r="U45" s="168"/>
      <c r="V45" s="169">
        <f>'TRANSPORTATION COST '!H72</f>
        <v>17.204301075268816</v>
      </c>
      <c r="W45" s="168"/>
      <c r="X45" s="169">
        <f>'TRANSPORTATION COST '!I72</f>
        <v>15.238095238095237</v>
      </c>
      <c r="Y45" s="171">
        <f>Y48</f>
        <v>3600</v>
      </c>
      <c r="Z45" s="172">
        <f>'TRANSPORTATION COST '!J72</f>
        <v>10.921501706484642</v>
      </c>
      <c r="AA45" s="171">
        <f>AE45</f>
        <v>2400</v>
      </c>
      <c r="AB45" s="172">
        <f>'TRANSPORTATION COST '!K72</f>
        <v>13.223140495867769</v>
      </c>
      <c r="AC45" s="62" cm="1">
        <f t="array" ref="AC45:AD45">'SUPPLY &amp; DEMAND'!J28:K28</f>
        <v>6000</v>
      </c>
      <c r="AD45">
        <v>0</v>
      </c>
      <c r="AE45" s="6">
        <f>AC45-Y45</f>
        <v>2400</v>
      </c>
      <c r="AF45" s="151">
        <f>AE45-AA45</f>
        <v>0</v>
      </c>
    </row>
    <row r="46" spans="4:38" ht="22" x14ac:dyDescent="0.3">
      <c r="D46" s="37" t="s">
        <v>46</v>
      </c>
      <c r="E46" s="149">
        <f>'SUPPLY &amp; DEMAND'!Q45</f>
        <v>2880</v>
      </c>
      <c r="F46" s="150"/>
      <c r="G46" s="149">
        <f>'SUPPLY &amp; DEMAND'!Q46</f>
        <v>9960</v>
      </c>
      <c r="H46" s="150"/>
      <c r="I46" s="149">
        <f>'SUPPLY &amp; DEMAND'!Q47</f>
        <v>3600</v>
      </c>
      <c r="J46" s="150"/>
      <c r="K46" s="149">
        <f>'SUPPLY &amp; DEMAND'!Q48</f>
        <v>2580</v>
      </c>
      <c r="L46" s="150"/>
      <c r="M46" s="149">
        <f>'SUPPLY &amp; DEMAND'!Q49</f>
        <v>3900</v>
      </c>
      <c r="N46" s="150"/>
      <c r="O46" s="149">
        <f>'SUPPLY &amp; DEMAND'!Q56</f>
        <v>1020.0000000000001</v>
      </c>
      <c r="P46" s="150"/>
      <c r="Q46" s="149">
        <f>'SUPPLY &amp; DEMAND'!Q50</f>
        <v>3600</v>
      </c>
      <c r="R46" s="150"/>
      <c r="S46" s="149">
        <f>'SUPPLY &amp; DEMAND'!Q51</f>
        <v>5400</v>
      </c>
      <c r="T46" s="150"/>
      <c r="U46" s="149">
        <f>'SUPPLY &amp; DEMAND'!Q52</f>
        <v>7260</v>
      </c>
      <c r="V46" s="150"/>
      <c r="W46" s="149">
        <f>'SUPPLY &amp; DEMAND'!Q53</f>
        <v>4320</v>
      </c>
      <c r="X46" s="150"/>
      <c r="Y46" s="149">
        <f>'SUPPLY &amp; DEMAND'!Q54</f>
        <v>13080</v>
      </c>
      <c r="Z46" s="150"/>
      <c r="AA46" s="149">
        <f>'SUPPLY &amp; DEMAND'!Q55</f>
        <v>2400</v>
      </c>
      <c r="AB46" s="146"/>
      <c r="AC46" s="61">
        <f>SUM(AC41:AC45)</f>
        <v>60000</v>
      </c>
    </row>
    <row r="47" spans="4:38" ht="20" x14ac:dyDescent="0.25">
      <c r="E47" s="151">
        <f>E46-E41</f>
        <v>0</v>
      </c>
      <c r="G47" s="78">
        <f>G46-G41</f>
        <v>840</v>
      </c>
      <c r="I47" s="151">
        <f>I46-I42</f>
        <v>0</v>
      </c>
      <c r="K47" s="151">
        <f>K46-K42</f>
        <v>0</v>
      </c>
      <c r="L47" s="151"/>
      <c r="M47" s="151">
        <f>M46-M42</f>
        <v>0</v>
      </c>
      <c r="N47" s="151"/>
      <c r="O47" s="151">
        <f>O46-O42</f>
        <v>0</v>
      </c>
      <c r="P47" s="151"/>
      <c r="Q47" s="151">
        <f>Q46-Q42</f>
        <v>0</v>
      </c>
      <c r="R47" s="151"/>
      <c r="S47" s="151">
        <f>S46-S42</f>
        <v>0</v>
      </c>
      <c r="T47" s="151"/>
      <c r="U47" s="6">
        <f>U46-U42</f>
        <v>4200</v>
      </c>
      <c r="W47" s="151">
        <f>W46-W43</f>
        <v>0</v>
      </c>
      <c r="Y47" s="6">
        <f>Y46-Y43</f>
        <v>12600</v>
      </c>
      <c r="AA47" s="170">
        <f>AA46-AA45</f>
        <v>0</v>
      </c>
    </row>
    <row r="48" spans="4:38" ht="20" x14ac:dyDescent="0.25">
      <c r="G48" s="151">
        <f>G47-G42</f>
        <v>0</v>
      </c>
      <c r="Q48" s="66"/>
      <c r="U48" s="151">
        <f>U47-U43</f>
        <v>0</v>
      </c>
      <c r="Y48" s="6">
        <f>Y47-Y44</f>
        <v>3600</v>
      </c>
    </row>
    <row r="49" spans="4:25" ht="19" x14ac:dyDescent="0.25">
      <c r="Y49" s="151">
        <f>Y48-Y45</f>
        <v>0</v>
      </c>
    </row>
    <row r="50" spans="4:25" ht="19" x14ac:dyDescent="0.2">
      <c r="D50" s="72" t="s">
        <v>73</v>
      </c>
      <c r="E50" s="7"/>
      <c r="F50" s="71">
        <f>(E41/F41)+(G41/H41)+(G42/H42)+(I42/J42)+(K42/L42)+(M42/N42)+(O42/P42)+(Q42/R42)+(S42/T42)+(U42/V42)+(U43/V43)+(W43/X43)+(Y43/Z43)+(Y44/Z44)+(Y45/Z45)+(AA45/AB45)</f>
        <v>5125.2562500000004</v>
      </c>
    </row>
  </sheetData>
  <mergeCells count="42">
    <mergeCell ref="W21:X21"/>
    <mergeCell ref="Y21:Z21"/>
    <mergeCell ref="AA21:AB21"/>
    <mergeCell ref="O40:P40"/>
    <mergeCell ref="D39:AC39"/>
    <mergeCell ref="S40:T40"/>
    <mergeCell ref="U40:V40"/>
    <mergeCell ref="W40:X40"/>
    <mergeCell ref="Y40:Z40"/>
    <mergeCell ref="AA40:AB40"/>
    <mergeCell ref="Q40:R40"/>
    <mergeCell ref="E40:F40"/>
    <mergeCell ref="G40:H40"/>
    <mergeCell ref="I40:J40"/>
    <mergeCell ref="K40:L40"/>
    <mergeCell ref="M40:N40"/>
    <mergeCell ref="D38:AC38"/>
    <mergeCell ref="S5:T5"/>
    <mergeCell ref="W5:X5"/>
    <mergeCell ref="U5:V5"/>
    <mergeCell ref="Y5:Z5"/>
    <mergeCell ref="D19:AC19"/>
    <mergeCell ref="D20:AC20"/>
    <mergeCell ref="E21:F21"/>
    <mergeCell ref="G21:H21"/>
    <mergeCell ref="I21:J21"/>
    <mergeCell ref="K21:L21"/>
    <mergeCell ref="M21:N21"/>
    <mergeCell ref="O21:P21"/>
    <mergeCell ref="Q21:R21"/>
    <mergeCell ref="S21:T21"/>
    <mergeCell ref="U21:V21"/>
    <mergeCell ref="D3:AC3"/>
    <mergeCell ref="D4:AC4"/>
    <mergeCell ref="AA5:AB5"/>
    <mergeCell ref="O5:P5"/>
    <mergeCell ref="Q5:R5"/>
    <mergeCell ref="E5:F5"/>
    <mergeCell ref="G5:H5"/>
    <mergeCell ref="I5:J5"/>
    <mergeCell ref="K5:L5"/>
    <mergeCell ref="M5:N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WAREHOUSES</vt:lpstr>
      <vt:lpstr>TRANSPORTATION COST </vt:lpstr>
      <vt:lpstr>SUPPLY &amp; DEMAND</vt:lpstr>
      <vt:lpstr>NORTHWEST CORNER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Aldo Gutiérrez</dc:creator>
  <cp:lastModifiedBy>Renata Martínez Solórzano</cp:lastModifiedBy>
  <dcterms:created xsi:type="dcterms:W3CDTF">2025-11-15T23:25:35Z</dcterms:created>
  <dcterms:modified xsi:type="dcterms:W3CDTF">2025-11-24T21:48:21Z</dcterms:modified>
</cp:coreProperties>
</file>