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gemelogascon/Downloads/"/>
    </mc:Choice>
  </mc:AlternateContent>
  <xr:revisionPtr revIDLastSave="0" documentId="8_{23DE3B31-329B-084B-8856-10989A26AF59}" xr6:coauthVersionLast="47" xr6:coauthVersionMax="47" xr10:uidLastSave="{00000000-0000-0000-0000-000000000000}"/>
  <bookViews>
    <workbookView xWindow="0" yWindow="500" windowWidth="28800" windowHeight="16440" activeTab="3" xr2:uid="{34ED5E61-AD54-4A0F-88AD-377C309B7C14}"/>
  </bookViews>
  <sheets>
    <sheet name="WAREHOUSES" sheetId="6" r:id="rId1"/>
    <sheet name="TRANSPORTATION COST " sheetId="1" r:id="rId2"/>
    <sheet name="SUPPLY &amp; DEMAND" sheetId="2" r:id="rId3"/>
    <sheet name="NORTHWEST CORN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4" l="1"/>
  <c r="AA47" i="4"/>
  <c r="AF45" i="4"/>
  <c r="AA45" i="4"/>
  <c r="AE45" i="4"/>
  <c r="Y49" i="4"/>
  <c r="Y45" i="4"/>
  <c r="AE44" i="4"/>
  <c r="Y44" i="4"/>
  <c r="AF43" i="4"/>
  <c r="Y43" i="4" s="1"/>
  <c r="Y47" i="4" s="1"/>
  <c r="Y48" i="4" s="1"/>
  <c r="W47" i="4"/>
  <c r="W43" i="4"/>
  <c r="AE43" i="4"/>
  <c r="U48" i="4"/>
  <c r="U43" i="4"/>
  <c r="K42" i="4"/>
  <c r="K47" i="4" s="1"/>
  <c r="AA46" i="4"/>
  <c r="Y46" i="4"/>
  <c r="W46" i="4"/>
  <c r="U46" i="4"/>
  <c r="S46" i="4"/>
  <c r="S42" i="4" s="1"/>
  <c r="S47" i="4" s="1"/>
  <c r="Q46" i="4"/>
  <c r="Q42" i="4" s="1"/>
  <c r="Q47" i="4" s="1"/>
  <c r="O46" i="4"/>
  <c r="O42" i="4" s="1"/>
  <c r="O47" i="4" s="1"/>
  <c r="M46" i="4"/>
  <c r="M42" i="4" s="1"/>
  <c r="M47" i="4" s="1"/>
  <c r="K46" i="4"/>
  <c r="I46" i="4"/>
  <c r="G46" i="4"/>
  <c r="E46" i="4"/>
  <c r="E41" i="4" s="1"/>
  <c r="E47" i="4" s="1"/>
  <c r="AC42" i="4" a="1"/>
  <c r="AC42" i="4" s="1"/>
  <c r="AC43" i="4" a="1"/>
  <c r="AC43" i="4" s="1"/>
  <c r="AC44" i="4" a="1"/>
  <c r="AC44" i="4" s="1"/>
  <c r="AC45" i="4" a="1"/>
  <c r="AC45" i="4" s="1"/>
  <c r="AC41" i="4" a="1"/>
  <c r="AC41" i="4" s="1"/>
  <c r="V41" i="4"/>
  <c r="X41" i="4"/>
  <c r="Z41" i="4"/>
  <c r="AB41" i="4"/>
  <c r="V42" i="4"/>
  <c r="X42" i="4"/>
  <c r="Z42" i="4"/>
  <c r="AB42" i="4"/>
  <c r="V43" i="4"/>
  <c r="X43" i="4"/>
  <c r="Z43" i="4"/>
  <c r="AB43" i="4"/>
  <c r="V44" i="4"/>
  <c r="X44" i="4"/>
  <c r="Z44" i="4"/>
  <c r="AB44" i="4"/>
  <c r="V45" i="4"/>
  <c r="X45" i="4"/>
  <c r="Z45" i="4"/>
  <c r="AB45" i="4"/>
  <c r="T41" i="4"/>
  <c r="T42" i="4"/>
  <c r="T43" i="4"/>
  <c r="T44" i="4"/>
  <c r="T45" i="4"/>
  <c r="R42" i="4"/>
  <c r="R43" i="4"/>
  <c r="R44" i="4"/>
  <c r="R45" i="4"/>
  <c r="R41" i="4"/>
  <c r="P41" i="4"/>
  <c r="P42" i="4"/>
  <c r="P43" i="4"/>
  <c r="P44" i="4"/>
  <c r="P45" i="4"/>
  <c r="N41" i="4"/>
  <c r="N42" i="4"/>
  <c r="N43" i="4"/>
  <c r="N44" i="4"/>
  <c r="N45" i="4"/>
  <c r="L41" i="4"/>
  <c r="L42" i="4"/>
  <c r="L43" i="4"/>
  <c r="L44" i="4"/>
  <c r="L45" i="4"/>
  <c r="J42" i="4"/>
  <c r="J43" i="4"/>
  <c r="J44" i="4"/>
  <c r="J45" i="4"/>
  <c r="J41" i="4"/>
  <c r="H42" i="4"/>
  <c r="H43" i="4"/>
  <c r="H44" i="4"/>
  <c r="H45" i="4"/>
  <c r="H41" i="4"/>
  <c r="F42" i="4"/>
  <c r="F43" i="4"/>
  <c r="F44" i="4"/>
  <c r="F45" i="4"/>
  <c r="F41" i="4"/>
  <c r="J29" i="2"/>
  <c r="J25" i="2"/>
  <c r="J26" i="2"/>
  <c r="J27" i="2"/>
  <c r="J28" i="2"/>
  <c r="J24" i="2"/>
  <c r="K22" i="2"/>
  <c r="Q58" i="2"/>
  <c r="Q57" i="2"/>
  <c r="Q56" i="2"/>
  <c r="P57" i="2"/>
  <c r="P56" i="2"/>
  <c r="Q46" i="2"/>
  <c r="Q47" i="2"/>
  <c r="Q48" i="2"/>
  <c r="Q49" i="2"/>
  <c r="Q50" i="2"/>
  <c r="Q51" i="2"/>
  <c r="Q52" i="2"/>
  <c r="Q53" i="2"/>
  <c r="Q54" i="2"/>
  <c r="Q45" i="2"/>
  <c r="P46" i="2"/>
  <c r="P47" i="2"/>
  <c r="P48" i="2"/>
  <c r="P49" i="2"/>
  <c r="P50" i="2"/>
  <c r="P51" i="2"/>
  <c r="P52" i="2"/>
  <c r="P53" i="2"/>
  <c r="P54" i="2"/>
  <c r="P45" i="2"/>
  <c r="Q23" i="4"/>
  <c r="Q28" i="4" s="1"/>
  <c r="AA27" i="4"/>
  <c r="Y27" i="4"/>
  <c r="W27" i="4"/>
  <c r="U27" i="4"/>
  <c r="S27" i="4"/>
  <c r="S23" i="4" s="1"/>
  <c r="Q27" i="4"/>
  <c r="O27" i="4"/>
  <c r="O23" i="4" s="1"/>
  <c r="M27" i="4"/>
  <c r="K27" i="4"/>
  <c r="I27" i="4"/>
  <c r="G27" i="4"/>
  <c r="E27" i="4"/>
  <c r="E22" i="4" s="1"/>
  <c r="AC23" i="4" a="1"/>
  <c r="AC23" i="4" s="1"/>
  <c r="AC24" i="4" a="1"/>
  <c r="AC24" i="4" s="1"/>
  <c r="AC25" i="4" a="1"/>
  <c r="AC25" i="4" s="1"/>
  <c r="Y25" i="4" s="1"/>
  <c r="AC26" i="4" a="1"/>
  <c r="AC26" i="4" s="1"/>
  <c r="AC22" i="4" a="1"/>
  <c r="AC22" i="4" s="1"/>
  <c r="AC27" i="4" s="1"/>
  <c r="J17" i="2"/>
  <c r="J18" i="2"/>
  <c r="J19" i="2"/>
  <c r="J20" i="2"/>
  <c r="J16" i="2"/>
  <c r="J21" i="2" s="1"/>
  <c r="K14" i="2"/>
  <c r="Q40" i="2"/>
  <c r="P39" i="2"/>
  <c r="Q39" i="2" s="1"/>
  <c r="P38" i="2"/>
  <c r="Q38" i="2" s="1"/>
  <c r="Q30" i="2"/>
  <c r="Q29" i="2"/>
  <c r="Q27" i="2"/>
  <c r="P28" i="2"/>
  <c r="Q28" i="2" s="1"/>
  <c r="P29" i="2"/>
  <c r="P30" i="2"/>
  <c r="P31" i="2"/>
  <c r="Q31" i="2" s="1"/>
  <c r="P32" i="2"/>
  <c r="Q32" i="2" s="1"/>
  <c r="P33" i="2"/>
  <c r="Q33" i="2" s="1"/>
  <c r="P34" i="2"/>
  <c r="Q34" i="2" s="1"/>
  <c r="P35" i="2"/>
  <c r="Q35" i="2" s="1"/>
  <c r="P36" i="2"/>
  <c r="Q36" i="2" s="1"/>
  <c r="P27" i="2"/>
  <c r="I29" i="2"/>
  <c r="I21" i="2"/>
  <c r="AB7" i="4"/>
  <c r="AB8" i="4"/>
  <c r="AB9" i="4"/>
  <c r="AB10" i="4"/>
  <c r="AB6" i="4"/>
  <c r="Z7" i="4"/>
  <c r="Z8" i="4"/>
  <c r="Z9" i="4"/>
  <c r="Z10" i="4"/>
  <c r="Z6" i="4"/>
  <c r="X7" i="4"/>
  <c r="X8" i="4"/>
  <c r="X9" i="4"/>
  <c r="X10" i="4"/>
  <c r="X6" i="4"/>
  <c r="V7" i="4"/>
  <c r="V8" i="4"/>
  <c r="V9" i="4"/>
  <c r="V10" i="4"/>
  <c r="V6" i="4"/>
  <c r="T7" i="4"/>
  <c r="T8" i="4"/>
  <c r="T9" i="4"/>
  <c r="T10" i="4"/>
  <c r="T6" i="4"/>
  <c r="R7" i="4"/>
  <c r="R8" i="4"/>
  <c r="R9" i="4"/>
  <c r="R10" i="4"/>
  <c r="R6" i="4"/>
  <c r="P7" i="4"/>
  <c r="P8" i="4"/>
  <c r="P9" i="4"/>
  <c r="P10" i="4"/>
  <c r="P6" i="4"/>
  <c r="N7" i="4"/>
  <c r="N8" i="4"/>
  <c r="N9" i="4"/>
  <c r="N10" i="4"/>
  <c r="N6" i="4"/>
  <c r="L7" i="4"/>
  <c r="L8" i="4"/>
  <c r="L9" i="4"/>
  <c r="L10" i="4"/>
  <c r="L6" i="4"/>
  <c r="J7" i="4"/>
  <c r="J8" i="4"/>
  <c r="J9" i="4"/>
  <c r="J10" i="4"/>
  <c r="J6" i="4"/>
  <c r="H7" i="4"/>
  <c r="H8" i="4"/>
  <c r="H9" i="4"/>
  <c r="H10" i="4"/>
  <c r="H6" i="4"/>
  <c r="F7" i="4"/>
  <c r="F8" i="4"/>
  <c r="F9" i="4"/>
  <c r="F10" i="4"/>
  <c r="F6" i="4"/>
  <c r="I13" i="2"/>
  <c r="P20" i="2"/>
  <c r="Q20" i="2" s="1"/>
  <c r="O11" i="4" s="1"/>
  <c r="O7" i="4" s="1"/>
  <c r="O12" i="4" s="1"/>
  <c r="P19" i="2"/>
  <c r="Q19" i="2" s="1"/>
  <c r="AA11" i="4" s="1"/>
  <c r="AA10" i="4" s="1"/>
  <c r="AA12" i="4" s="1"/>
  <c r="Q11" i="2"/>
  <c r="K11" i="4" s="1"/>
  <c r="K7" i="4" s="1"/>
  <c r="K12" i="4" s="1"/>
  <c r="Q12" i="2"/>
  <c r="M11" i="4" s="1"/>
  <c r="M7" i="4" s="1"/>
  <c r="P9" i="2"/>
  <c r="Q9" i="2" s="1"/>
  <c r="G11" i="4" s="1"/>
  <c r="P10" i="2"/>
  <c r="Q10" i="2" s="1"/>
  <c r="I11" i="4" s="1"/>
  <c r="P11" i="2"/>
  <c r="P12" i="2"/>
  <c r="P13" i="2"/>
  <c r="Q13" i="2" s="1"/>
  <c r="Q11" i="4" s="1"/>
  <c r="Q7" i="4" s="1"/>
  <c r="P14" i="2"/>
  <c r="Q14" i="2" s="1"/>
  <c r="S11" i="4" s="1"/>
  <c r="S7" i="4" s="1"/>
  <c r="S12" i="4" s="1"/>
  <c r="P15" i="2"/>
  <c r="Q15" i="2" s="1"/>
  <c r="U11" i="4" s="1"/>
  <c r="P16" i="2"/>
  <c r="Q16" i="2" s="1"/>
  <c r="W11" i="4" s="1"/>
  <c r="W8" i="4" s="1"/>
  <c r="P17" i="2"/>
  <c r="Q17" i="2" s="1"/>
  <c r="Y11" i="4" s="1"/>
  <c r="P8" i="2"/>
  <c r="Q8" i="2" s="1"/>
  <c r="AG43" i="4" l="1"/>
  <c r="AE41" i="4"/>
  <c r="AC46" i="4"/>
  <c r="I42" i="4"/>
  <c r="I47" i="4" s="1"/>
  <c r="M23" i="4"/>
  <c r="M28" i="4" s="1"/>
  <c r="S28" i="4"/>
  <c r="W24" i="4"/>
  <c r="W28" i="4" s="1"/>
  <c r="AE25" i="4"/>
  <c r="E28" i="4"/>
  <c r="AE22" i="4"/>
  <c r="AF22" i="4" s="1"/>
  <c r="G22" i="4"/>
  <c r="O28" i="4"/>
  <c r="K23" i="4"/>
  <c r="K28" i="4" s="1"/>
  <c r="Q21" i="2"/>
  <c r="K6" i="2" s="1"/>
  <c r="E11" i="4"/>
  <c r="E6" i="4" s="1"/>
  <c r="M12" i="4"/>
  <c r="W12" i="4"/>
  <c r="I7" i="4"/>
  <c r="I12" i="4" s="1"/>
  <c r="Q12" i="4"/>
  <c r="F69" i="1"/>
  <c r="G69" i="1"/>
  <c r="H69" i="1"/>
  <c r="I69" i="1"/>
  <c r="J69" i="1"/>
  <c r="K69" i="1"/>
  <c r="F70" i="1"/>
  <c r="G70" i="1"/>
  <c r="H70" i="1"/>
  <c r="I70" i="1"/>
  <c r="J70" i="1"/>
  <c r="K70" i="1"/>
  <c r="F71" i="1"/>
  <c r="G71" i="1"/>
  <c r="H71" i="1"/>
  <c r="I71" i="1"/>
  <c r="J71" i="1"/>
  <c r="K71" i="1"/>
  <c r="F72" i="1"/>
  <c r="G72" i="1"/>
  <c r="H72" i="1"/>
  <c r="I72" i="1"/>
  <c r="J72" i="1"/>
  <c r="K72" i="1"/>
  <c r="G68" i="1"/>
  <c r="H68" i="1"/>
  <c r="I68" i="1"/>
  <c r="J68" i="1"/>
  <c r="K68" i="1"/>
  <c r="F68" i="1"/>
  <c r="K54" i="1"/>
  <c r="F51" i="1"/>
  <c r="G51" i="1"/>
  <c r="H51" i="1"/>
  <c r="I51" i="1"/>
  <c r="J51" i="1"/>
  <c r="K51" i="1"/>
  <c r="F52" i="1"/>
  <c r="G52" i="1"/>
  <c r="H52" i="1"/>
  <c r="I52" i="1"/>
  <c r="J52" i="1"/>
  <c r="K52" i="1"/>
  <c r="F53" i="1"/>
  <c r="G53" i="1"/>
  <c r="H53" i="1"/>
  <c r="I53" i="1"/>
  <c r="J53" i="1"/>
  <c r="K53" i="1"/>
  <c r="F54" i="1"/>
  <c r="G54" i="1"/>
  <c r="H54" i="1"/>
  <c r="I54" i="1"/>
  <c r="J54" i="1"/>
  <c r="G50" i="1"/>
  <c r="H50" i="1"/>
  <c r="I50" i="1"/>
  <c r="J50" i="1"/>
  <c r="K50" i="1"/>
  <c r="F50" i="1"/>
  <c r="F62" i="1"/>
  <c r="G62" i="1"/>
  <c r="H62" i="1"/>
  <c r="I62" i="1"/>
  <c r="J62" i="1"/>
  <c r="K62" i="1"/>
  <c r="F63" i="1"/>
  <c r="G63" i="1"/>
  <c r="H63" i="1"/>
  <c r="I63" i="1"/>
  <c r="J63" i="1"/>
  <c r="K63" i="1"/>
  <c r="F64" i="1"/>
  <c r="G64" i="1"/>
  <c r="H64" i="1"/>
  <c r="I64" i="1"/>
  <c r="J64" i="1"/>
  <c r="K64" i="1"/>
  <c r="F65" i="1"/>
  <c r="G65" i="1"/>
  <c r="H65" i="1"/>
  <c r="I65" i="1"/>
  <c r="J65" i="1"/>
  <c r="K65" i="1"/>
  <c r="G61" i="1"/>
  <c r="H61" i="1"/>
  <c r="I61" i="1"/>
  <c r="J61" i="1"/>
  <c r="K61" i="1"/>
  <c r="F61" i="1"/>
  <c r="F44" i="1"/>
  <c r="G44" i="1"/>
  <c r="H44" i="1"/>
  <c r="I44" i="1"/>
  <c r="J44" i="1"/>
  <c r="K44" i="1"/>
  <c r="F45" i="1"/>
  <c r="G45" i="1"/>
  <c r="H45" i="1"/>
  <c r="I45" i="1"/>
  <c r="J45" i="1"/>
  <c r="K45" i="1"/>
  <c r="F46" i="1"/>
  <c r="G46" i="1"/>
  <c r="H46" i="1"/>
  <c r="I46" i="1"/>
  <c r="J46" i="1"/>
  <c r="K46" i="1"/>
  <c r="F47" i="1"/>
  <c r="G47" i="1"/>
  <c r="H47" i="1"/>
  <c r="I47" i="1"/>
  <c r="J47" i="1"/>
  <c r="K47" i="1"/>
  <c r="G43" i="1"/>
  <c r="H43" i="1"/>
  <c r="I43" i="1"/>
  <c r="J43" i="1"/>
  <c r="K43" i="1"/>
  <c r="F43" i="1"/>
  <c r="F33" i="1"/>
  <c r="G33" i="1"/>
  <c r="H33" i="1"/>
  <c r="I33" i="1"/>
  <c r="J33" i="1"/>
  <c r="K33" i="1"/>
  <c r="F34" i="1"/>
  <c r="G34" i="1"/>
  <c r="H34" i="1"/>
  <c r="I34" i="1"/>
  <c r="J34" i="1"/>
  <c r="K34" i="1"/>
  <c r="F35" i="1"/>
  <c r="G35" i="1"/>
  <c r="H35" i="1"/>
  <c r="I35" i="1"/>
  <c r="J35" i="1"/>
  <c r="K35" i="1"/>
  <c r="F36" i="1"/>
  <c r="G36" i="1"/>
  <c r="H36" i="1"/>
  <c r="I36" i="1"/>
  <c r="J36" i="1"/>
  <c r="K36" i="1"/>
  <c r="G32" i="1"/>
  <c r="H32" i="1"/>
  <c r="I32" i="1"/>
  <c r="J32" i="1"/>
  <c r="K32" i="1"/>
  <c r="F32" i="1"/>
  <c r="F26" i="1"/>
  <c r="G26" i="1"/>
  <c r="H26" i="1"/>
  <c r="I26" i="1"/>
  <c r="J26" i="1"/>
  <c r="K26" i="1"/>
  <c r="F27" i="1"/>
  <c r="G27" i="1"/>
  <c r="H27" i="1"/>
  <c r="I27" i="1"/>
  <c r="J27" i="1"/>
  <c r="K27" i="1"/>
  <c r="F28" i="1"/>
  <c r="G28" i="1"/>
  <c r="H28" i="1"/>
  <c r="I28" i="1"/>
  <c r="J28" i="1"/>
  <c r="K28" i="1"/>
  <c r="F29" i="1"/>
  <c r="G29" i="1"/>
  <c r="H29" i="1"/>
  <c r="I29" i="1"/>
  <c r="J29" i="1"/>
  <c r="K29" i="1"/>
  <c r="G25" i="1"/>
  <c r="H25" i="1"/>
  <c r="I25" i="1"/>
  <c r="J25" i="1"/>
  <c r="K25" i="1"/>
  <c r="F25" i="1"/>
  <c r="G41" i="4" l="1"/>
  <c r="G47" i="4" s="1"/>
  <c r="AF41" i="4"/>
  <c r="I22" i="4"/>
  <c r="I28" i="4" s="1"/>
  <c r="AG22" i="4"/>
  <c r="G28" i="4"/>
  <c r="J9" i="2"/>
  <c r="AC7" i="4" s="1" a="1"/>
  <c r="AC7" i="4" s="1"/>
  <c r="J10" i="2"/>
  <c r="AC8" i="4" s="1" a="1"/>
  <c r="AC8" i="4" s="1"/>
  <c r="J11" i="2"/>
  <c r="AC9" i="4" s="1" a="1"/>
  <c r="AC9" i="4" s="1"/>
  <c r="Y9" i="4" s="1"/>
  <c r="AE9" i="4" s="1"/>
  <c r="J12" i="2"/>
  <c r="AC10" i="4" s="1" a="1"/>
  <c r="AC10" i="4" s="1"/>
  <c r="J8" i="2"/>
  <c r="E12" i="4"/>
  <c r="F11" i="4"/>
  <c r="G42" i="4" l="1"/>
  <c r="AE42" i="4" s="1"/>
  <c r="AF42" i="4" s="1"/>
  <c r="AG42" i="4" s="1"/>
  <c r="AH42" i="4" s="1"/>
  <c r="AI42" i="4" s="1"/>
  <c r="AJ42" i="4" s="1"/>
  <c r="AK42" i="4" s="1"/>
  <c r="I23" i="4"/>
  <c r="AE23" i="4" s="1"/>
  <c r="AF23" i="4" s="1"/>
  <c r="AG23" i="4" s="1"/>
  <c r="AH23" i="4" s="1"/>
  <c r="AI23" i="4" s="1"/>
  <c r="AJ23" i="4" s="1"/>
  <c r="AC6" i="4" a="1"/>
  <c r="AC6" i="4" s="1"/>
  <c r="J13" i="2"/>
  <c r="U42" i="4" l="1"/>
  <c r="U47" i="4" s="1"/>
  <c r="AL42" i="4"/>
  <c r="G48" i="4"/>
  <c r="U23" i="4"/>
  <c r="I29" i="4"/>
  <c r="AC11" i="4"/>
  <c r="AE6" i="4"/>
  <c r="G6" i="4" s="1"/>
  <c r="U28" i="4" l="1"/>
  <c r="AK23" i="4"/>
  <c r="AF6" i="4"/>
  <c r="G12" i="4"/>
  <c r="U24" i="4" l="1"/>
  <c r="U29" i="4"/>
  <c r="G7" i="4"/>
  <c r="AE7" i="4" s="1"/>
  <c r="AF7" i="4" s="1"/>
  <c r="AG7" i="4" s="1"/>
  <c r="AH7" i="4" s="1"/>
  <c r="AI7" i="4" s="1"/>
  <c r="AJ7" i="4" s="1"/>
  <c r="AK7" i="4" s="1"/>
  <c r="G13" i="4" l="1"/>
  <c r="AE24" i="4"/>
  <c r="AF24" i="4" s="1"/>
  <c r="U7" i="4"/>
  <c r="U12" i="4" s="1"/>
  <c r="U8" i="4" s="1"/>
  <c r="U13" i="4" s="1"/>
  <c r="Y24" i="4" l="1"/>
  <c r="AG24" i="4"/>
  <c r="AL7" i="4"/>
  <c r="AE8" i="4"/>
  <c r="AF8" i="4" s="1"/>
  <c r="Y28" i="4" l="1"/>
  <c r="Y29" i="4" s="1"/>
  <c r="Y8" i="4"/>
  <c r="Y26" i="4" l="1"/>
  <c r="Y12" i="4"/>
  <c r="Y13" i="4" s="1"/>
  <c r="AG8" i="4"/>
  <c r="AE26" i="4" l="1"/>
  <c r="Y30" i="4"/>
  <c r="Y10" i="4"/>
  <c r="AA26" i="4" l="1"/>
  <c r="AE10" i="4"/>
  <c r="AF10" i="4" s="1"/>
  <c r="F15" i="4"/>
  <c r="Y14" i="4"/>
  <c r="AA28" i="4" l="1"/>
  <c r="F32" i="4"/>
  <c r="AF2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<sst xmlns="http://schemas.openxmlformats.org/spreadsheetml/2006/main" count="332" uniqueCount="79">
  <si>
    <t xml:space="preserve">REFERENCES </t>
  </si>
  <si>
    <t>AVOCADO</t>
  </si>
  <si>
    <t>SALAD</t>
  </si>
  <si>
    <t>Consolidation Centers</t>
  </si>
  <si>
    <t>WAREHOUSES</t>
  </si>
  <si>
    <t xml:space="preserve">SCENARIO NO.1 </t>
  </si>
  <si>
    <t>Guadalajara (Jalisco)</t>
  </si>
  <si>
    <t>Uruapan (Michoacán) - Main avocado producer</t>
  </si>
  <si>
    <t>Monterrey (Nuevo León) - Logistics hub</t>
  </si>
  <si>
    <t>Hermosillo (Sonora)</t>
  </si>
  <si>
    <t>Laredo, Texas (As a redistribution center/secondary origin)</t>
  </si>
  <si>
    <t>San Diego, CA</t>
  </si>
  <si>
    <t>Los Angeles, CA</t>
  </si>
  <si>
    <t>San Francisco, CA</t>
  </si>
  <si>
    <t>Portland, OR</t>
  </si>
  <si>
    <t>Seattle, WA</t>
  </si>
  <si>
    <t>Vancouver, Canada</t>
  </si>
  <si>
    <t>SCENARIO NO.2</t>
  </si>
  <si>
    <t>Phoenix, AZ</t>
  </si>
  <si>
    <t>Dallas, TX</t>
  </si>
  <si>
    <t>Chicago, IL</t>
  </si>
  <si>
    <t>Atlanta, GA</t>
  </si>
  <si>
    <t>Nueva York, NY</t>
  </si>
  <si>
    <t>Toronto, Canadá</t>
  </si>
  <si>
    <t xml:space="preserve">WAREHOUSE'S SUPPLY LINE </t>
  </si>
  <si>
    <t>Origen / Destino</t>
  </si>
  <si>
    <t>Uruapan</t>
  </si>
  <si>
    <t>Hermosillo</t>
  </si>
  <si>
    <t xml:space="preserve">SCENARIO NO.1 					</t>
  </si>
  <si>
    <t xml:space="preserve">SCENARIO NO.2 					</t>
  </si>
  <si>
    <t>Monterrey, NL</t>
  </si>
  <si>
    <t>Hermosillo, SN</t>
  </si>
  <si>
    <t>Laredo, TX</t>
  </si>
  <si>
    <t>Uruapan, MI</t>
  </si>
  <si>
    <t>Guadalajara, JA</t>
  </si>
  <si>
    <t>Los Ángeles, CA</t>
  </si>
  <si>
    <t>Vancouver, CAN</t>
  </si>
  <si>
    <t>Toronto,  CAN</t>
  </si>
  <si>
    <t xml:space="preserve">Trucking Cost: </t>
  </si>
  <si>
    <t>USD COST PER KM IN AVOCADO ROUTE</t>
  </si>
  <si>
    <t>USD COST PER KM IN MANGO ROUTE</t>
  </si>
  <si>
    <t>USD COST PER KM IN SALAD ROUTE</t>
  </si>
  <si>
    <t>DISTRIBUTION &amp; CONSOLIDTION CENTERS DISTANCES (KM)</t>
  </si>
  <si>
    <t>D  E  M  A  N  D</t>
  </si>
  <si>
    <t xml:space="preserve">S  U  P  P  L  Y			</t>
  </si>
  <si>
    <t>SUPPLY</t>
  </si>
  <si>
    <t xml:space="preserve">DEMAND </t>
  </si>
  <si>
    <t xml:space="preserve">Monterrey </t>
  </si>
  <si>
    <t xml:space="preserve">Guadalajara </t>
  </si>
  <si>
    <t xml:space="preserve">Laredo, Texas </t>
  </si>
  <si>
    <t>TOTAL SUPPLY</t>
  </si>
  <si>
    <t>Destination Centers</t>
  </si>
  <si>
    <t>Consumption Percentage per City</t>
  </si>
  <si>
    <t>Estimated Avocado consumption</t>
  </si>
  <si>
    <t>TOTAL AVOCADO DEMAND USA</t>
  </si>
  <si>
    <t>TOTAL AVOCADO DEMAND CANADA</t>
  </si>
  <si>
    <t>CAPACITY</t>
  </si>
  <si>
    <t>TOTAL UNIT SUPPLY</t>
  </si>
  <si>
    <t>https://edis.ifas.ufl.edu/publication/FE1150</t>
  </si>
  <si>
    <t>https://worldpopulationreview.com/country-rankings/avocado-consumption-by-country</t>
  </si>
  <si>
    <t xml:space="preserve">2%  of the Estimated Demand </t>
  </si>
  <si>
    <t>Objetivo: Satisfacer el 2% de la demanda total de cada mercado.</t>
  </si>
  <si>
    <t xml:space="preserve">OUR TOTAL AVOCADO DEMAND </t>
  </si>
  <si>
    <t>TOTAL AVOCADO DEMAND :</t>
  </si>
  <si>
    <t xml:space="preserve">SCENARIO NO.1 		AVOCADO	</t>
  </si>
  <si>
    <t xml:space="preserve">NORTHWEST CORNER </t>
  </si>
  <si>
    <t>Toronto, CAN</t>
  </si>
  <si>
    <t>TOTAL  AVOCADO TRANSPORTATION COST</t>
  </si>
  <si>
    <t>TOTAL MANGO DEMAND USA</t>
  </si>
  <si>
    <t>https://www.thepacker.com/news/produce-crops/heres-how-much-us-imports-and-consumption-mangoes-has-changed-over-time</t>
  </si>
  <si>
    <t>MANGOES</t>
  </si>
  <si>
    <t>TOTAL MANGO DEMAND :</t>
  </si>
  <si>
    <t xml:space="preserve">OUR TOTAL MANGO DEMAND </t>
  </si>
  <si>
    <t>TOTAL MANGOES TRANSPORTATION COST</t>
  </si>
  <si>
    <t xml:space="preserve">OUR SALADS MANGO DEMAND </t>
  </si>
  <si>
    <t>TOTAL SALAD DEMAND</t>
  </si>
  <si>
    <t>TOTAL SALAD TRANSPORTATION COST</t>
  </si>
  <si>
    <t>SCENARIO NO.3 		SALAD</t>
  </si>
  <si>
    <t>SCENARIO NO.2 		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</si>
</sst>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  <font>
      <b/>
      <sz val="16"/>
      <color theme="1"/>
      <name val="Aptos Narrow"/>
      <scheme val="minor"/>
    </font>
    <font>
      <b/>
      <sz val="14"/>
      <color theme="1"/>
      <name val="Aptos Narrow"/>
      <scheme val="minor"/>
    </font>
    <font>
      <i/>
      <sz val="11"/>
      <color theme="1"/>
      <name val="Aptos Narrow"/>
      <scheme val="minor"/>
    </font>
    <font>
      <sz val="10"/>
      <color rgb="FF0A0A0A"/>
      <name val="Arial"/>
      <family val="2"/>
    </font>
    <font>
      <sz val="11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5"/>
      <color rgb="FFC00000"/>
      <name val="Helvetica Neue"/>
      <family val="2"/>
    </font>
    <font>
      <strike/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i/>
      <sz val="15"/>
      <color theme="1"/>
      <name val="Aptos Narrow"/>
      <scheme val="minor"/>
    </font>
    <font>
      <b/>
      <sz val="15"/>
      <color theme="1"/>
      <name val="Aptos Narrow"/>
      <scheme val="minor"/>
    </font>
    <font>
      <sz val="11"/>
      <color rgb="FF0F1115"/>
      <name val="Helvetica Neue"/>
      <family val="2"/>
    </font>
    <font>
      <sz val="15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90">
    <xf numFmtId="0" fontId="0" fillId="0" borderId="0" xfId="0"/>
    <xf numFmtId="0" fontId="0" fillId="0" borderId="4" xfId="0" applyBorder="1"/>
    <xf numFmtId="44" fontId="0" fillId="0" borderId="0" xfId="0" applyNumberFormat="1"/>
    <xf numFmtId="0" fontId="0" fillId="0" borderId="6" xfId="0" applyBorder="1"/>
    <xf numFmtId="0" fontId="3" fillId="0" borderId="0" xfId="4" applyAlignment="1"/>
    <xf numFmtId="0" fontId="4" fillId="0" borderId="0" xfId="0" applyFont="1"/>
    <xf numFmtId="43" fontId="0" fillId="0" borderId="0" xfId="0" applyNumberFormat="1"/>
    <xf numFmtId="0" fontId="0" fillId="2" borderId="0" xfId="0" applyFill="1"/>
    <xf numFmtId="0" fontId="0" fillId="0" borderId="5" xfId="0" applyBorder="1"/>
    <xf numFmtId="0" fontId="5" fillId="5" borderId="2" xfId="0" applyFont="1" applyFill="1" applyBorder="1"/>
    <xf numFmtId="0" fontId="8" fillId="0" borderId="0" xfId="0" applyFont="1"/>
    <xf numFmtId="0" fontId="9" fillId="0" borderId="0" xfId="0" applyFont="1"/>
    <xf numFmtId="0" fontId="7" fillId="6" borderId="19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164" fontId="9" fillId="0" borderId="8" xfId="1" applyNumberFormat="1" applyFont="1" applyBorder="1" applyAlignment="1">
      <alignment horizontal="center" vertical="center"/>
    </xf>
    <xf numFmtId="164" fontId="9" fillId="0" borderId="19" xfId="1" applyNumberFormat="1" applyFont="1" applyBorder="1" applyAlignment="1">
      <alignment horizontal="center" vertical="center"/>
    </xf>
    <xf numFmtId="0" fontId="7" fillId="6" borderId="21" xfId="0" applyFont="1" applyFill="1" applyBorder="1" applyAlignment="1">
      <alignment horizontal="center"/>
    </xf>
    <xf numFmtId="0" fontId="7" fillId="6" borderId="22" xfId="0" applyFont="1" applyFill="1" applyBorder="1" applyAlignment="1">
      <alignment horizontal="center"/>
    </xf>
    <xf numFmtId="0" fontId="7" fillId="6" borderId="23" xfId="0" applyFont="1" applyFill="1" applyBorder="1" applyAlignment="1">
      <alignment horizontal="center"/>
    </xf>
    <xf numFmtId="164" fontId="9" fillId="0" borderId="24" xfId="1" applyNumberFormat="1" applyFont="1" applyBorder="1" applyAlignment="1">
      <alignment horizontal="center" vertical="center"/>
    </xf>
    <xf numFmtId="164" fontId="9" fillId="0" borderId="25" xfId="1" applyNumberFormat="1" applyFont="1" applyBorder="1" applyAlignment="1">
      <alignment horizontal="center" vertical="center"/>
    </xf>
    <xf numFmtId="0" fontId="8" fillId="6" borderId="26" xfId="0" applyFont="1" applyFill="1" applyBorder="1" applyAlignment="1">
      <alignment horizontal="center"/>
    </xf>
    <xf numFmtId="0" fontId="8" fillId="6" borderId="27" xfId="0" applyFont="1" applyFill="1" applyBorder="1" applyAlignment="1">
      <alignment horizontal="center"/>
    </xf>
    <xf numFmtId="0" fontId="8" fillId="6" borderId="28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6" borderId="29" xfId="0" applyFont="1" applyFill="1" applyBorder="1" applyAlignment="1">
      <alignment horizontal="center"/>
    </xf>
    <xf numFmtId="164" fontId="9" fillId="0" borderId="20" xfId="1" applyNumberFormat="1" applyFont="1" applyBorder="1" applyAlignment="1">
      <alignment horizontal="center" vertical="center"/>
    </xf>
    <xf numFmtId="164" fontId="9" fillId="0" borderId="15" xfId="1" applyNumberFormat="1" applyFont="1" applyBorder="1" applyAlignment="1">
      <alignment horizontal="center" vertical="center"/>
    </xf>
    <xf numFmtId="164" fontId="9" fillId="0" borderId="30" xfId="1" applyNumberFormat="1" applyFont="1" applyBorder="1" applyAlignment="1">
      <alignment horizontal="center" vertical="center"/>
    </xf>
    <xf numFmtId="164" fontId="9" fillId="0" borderId="16" xfId="1" applyNumberFormat="1" applyFont="1" applyBorder="1" applyAlignment="1">
      <alignment horizontal="center" vertical="center"/>
    </xf>
    <xf numFmtId="164" fontId="9" fillId="0" borderId="17" xfId="1" applyNumberFormat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44" fontId="9" fillId="0" borderId="24" xfId="2" applyFont="1" applyBorder="1" applyAlignment="1">
      <alignment horizontal="center" vertical="center"/>
    </xf>
    <xf numFmtId="44" fontId="9" fillId="0" borderId="0" xfId="2" applyFont="1" applyBorder="1" applyAlignment="1">
      <alignment horizontal="center" vertical="center"/>
    </xf>
    <xf numFmtId="43" fontId="0" fillId="0" borderId="0" xfId="1" applyFont="1"/>
    <xf numFmtId="0" fontId="11" fillId="0" borderId="0" xfId="0" applyFont="1"/>
    <xf numFmtId="0" fontId="12" fillId="0" borderId="9" xfId="0" applyFont="1" applyBorder="1"/>
    <xf numFmtId="0" fontId="0" fillId="6" borderId="6" xfId="0" applyFill="1" applyBorder="1"/>
    <xf numFmtId="43" fontId="0" fillId="0" borderId="19" xfId="1" applyFont="1" applyBorder="1"/>
    <xf numFmtId="0" fontId="8" fillId="6" borderId="32" xfId="0" applyFont="1" applyFill="1" applyBorder="1" applyAlignment="1">
      <alignment horizontal="center"/>
    </xf>
    <xf numFmtId="44" fontId="9" fillId="0" borderId="25" xfId="0" applyNumberFormat="1" applyFont="1" applyBorder="1" applyAlignment="1">
      <alignment horizontal="center" vertical="center"/>
    </xf>
    <xf numFmtId="0" fontId="10" fillId="7" borderId="0" xfId="0" applyFont="1" applyFill="1"/>
    <xf numFmtId="0" fontId="0" fillId="0" borderId="3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40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3" xfId="0" applyBorder="1" applyAlignment="1">
      <alignment horizontal="center"/>
    </xf>
    <xf numFmtId="0" fontId="6" fillId="6" borderId="8" xfId="0" applyFont="1" applyFill="1" applyBorder="1"/>
    <xf numFmtId="9" fontId="0" fillId="0" borderId="8" xfId="0" applyNumberFormat="1" applyBorder="1"/>
    <xf numFmtId="3" fontId="13" fillId="0" borderId="0" xfId="0" applyNumberFormat="1" applyFont="1"/>
    <xf numFmtId="43" fontId="0" fillId="0" borderId="10" xfId="1" applyFont="1" applyBorder="1"/>
    <xf numFmtId="10" fontId="0" fillId="0" borderId="8" xfId="3" applyNumberFormat="1" applyFont="1" applyBorder="1" applyAlignment="1">
      <alignment horizontal="center"/>
    </xf>
    <xf numFmtId="43" fontId="0" fillId="0" borderId="19" xfId="0" applyNumberFormat="1" applyBorder="1"/>
    <xf numFmtId="43" fontId="0" fillId="0" borderId="20" xfId="0" applyNumberFormat="1" applyBorder="1"/>
    <xf numFmtId="43" fontId="6" fillId="0" borderId="20" xfId="0" applyNumberFormat="1" applyFont="1" applyBorder="1"/>
    <xf numFmtId="9" fontId="0" fillId="0" borderId="0" xfId="0" applyNumberFormat="1"/>
    <xf numFmtId="10" fontId="0" fillId="0" borderId="16" xfId="3" applyNumberFormat="1" applyFont="1" applyBorder="1" applyAlignment="1">
      <alignment horizontal="center"/>
    </xf>
    <xf numFmtId="43" fontId="0" fillId="0" borderId="44" xfId="0" applyNumberFormat="1" applyBorder="1"/>
    <xf numFmtId="43" fontId="6" fillId="0" borderId="45" xfId="0" applyNumberFormat="1" applyFont="1" applyBorder="1"/>
    <xf numFmtId="0" fontId="11" fillId="6" borderId="5" xfId="0" applyFont="1" applyFill="1" applyBorder="1"/>
    <xf numFmtId="10" fontId="0" fillId="0" borderId="19" xfId="3" applyNumberFormat="1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43" fontId="5" fillId="5" borderId="3" xfId="0" applyNumberFormat="1" applyFont="1" applyFill="1" applyBorder="1"/>
    <xf numFmtId="9" fontId="0" fillId="0" borderId="42" xfId="0" applyNumberFormat="1" applyBorder="1"/>
    <xf numFmtId="9" fontId="0" fillId="0" borderId="22" xfId="0" applyNumberFormat="1" applyBorder="1"/>
    <xf numFmtId="43" fontId="14" fillId="0" borderId="25" xfId="0" applyNumberFormat="1" applyFont="1" applyBorder="1"/>
    <xf numFmtId="43" fontId="15" fillId="0" borderId="25" xfId="0" applyNumberFormat="1" applyFont="1" applyBorder="1"/>
    <xf numFmtId="43" fontId="9" fillId="0" borderId="32" xfId="1" applyFont="1" applyBorder="1" applyAlignment="1">
      <alignment horizontal="center" vertical="center"/>
    </xf>
    <xf numFmtId="43" fontId="9" fillId="0" borderId="25" xfId="1" applyFont="1" applyBorder="1" applyAlignment="1">
      <alignment horizontal="center" vertical="center"/>
    </xf>
    <xf numFmtId="43" fontId="9" fillId="0" borderId="33" xfId="1" applyFont="1" applyBorder="1" applyAlignment="1">
      <alignment horizontal="center" vertical="center"/>
    </xf>
    <xf numFmtId="43" fontId="0" fillId="0" borderId="25" xfId="1" applyFont="1" applyBorder="1" applyAlignment="1"/>
    <xf numFmtId="43" fontId="9" fillId="0" borderId="32" xfId="1" applyFont="1" applyBorder="1" applyAlignment="1">
      <alignment vertical="center"/>
    </xf>
    <xf numFmtId="43" fontId="9" fillId="0" borderId="25" xfId="1" applyFont="1" applyBorder="1" applyAlignment="1">
      <alignment vertical="center"/>
    </xf>
    <xf numFmtId="43" fontId="9" fillId="0" borderId="9" xfId="1" applyFont="1" applyBorder="1" applyAlignment="1">
      <alignment horizontal="center" vertical="center"/>
    </xf>
    <xf numFmtId="44" fontId="0" fillId="0" borderId="11" xfId="0" applyNumberFormat="1" applyBorder="1"/>
    <xf numFmtId="44" fontId="16" fillId="3" borderId="41" xfId="2" applyFont="1" applyFill="1" applyBorder="1" applyAlignment="1">
      <alignment horizontal="center" vertical="center"/>
    </xf>
    <xf numFmtId="44" fontId="17" fillId="3" borderId="24" xfId="0" applyNumberFormat="1" applyFont="1" applyFill="1" applyBorder="1"/>
    <xf numFmtId="44" fontId="16" fillId="3" borderId="32" xfId="2" applyFont="1" applyFill="1" applyBorder="1" applyAlignment="1">
      <alignment horizontal="center" vertical="center"/>
    </xf>
    <xf numFmtId="44" fontId="17" fillId="3" borderId="25" xfId="0" applyNumberFormat="1" applyFont="1" applyFill="1" applyBorder="1"/>
    <xf numFmtId="0" fontId="18" fillId="0" borderId="0" xfId="0" applyFont="1"/>
    <xf numFmtId="43" fontId="18" fillId="0" borderId="0" xfId="0" applyNumberFormat="1" applyFont="1"/>
    <xf numFmtId="43" fontId="19" fillId="0" borderId="0" xfId="0" applyNumberFormat="1" applyFont="1"/>
    <xf numFmtId="0" fontId="20" fillId="0" borderId="0" xfId="1" applyNumberFormat="1" applyFont="1"/>
    <xf numFmtId="0" fontId="21" fillId="0" borderId="0" xfId="0" applyFont="1"/>
    <xf numFmtId="43" fontId="9" fillId="0" borderId="5" xfId="1" applyFont="1" applyBorder="1" applyAlignment="1">
      <alignment horizontal="center" vertical="center"/>
    </xf>
    <xf numFmtId="44" fontId="0" fillId="0" borderId="7" xfId="0" applyNumberFormat="1" applyBorder="1"/>
    <xf numFmtId="43" fontId="15" fillId="0" borderId="24" xfId="0" applyNumberFormat="1" applyFont="1" applyBorder="1"/>
    <xf numFmtId="0" fontId="7" fillId="6" borderId="48" xfId="0" applyFont="1" applyFill="1" applyBorder="1" applyAlignment="1">
      <alignment horizontal="center"/>
    </xf>
    <xf numFmtId="44" fontId="17" fillId="3" borderId="18" xfId="0" applyNumberFormat="1" applyFont="1" applyFill="1" applyBorder="1"/>
    <xf numFmtId="44" fontId="16" fillId="3" borderId="36" xfId="2" applyFont="1" applyFill="1" applyBorder="1" applyAlignment="1">
      <alignment horizontal="center" vertical="center"/>
    </xf>
    <xf numFmtId="44" fontId="17" fillId="3" borderId="49" xfId="0" applyNumberFormat="1" applyFont="1" applyFill="1" applyBorder="1"/>
    <xf numFmtId="44" fontId="16" fillId="3" borderId="18" xfId="2" applyFont="1" applyFill="1" applyBorder="1" applyAlignment="1">
      <alignment horizontal="center" vertical="center"/>
    </xf>
    <xf numFmtId="43" fontId="20" fillId="0" borderId="0" xfId="1" applyFont="1"/>
    <xf numFmtId="43" fontId="9" fillId="0" borderId="18" xfId="1" applyFont="1" applyBorder="1" applyAlignment="1">
      <alignment horizontal="center" vertical="center"/>
    </xf>
    <xf numFmtId="43" fontId="9" fillId="0" borderId="24" xfId="1" applyFont="1" applyBorder="1" applyAlignment="1">
      <alignment horizontal="center" vertical="center"/>
    </xf>
    <xf numFmtId="44" fontId="16" fillId="3" borderId="0" xfId="2" applyFont="1" applyFill="1" applyBorder="1" applyAlignment="1">
      <alignment horizontal="center" vertical="center"/>
    </xf>
    <xf numFmtId="0" fontId="7" fillId="6" borderId="41" xfId="0" applyFont="1" applyFill="1" applyBorder="1" applyAlignment="1">
      <alignment horizontal="center"/>
    </xf>
    <xf numFmtId="0" fontId="7" fillId="6" borderId="45" xfId="0" applyFont="1" applyFill="1" applyBorder="1" applyAlignment="1">
      <alignment horizontal="center"/>
    </xf>
    <xf numFmtId="44" fontId="8" fillId="2" borderId="0" xfId="2" applyFont="1" applyFill="1" applyBorder="1" applyAlignment="1">
      <alignment horizontal="center"/>
    </xf>
    <xf numFmtId="0" fontId="8" fillId="2" borderId="0" xfId="0" applyFont="1" applyFill="1" applyAlignment="1">
      <alignment horizontal="left"/>
    </xf>
    <xf numFmtId="43" fontId="0" fillId="0" borderId="16" xfId="0" applyNumberFormat="1" applyBorder="1"/>
    <xf numFmtId="43" fontId="11" fillId="6" borderId="7" xfId="0" applyNumberFormat="1" applyFont="1" applyFill="1" applyBorder="1"/>
    <xf numFmtId="10" fontId="0" fillId="0" borderId="42" xfId="3" applyNumberFormat="1" applyFont="1" applyBorder="1" applyAlignment="1">
      <alignment horizontal="center"/>
    </xf>
    <xf numFmtId="43" fontId="0" fillId="0" borderId="42" xfId="0" applyNumberFormat="1" applyBorder="1"/>
    <xf numFmtId="43" fontId="0" fillId="0" borderId="52" xfId="0" applyNumberFormat="1" applyBorder="1"/>
    <xf numFmtId="0" fontId="11" fillId="6" borderId="9" xfId="0" applyFont="1" applyFill="1" applyBorder="1"/>
    <xf numFmtId="0" fontId="0" fillId="6" borderId="10" xfId="0" applyFill="1" applyBorder="1"/>
    <xf numFmtId="43" fontId="11" fillId="6" borderId="11" xfId="0" applyNumberFormat="1" applyFont="1" applyFill="1" applyBorder="1"/>
    <xf numFmtId="44" fontId="22" fillId="0" borderId="24" xfId="2" applyFont="1" applyBorder="1" applyAlignment="1">
      <alignment horizontal="center" vertical="center"/>
    </xf>
    <xf numFmtId="44" fontId="22" fillId="0" borderId="11" xfId="2" applyFont="1" applyBorder="1" applyAlignment="1">
      <alignment horizontal="center" vertical="center"/>
    </xf>
    <xf numFmtId="44" fontId="16" fillId="3" borderId="33" xfId="2" applyFont="1" applyFill="1" applyBorder="1" applyAlignment="1">
      <alignment horizontal="center" vertical="center"/>
    </xf>
    <xf numFmtId="44" fontId="17" fillId="3" borderId="33" xfId="0" applyNumberFormat="1" applyFont="1" applyFill="1" applyBorder="1"/>
    <xf numFmtId="44" fontId="16" fillId="3" borderId="13" xfId="2" applyFont="1" applyFill="1" applyBorder="1" applyAlignment="1">
      <alignment horizontal="center" vertical="center"/>
    </xf>
    <xf numFmtId="44" fontId="17" fillId="3" borderId="40" xfId="0" applyNumberFormat="1" applyFont="1" applyFill="1" applyBorder="1"/>
    <xf numFmtId="44" fontId="16" fillId="3" borderId="39" xfId="2" applyFont="1" applyFill="1" applyBorder="1" applyAlignment="1">
      <alignment horizontal="center" vertical="center"/>
    </xf>
    <xf numFmtId="43" fontId="0" fillId="0" borderId="25" xfId="1" applyFont="1" applyBorder="1" applyAlignment="1">
      <alignment horizontal="center"/>
    </xf>
    <xf numFmtId="44" fontId="0" fillId="0" borderId="10" xfId="2" applyFont="1" applyBorder="1"/>
    <xf numFmtId="9" fontId="0" fillId="0" borderId="19" xfId="3" applyFont="1" applyBorder="1" applyAlignment="1">
      <alignment horizontal="center"/>
    </xf>
    <xf numFmtId="9" fontId="0" fillId="0" borderId="16" xfId="3" applyFont="1" applyBorder="1" applyAlignment="1">
      <alignment horizontal="center"/>
    </xf>
    <xf numFmtId="44" fontId="22" fillId="0" borderId="25" xfId="2" applyFont="1" applyBorder="1" applyAlignment="1">
      <alignment horizontal="center" vertical="center"/>
    </xf>
    <xf numFmtId="0" fontId="8" fillId="6" borderId="41" xfId="0" applyFont="1" applyFill="1" applyBorder="1" applyAlignment="1">
      <alignment horizontal="center"/>
    </xf>
    <xf numFmtId="43" fontId="9" fillId="0" borderId="41" xfId="1" applyFont="1" applyBorder="1" applyAlignment="1">
      <alignment horizontal="center" vertical="center"/>
    </xf>
    <xf numFmtId="43" fontId="23" fillId="0" borderId="0" xfId="1" applyFont="1"/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44" fontId="7" fillId="2" borderId="9" xfId="2" applyFont="1" applyFill="1" applyBorder="1" applyAlignment="1">
      <alignment horizontal="center"/>
    </xf>
    <xf numFmtId="44" fontId="7" fillId="2" borderId="10" xfId="2" applyFont="1" applyFill="1" applyBorder="1" applyAlignment="1">
      <alignment horizontal="center"/>
    </xf>
    <xf numFmtId="44" fontId="7" fillId="2" borderId="11" xfId="2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5" fillId="5" borderId="46" xfId="0" applyFont="1" applyFill="1" applyBorder="1" applyAlignment="1">
      <alignment horizontal="center"/>
    </xf>
    <xf numFmtId="0" fontId="5" fillId="5" borderId="35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6" fillId="6" borderId="32" xfId="0" applyFont="1" applyFill="1" applyBorder="1" applyAlignment="1">
      <alignment horizontal="center"/>
    </xf>
    <xf numFmtId="0" fontId="6" fillId="6" borderId="34" xfId="0" applyFont="1" applyFill="1" applyBorder="1" applyAlignment="1">
      <alignment horizontal="center"/>
    </xf>
    <xf numFmtId="43" fontId="0" fillId="0" borderId="32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43" fontId="0" fillId="0" borderId="48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2" xfId="0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43" xfId="0" applyBorder="1" applyAlignment="1">
      <alignment horizontal="center"/>
    </xf>
    <xf numFmtId="0" fontId="0" fillId="0" borderId="40" xfId="0" applyBorder="1" applyAlignment="1">
      <alignment horizontal="center"/>
    </xf>
    <xf numFmtId="0" fontId="7" fillId="6" borderId="48" xfId="0" applyFont="1" applyFill="1" applyBorder="1" applyAlignment="1">
      <alignment horizontal="center"/>
    </xf>
    <xf numFmtId="0" fontId="7" fillId="6" borderId="29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50" xfId="0" applyFont="1" applyFill="1" applyBorder="1" applyAlignment="1">
      <alignment horizontal="center"/>
    </xf>
    <xf numFmtId="0" fontId="7" fillId="6" borderId="51" xfId="0" applyFont="1" applyFill="1" applyBorder="1" applyAlignment="1">
      <alignment horizontal="center"/>
    </xf>
  </cellXfs>
  <cellStyles count="5">
    <cellStyle name="Hipervínculo" xfId="4" builtinId="8"/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3</xdr:col>
      <xdr:colOff>493259</xdr:colOff>
      <xdr:row>3</xdr:row>
      <xdr:rowOff>119062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66452D-F34F-4910-B889-A23080BE669B}"/>
            </a:ext>
          </a:extLst>
        </xdr:cNvPr>
        <xdr:cNvSpPr/>
      </xdr:nvSpPr>
      <xdr:spPr>
        <a:xfrm>
          <a:off x="1519464" y="181429"/>
          <a:ext cx="1252991" cy="481919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>
              <a:solidFill>
                <a:sysClr val="windowText" lastClr="000000"/>
              </a:solidFill>
            </a:rPr>
            <a:t>MENU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109538</xdr:colOff>
      <xdr:row>0</xdr:row>
      <xdr:rowOff>52387</xdr:rowOff>
    </xdr:from>
    <xdr:to>
      <xdr:col>2</xdr:col>
      <xdr:colOff>650813</xdr:colOff>
      <xdr:row>8</xdr:row>
      <xdr:rowOff>7245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8B80F1-DA10-4DB9-A77F-EBA5DE44E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8" y="52387"/>
          <a:ext cx="2065275" cy="1743501"/>
        </a:xfrm>
        <a:prstGeom prst="rect">
          <a:avLst/>
        </a:prstGeom>
      </xdr:spPr>
    </xdr:pic>
    <xdr:clientData/>
  </xdr:twoCellAnchor>
  <xdr:twoCellAnchor>
    <xdr:from>
      <xdr:col>0</xdr:col>
      <xdr:colOff>660889</xdr:colOff>
      <xdr:row>8</xdr:row>
      <xdr:rowOff>123580</xdr:rowOff>
    </xdr:from>
    <xdr:to>
      <xdr:col>2</xdr:col>
      <xdr:colOff>671636</xdr:colOff>
      <xdr:row>13</xdr:row>
      <xdr:rowOff>116010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3EFEAF-8BE9-4099-E4DB-6173EF0C4E57}"/>
            </a:ext>
          </a:extLst>
        </xdr:cNvPr>
        <xdr:cNvSpPr/>
      </xdr:nvSpPr>
      <xdr:spPr>
        <a:xfrm>
          <a:off x="660889" y="2040792"/>
          <a:ext cx="1537189" cy="908295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>
              <a:solidFill>
                <a:sysClr val="windowText" lastClr="000000"/>
              </a:solidFill>
            </a:rPr>
            <a:t>MENU</a:t>
          </a:r>
        </a:p>
      </xdr:txBody>
    </xdr:sp>
    <xdr:clientData/>
  </xdr:twoCellAnchor>
  <xdr:twoCellAnchor>
    <xdr:from>
      <xdr:col>11</xdr:col>
      <xdr:colOff>914400</xdr:colOff>
      <xdr:row>3</xdr:row>
      <xdr:rowOff>152400</xdr:rowOff>
    </xdr:from>
    <xdr:to>
      <xdr:col>18</xdr:col>
      <xdr:colOff>14356</xdr:colOff>
      <xdr:row>30</xdr:row>
      <xdr:rowOff>152400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BBA96355-21E5-6F6B-67FD-D3C1A26FDBA6}"/>
            </a:ext>
          </a:extLst>
        </xdr:cNvPr>
        <xdr:cNvSpPr txBox="1"/>
      </xdr:nvSpPr>
      <xdr:spPr>
        <a:xfrm>
          <a:off x="18770600" y="762000"/>
          <a:ext cx="6084956" cy="7061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0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transportation cost analysis was built using a straightforward, two-step methodology:</a:t>
          </a:r>
        </a:p>
        <a:p>
          <a:endParaRPr lang="es-MX" sz="20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First, the point-to-point distances between each origin city and each destination market were sourced from the internet (Google</a:t>
          </a:r>
          <a:r>
            <a:rPr lang="es-MX" sz="2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Maps)</a:t>
          </a:r>
          <a:r>
            <a:rPr lang="es-MX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s-MX" sz="20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Second, the total truck cost for each product route was divided by these pre</a:t>
          </a:r>
          <a:r>
            <a:rPr lang="es-MX" sz="2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defined distances to calculate a unique cost per kilometer for every single origin</a:t>
          </a:r>
          <a:r>
            <a:rPr lang="es-MX" sz="2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s-MX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destination pair. </a:t>
          </a:r>
        </a:p>
        <a:p>
          <a:endParaRPr lang="es-MX" sz="20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is why the cost per kilometer varies between routes, it is not a single flat rate but a direct reflection of the total cost allocated over the specific distance for that route.</a:t>
          </a:r>
        </a:p>
        <a:p>
          <a:endParaRPr lang="es-MX" sz="20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Essentially, we calculated the per</a:t>
          </a:r>
          <a:r>
            <a:rPr lang="es-MX" sz="2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kilometer rate from the total cost and the distance for each route.</a:t>
          </a:r>
        </a:p>
        <a:p>
          <a:endParaRPr lang="es-MX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544938</xdr:colOff>
      <xdr:row>7</xdr:row>
      <xdr:rowOff>176668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B2AD95-33EB-49AC-BC37-EB26C49F4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68938" cy="1742280"/>
        </a:xfrm>
        <a:prstGeom prst="rect">
          <a:avLst/>
        </a:prstGeom>
      </xdr:spPr>
    </xdr:pic>
    <xdr:clientData/>
  </xdr:twoCellAnchor>
  <xdr:twoCellAnchor>
    <xdr:from>
      <xdr:col>17</xdr:col>
      <xdr:colOff>85893</xdr:colOff>
      <xdr:row>3</xdr:row>
      <xdr:rowOff>375227</xdr:rowOff>
    </xdr:from>
    <xdr:to>
      <xdr:col>21</xdr:col>
      <xdr:colOff>187613</xdr:colOff>
      <xdr:row>20</xdr:row>
      <xdr:rowOff>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169CB96-F65C-F1C6-AAC5-D8AE429F0FCF}"/>
            </a:ext>
          </a:extLst>
        </xdr:cNvPr>
        <xdr:cNvSpPr txBox="1"/>
      </xdr:nvSpPr>
      <xdr:spPr>
        <a:xfrm>
          <a:off x="22628393" y="1024659"/>
          <a:ext cx="3392175" cy="33193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/>
            <a:t>According to 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Avocado Consumption by Country 2025 in the World Population Review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Page the Avocado Consumption in the United States is  </a:t>
          </a:r>
          <a:r>
            <a:rPr lang="es-MX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1.2M Metric Tons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 year. Which represents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100,000 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metric tons per month.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Taking into account the single avocado average wight (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300 grams) 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can determine that the total unit comumption of avocado per month in the USA is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333 million avocados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/>
            <a:t>According to 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Avocado Consumption by Country 2025 in the World Population Review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Page the Avocado Consumption in Canada is  </a:t>
          </a:r>
          <a:r>
            <a:rPr lang="es-MX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94.7K Tons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 year. Which represents 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7,891.67 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metric tons per month.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Taking into account the single avocado average wight (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300 grams) 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can determine that the total unit comumption of avocado per month in  Canada is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s-MX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million avocados </a:t>
          </a:r>
          <a:endParaRPr lang="es-MX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167114</xdr:colOff>
      <xdr:row>22</xdr:row>
      <xdr:rowOff>153380</xdr:rowOff>
    </xdr:from>
    <xdr:to>
      <xdr:col>21</xdr:col>
      <xdr:colOff>268834</xdr:colOff>
      <xdr:row>40</xdr:row>
      <xdr:rowOff>14433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F583B1A-DB85-6344-95BA-36A6525EA0C0}"/>
            </a:ext>
          </a:extLst>
        </xdr:cNvPr>
        <xdr:cNvSpPr txBox="1"/>
      </xdr:nvSpPr>
      <xdr:spPr>
        <a:xfrm>
          <a:off x="23366765" y="5070938"/>
          <a:ext cx="3409627" cy="33904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U.S. imports of Mexican mangoes totaled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419,930 metric tons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2023, the USDA said. 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represents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34,994  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metric tons per month.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Taking into account the single mango average wight </a:t>
          </a:r>
          <a:r>
            <a:rPr lang="es-MX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(300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grams) 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can determine that the total unit comumption of Mangoes per month in the USA is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116,646,667</a:t>
          </a:r>
          <a:r>
            <a:rPr lang="es-MX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mangoes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Canadian mango consumption rose by 5.2% in 2024, reaching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93,098 metric tons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which is the third highest level in a decade.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Which represents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7,758.17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metric tons per month.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Taking into account the single avocado mango wight (300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grams) 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can determine that the total unit comumption of mangoes per month in  Canada is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25,860,567 mangoes</a:t>
          </a:r>
          <a:endParaRPr lang="es-MX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179644</xdr:colOff>
      <xdr:row>41</xdr:row>
      <xdr:rowOff>10181</xdr:rowOff>
    </xdr:from>
    <xdr:to>
      <xdr:col>21</xdr:col>
      <xdr:colOff>281364</xdr:colOff>
      <xdr:row>59</xdr:row>
      <xdr:rowOff>44416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4E1120F0-EE4E-2745-A0D4-0CB40A47DABF}"/>
            </a:ext>
          </a:extLst>
        </xdr:cNvPr>
        <xdr:cNvSpPr txBox="1"/>
      </xdr:nvSpPr>
      <xdr:spPr>
        <a:xfrm>
          <a:off x="23366765" y="9054120"/>
          <a:ext cx="3411417" cy="37287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U.S. salad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consumption rounds 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1.5 million metric tons annually. 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represents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125,000   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metric tons per month.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Taking into account the single salad average portion wight </a:t>
          </a:r>
          <a:r>
            <a:rPr lang="es-MX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(300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grams) 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can determine that the total unit comumption of Salad per month in the USA is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416,666,667 portions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Canada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salad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consumption rounds 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150,000 metric tons annually. 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represents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12,500  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metric tons per month.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Taking into account the single salad average portion wight </a:t>
          </a:r>
          <a:r>
            <a:rPr lang="es-MX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(300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grams) 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can determine that the total unit comumption of Salad per month in Canada is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41,666,667 portions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109538</xdr:colOff>
      <xdr:row>0</xdr:row>
      <xdr:rowOff>52387</xdr:rowOff>
    </xdr:from>
    <xdr:to>
      <xdr:col>2</xdr:col>
      <xdr:colOff>650813</xdr:colOff>
      <xdr:row>8</xdr:row>
      <xdr:rowOff>12614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0438C73-3C42-4F8D-9ACC-AD0382D48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8" y="52387"/>
          <a:ext cx="2065275" cy="1748263"/>
        </a:xfrm>
        <a:prstGeom prst="rect">
          <a:avLst/>
        </a:prstGeom>
      </xdr:spPr>
    </xdr:pic>
    <xdr:clientData/>
  </xdr:twoCellAnchor>
  <xdr:twoCellAnchor>
    <xdr:from>
      <xdr:col>2</xdr:col>
      <xdr:colOff>787400</xdr:colOff>
      <xdr:row>52</xdr:row>
      <xdr:rowOff>127000</xdr:rowOff>
    </xdr:from>
    <xdr:to>
      <xdr:col>15</xdr:col>
      <xdr:colOff>0</xdr:colOff>
      <xdr:row>79</xdr:row>
      <xdr:rowOff>177800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E121601-9A12-C5C2-1AC2-195175FCE622}"/>
            </a:ext>
          </a:extLst>
        </xdr:cNvPr>
        <xdr:cNvSpPr txBox="1"/>
      </xdr:nvSpPr>
      <xdr:spPr>
        <a:xfrm>
          <a:off x="2463800" y="13741400"/>
          <a:ext cx="17424400" cy="553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analysis of the three scenarios reveals a clear hierarchy in logistics challenges. </a:t>
          </a:r>
          <a:r>
            <a:rPr lang="es-MX" sz="2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Avocados</a:t>
          </a:r>
          <a:r>
            <a:rPr lang="es-MX" sz="2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represent a high-volume, high-cost operation, with expenses driven by the massive demand in major hubs like New York and Chicago. </a:t>
          </a:r>
          <a:r>
            <a:rPr lang="es-MX" sz="2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Mangoes</a:t>
          </a:r>
          <a:r>
            <a:rPr lang="es-MX" sz="2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demonstrate a more cost-efficient model, with nearly half the transportation cost of avocados due to optimized routes and lower total volume. </a:t>
          </a:r>
        </a:p>
        <a:p>
          <a:endParaRPr lang="es-MX" sz="2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2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instance, shipments from Hermosillo to Phoenix cost $60.34, while those from Guadalajara to Seattle cost $9.59. This reflects the reliance on Mexican producing regions to supply the U.S. market, with costs increasing for distant destinations such as the Northeast.</a:t>
          </a:r>
        </a:p>
        <a:p>
          <a:endParaRPr lang="es-MX" sz="2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2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2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However, </a:t>
          </a:r>
          <a:r>
            <a:rPr lang="es-MX" sz="2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Salads</a:t>
          </a:r>
          <a:r>
            <a:rPr lang="es-MX" sz="2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emerge as the most logistically demanding and expensive product, combining the highest volume with the inherent challenges of transporting a bulky, perishable item. This leads to the highest total transportation cost.</a:t>
          </a:r>
        </a:p>
        <a:p>
          <a:endParaRPr lang="es-MX" sz="2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2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key takeaway is that for fresh produce, </a:t>
          </a:r>
          <a:r>
            <a:rPr lang="es-MX" sz="2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characteristics (perishability, bulk) are as critical as volume and distance in determining cost.</a:t>
          </a:r>
          <a:r>
            <a:rPr lang="es-MX" sz="2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Strategic origin selection and route optimization are paramount, especially for time-sensitive goods, to minimize expenses and maintain quality.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20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20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20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504C-A6BF-412D-9159-1CE6E9500417}">
  <dimension ref="B3:H23"/>
  <sheetViews>
    <sheetView showGridLines="0" topLeftCell="A4" zoomScale="106" workbookViewId="0">
      <selection activeCell="N32" sqref="N32"/>
    </sheetView>
  </sheetViews>
  <sheetFormatPr baseColWidth="10" defaultRowHeight="15" x14ac:dyDescent="0.2"/>
  <cols>
    <col min="2" max="2" width="13.83203125" customWidth="1"/>
    <col min="5" max="5" width="24" customWidth="1"/>
    <col min="7" max="8" width="10.6640625" customWidth="1"/>
    <col min="12" max="12" width="12.33203125" bestFit="1" customWidth="1"/>
  </cols>
  <sheetData>
    <row r="3" spans="2:8" x14ac:dyDescent="0.2">
      <c r="B3" t="s">
        <v>4</v>
      </c>
    </row>
    <row r="6" spans="2:8" ht="16" thickBot="1" x14ac:dyDescent="0.25"/>
    <row r="7" spans="2:8" ht="22" thickBot="1" x14ac:dyDescent="0.3">
      <c r="C7" s="133" t="s">
        <v>24</v>
      </c>
      <c r="D7" s="134"/>
      <c r="E7" s="134"/>
      <c r="F7" s="134"/>
      <c r="G7" s="134"/>
      <c r="H7" s="135"/>
    </row>
    <row r="8" spans="2:8" ht="17" x14ac:dyDescent="0.2">
      <c r="C8" s="136" t="s">
        <v>5</v>
      </c>
      <c r="D8" s="137"/>
      <c r="E8" s="137"/>
      <c r="F8" s="137"/>
      <c r="G8" s="137"/>
      <c r="H8" s="138"/>
    </row>
    <row r="9" spans="2:8" x14ac:dyDescent="0.2">
      <c r="C9" s="139" t="s">
        <v>3</v>
      </c>
      <c r="D9" s="140"/>
      <c r="E9" s="140"/>
      <c r="F9" s="140" t="s">
        <v>51</v>
      </c>
      <c r="G9" s="140"/>
      <c r="H9" s="141"/>
    </row>
    <row r="10" spans="2:8" x14ac:dyDescent="0.2">
      <c r="C10" s="128" t="s">
        <v>48</v>
      </c>
      <c r="D10" s="129"/>
      <c r="E10" s="129"/>
      <c r="F10" s="129" t="s">
        <v>11</v>
      </c>
      <c r="G10" s="129"/>
      <c r="H10" s="130"/>
    </row>
    <row r="11" spans="2:8" x14ac:dyDescent="0.2">
      <c r="C11" s="128" t="s">
        <v>26</v>
      </c>
      <c r="D11" s="129"/>
      <c r="E11" s="129"/>
      <c r="F11" s="129" t="s">
        <v>12</v>
      </c>
      <c r="G11" s="129"/>
      <c r="H11" s="130"/>
    </row>
    <row r="12" spans="2:8" x14ac:dyDescent="0.2">
      <c r="C12" s="128" t="s">
        <v>47</v>
      </c>
      <c r="D12" s="129"/>
      <c r="E12" s="129"/>
      <c r="F12" s="129" t="s">
        <v>13</v>
      </c>
      <c r="G12" s="129"/>
      <c r="H12" s="130"/>
    </row>
    <row r="13" spans="2:8" x14ac:dyDescent="0.2">
      <c r="C13" s="128" t="s">
        <v>27</v>
      </c>
      <c r="D13" s="129"/>
      <c r="E13" s="129"/>
      <c r="F13" s="129" t="s">
        <v>14</v>
      </c>
      <c r="G13" s="129"/>
      <c r="H13" s="130"/>
    </row>
    <row r="14" spans="2:8" x14ac:dyDescent="0.2">
      <c r="C14" s="128" t="s">
        <v>49</v>
      </c>
      <c r="D14" s="129"/>
      <c r="E14" s="129"/>
      <c r="F14" s="129" t="s">
        <v>15</v>
      </c>
      <c r="G14" s="129"/>
      <c r="H14" s="130"/>
    </row>
    <row r="15" spans="2:8" ht="16" thickBot="1" x14ac:dyDescent="0.25">
      <c r="C15" s="1"/>
      <c r="F15" s="129" t="s">
        <v>16</v>
      </c>
      <c r="G15" s="129"/>
      <c r="H15" s="130"/>
    </row>
    <row r="16" spans="2:8" ht="17" x14ac:dyDescent="0.2">
      <c r="C16" s="136" t="s">
        <v>17</v>
      </c>
      <c r="D16" s="137"/>
      <c r="E16" s="137"/>
      <c r="F16" s="137"/>
      <c r="G16" s="137"/>
      <c r="H16" s="138"/>
    </row>
    <row r="17" spans="3:8" x14ac:dyDescent="0.2">
      <c r="C17" s="139" t="s">
        <v>3</v>
      </c>
      <c r="D17" s="140"/>
      <c r="E17" s="140"/>
      <c r="F17" s="140" t="s">
        <v>51</v>
      </c>
      <c r="G17" s="140"/>
      <c r="H17" s="141"/>
    </row>
    <row r="18" spans="3:8" x14ac:dyDescent="0.2">
      <c r="C18" s="128" t="s">
        <v>48</v>
      </c>
      <c r="D18" s="129"/>
      <c r="E18" s="129"/>
      <c r="F18" s="129" t="s">
        <v>18</v>
      </c>
      <c r="G18" s="129"/>
      <c r="H18" s="130"/>
    </row>
    <row r="19" spans="3:8" x14ac:dyDescent="0.2">
      <c r="C19" s="128" t="s">
        <v>26</v>
      </c>
      <c r="D19" s="129"/>
      <c r="E19" s="129"/>
      <c r="F19" s="129" t="s">
        <v>19</v>
      </c>
      <c r="G19" s="129"/>
      <c r="H19" s="130"/>
    </row>
    <row r="20" spans="3:8" x14ac:dyDescent="0.2">
      <c r="C20" s="128" t="s">
        <v>47</v>
      </c>
      <c r="D20" s="129"/>
      <c r="E20" s="129"/>
      <c r="F20" s="129" t="s">
        <v>20</v>
      </c>
      <c r="G20" s="129"/>
      <c r="H20" s="130"/>
    </row>
    <row r="21" spans="3:8" x14ac:dyDescent="0.2">
      <c r="C21" s="128" t="s">
        <v>27</v>
      </c>
      <c r="D21" s="129"/>
      <c r="E21" s="129"/>
      <c r="F21" s="129" t="s">
        <v>21</v>
      </c>
      <c r="G21" s="129"/>
      <c r="H21" s="130"/>
    </row>
    <row r="22" spans="3:8" x14ac:dyDescent="0.2">
      <c r="C22" s="128" t="s">
        <v>49</v>
      </c>
      <c r="D22" s="129"/>
      <c r="E22" s="129"/>
      <c r="F22" s="129" t="s">
        <v>22</v>
      </c>
      <c r="G22" s="129"/>
      <c r="H22" s="130"/>
    </row>
    <row r="23" spans="3:8" ht="16" thickBot="1" x14ac:dyDescent="0.25">
      <c r="C23" s="8"/>
      <c r="D23" s="3"/>
      <c r="E23" s="3"/>
      <c r="F23" s="131" t="s">
        <v>23</v>
      </c>
      <c r="G23" s="131"/>
      <c r="H23" s="132"/>
    </row>
  </sheetData>
  <mergeCells count="29">
    <mergeCell ref="C19:E19"/>
    <mergeCell ref="F19:H19"/>
    <mergeCell ref="C20:E20"/>
    <mergeCell ref="F20:H20"/>
    <mergeCell ref="C16:H16"/>
    <mergeCell ref="C17:E17"/>
    <mergeCell ref="F17:H17"/>
    <mergeCell ref="C18:E18"/>
    <mergeCell ref="F18:H18"/>
    <mergeCell ref="C7:H7"/>
    <mergeCell ref="C8:H8"/>
    <mergeCell ref="C9:E9"/>
    <mergeCell ref="F9:H9"/>
    <mergeCell ref="F15:H15"/>
    <mergeCell ref="C10:E10"/>
    <mergeCell ref="C11:E11"/>
    <mergeCell ref="C12:E12"/>
    <mergeCell ref="C13:E13"/>
    <mergeCell ref="C14:E14"/>
    <mergeCell ref="F10:H10"/>
    <mergeCell ref="F11:H11"/>
    <mergeCell ref="F12:H12"/>
    <mergeCell ref="F13:H13"/>
    <mergeCell ref="F14:H14"/>
    <mergeCell ref="C21:E21"/>
    <mergeCell ref="F21:H21"/>
    <mergeCell ref="C22:E22"/>
    <mergeCell ref="F22:H22"/>
    <mergeCell ref="F23:H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8B01-04E4-4591-ACFE-5B2498D5C8EC}">
  <dimension ref="E3:L72"/>
  <sheetViews>
    <sheetView showGridLines="0" topLeftCell="A76" zoomScale="83" workbookViewId="0">
      <selection activeCell="O36" sqref="O36"/>
    </sheetView>
  </sheetViews>
  <sheetFormatPr baseColWidth="10" defaultRowHeight="15" x14ac:dyDescent="0.2"/>
  <cols>
    <col min="4" max="4" width="15" customWidth="1"/>
    <col min="5" max="5" width="26.33203125" customWidth="1"/>
    <col min="6" max="11" width="26.6640625" customWidth="1"/>
    <col min="12" max="13" width="18.33203125" customWidth="1"/>
  </cols>
  <sheetData>
    <row r="3" spans="5:12" ht="16" thickBot="1" x14ac:dyDescent="0.25"/>
    <row r="4" spans="5:12" ht="22" thickBot="1" x14ac:dyDescent="0.3">
      <c r="E4" s="157" t="s">
        <v>42</v>
      </c>
      <c r="F4" s="158"/>
      <c r="G4" s="158"/>
      <c r="H4" s="158"/>
      <c r="I4" s="158"/>
      <c r="J4" s="158"/>
      <c r="K4" s="159"/>
    </row>
    <row r="5" spans="5:12" ht="22" thickBot="1" x14ac:dyDescent="0.3">
      <c r="E5" s="142" t="s">
        <v>28</v>
      </c>
      <c r="F5" s="143"/>
      <c r="G5" s="143"/>
      <c r="H5" s="143"/>
      <c r="I5" s="143"/>
      <c r="J5" s="143"/>
      <c r="K5" s="144"/>
    </row>
    <row r="6" spans="5:12" ht="20" thickBot="1" x14ac:dyDescent="0.25">
      <c r="E6" s="24" t="s">
        <v>25</v>
      </c>
      <c r="F6" s="25" t="s">
        <v>11</v>
      </c>
      <c r="G6" s="17" t="s">
        <v>35</v>
      </c>
      <c r="H6" s="17" t="s">
        <v>13</v>
      </c>
      <c r="I6" s="17" t="s">
        <v>14</v>
      </c>
      <c r="J6" s="17" t="s">
        <v>15</v>
      </c>
      <c r="K6" s="18" t="s">
        <v>36</v>
      </c>
      <c r="L6" s="10"/>
    </row>
    <row r="7" spans="5:12" ht="19" x14ac:dyDescent="0.2">
      <c r="E7" s="23" t="s">
        <v>34</v>
      </c>
      <c r="F7" s="19">
        <v>2250</v>
      </c>
      <c r="G7" s="15">
        <v>2380</v>
      </c>
      <c r="H7" s="15">
        <v>2780</v>
      </c>
      <c r="I7" s="15">
        <v>3320</v>
      </c>
      <c r="J7" s="15">
        <v>3650</v>
      </c>
      <c r="K7" s="26">
        <v>3880</v>
      </c>
      <c r="L7" s="11"/>
    </row>
    <row r="8" spans="5:12" ht="19" x14ac:dyDescent="0.2">
      <c r="E8" s="21" t="s">
        <v>33</v>
      </c>
      <c r="F8" s="20">
        <v>2180</v>
      </c>
      <c r="G8" s="14">
        <v>2310</v>
      </c>
      <c r="H8" s="14">
        <v>2710</v>
      </c>
      <c r="I8" s="14">
        <v>3250</v>
      </c>
      <c r="J8" s="14">
        <v>3580</v>
      </c>
      <c r="K8" s="27">
        <v>3810</v>
      </c>
      <c r="L8" s="11"/>
    </row>
    <row r="9" spans="5:12" ht="19" x14ac:dyDescent="0.2">
      <c r="E9" s="21" t="s">
        <v>30</v>
      </c>
      <c r="F9" s="20">
        <v>1650</v>
      </c>
      <c r="G9" s="14">
        <v>1780</v>
      </c>
      <c r="H9" s="14">
        <v>2180</v>
      </c>
      <c r="I9" s="14">
        <v>2720</v>
      </c>
      <c r="J9" s="14">
        <v>3050</v>
      </c>
      <c r="K9" s="27">
        <v>3280</v>
      </c>
      <c r="L9" s="11"/>
    </row>
    <row r="10" spans="5:12" ht="19" x14ac:dyDescent="0.2">
      <c r="E10" s="21" t="s">
        <v>31</v>
      </c>
      <c r="F10" s="20">
        <v>850</v>
      </c>
      <c r="G10" s="14">
        <v>980</v>
      </c>
      <c r="H10" s="14">
        <v>1380</v>
      </c>
      <c r="I10" s="14">
        <v>1920</v>
      </c>
      <c r="J10" s="14">
        <v>2250</v>
      </c>
      <c r="K10" s="27">
        <v>2480</v>
      </c>
      <c r="L10" s="11"/>
    </row>
    <row r="11" spans="5:12" ht="20" thickBot="1" x14ac:dyDescent="0.25">
      <c r="E11" s="22" t="s">
        <v>32</v>
      </c>
      <c r="F11" s="20">
        <v>1550</v>
      </c>
      <c r="G11" s="14">
        <v>1680</v>
      </c>
      <c r="H11" s="14">
        <v>2080</v>
      </c>
      <c r="I11" s="14">
        <v>2620</v>
      </c>
      <c r="J11" s="14">
        <v>2950</v>
      </c>
      <c r="K11" s="27">
        <v>3180</v>
      </c>
      <c r="L11" s="11"/>
    </row>
    <row r="12" spans="5:12" ht="22" thickBot="1" x14ac:dyDescent="0.3">
      <c r="E12" s="145" t="s">
        <v>29</v>
      </c>
      <c r="F12" s="146"/>
      <c r="G12" s="146"/>
      <c r="H12" s="146"/>
      <c r="I12" s="146"/>
      <c r="J12" s="146"/>
      <c r="K12" s="147"/>
      <c r="L12" s="10"/>
    </row>
    <row r="13" spans="5:12" ht="20" thickBot="1" x14ac:dyDescent="0.25">
      <c r="E13" s="16" t="s">
        <v>25</v>
      </c>
      <c r="F13" s="17" t="s">
        <v>18</v>
      </c>
      <c r="G13" s="17" t="s">
        <v>19</v>
      </c>
      <c r="H13" s="17" t="s">
        <v>20</v>
      </c>
      <c r="I13" s="17" t="s">
        <v>21</v>
      </c>
      <c r="J13" s="17" t="s">
        <v>22</v>
      </c>
      <c r="K13" s="18" t="s">
        <v>37</v>
      </c>
    </row>
    <row r="14" spans="5:12" ht="19" x14ac:dyDescent="0.2">
      <c r="E14" s="23" t="s">
        <v>34</v>
      </c>
      <c r="F14" s="19">
        <v>1980</v>
      </c>
      <c r="G14" s="15">
        <v>1760</v>
      </c>
      <c r="H14" s="15">
        <v>2980</v>
      </c>
      <c r="I14" s="15">
        <v>3220</v>
      </c>
      <c r="J14" s="15">
        <v>4050</v>
      </c>
      <c r="K14" s="26">
        <v>3540</v>
      </c>
    </row>
    <row r="15" spans="5:12" ht="19" x14ac:dyDescent="0.2">
      <c r="E15" s="21" t="s">
        <v>33</v>
      </c>
      <c r="F15" s="20">
        <v>1910</v>
      </c>
      <c r="G15" s="14">
        <v>1690</v>
      </c>
      <c r="H15" s="14">
        <v>2910</v>
      </c>
      <c r="I15" s="14">
        <v>3150</v>
      </c>
      <c r="J15" s="14">
        <v>3980</v>
      </c>
      <c r="K15" s="27">
        <v>3470</v>
      </c>
    </row>
    <row r="16" spans="5:12" ht="19" x14ac:dyDescent="0.2">
      <c r="E16" s="21" t="s">
        <v>30</v>
      </c>
      <c r="F16" s="20">
        <v>1380</v>
      </c>
      <c r="G16" s="14">
        <v>1160</v>
      </c>
      <c r="H16" s="14">
        <v>2380</v>
      </c>
      <c r="I16" s="14">
        <v>2620</v>
      </c>
      <c r="J16" s="14">
        <v>3450</v>
      </c>
      <c r="K16" s="27">
        <v>2940</v>
      </c>
    </row>
    <row r="17" spans="5:11" ht="19" x14ac:dyDescent="0.2">
      <c r="E17" s="21" t="s">
        <v>31</v>
      </c>
      <c r="F17" s="20">
        <v>580</v>
      </c>
      <c r="G17" s="14">
        <v>1450</v>
      </c>
      <c r="H17" s="14">
        <v>2670</v>
      </c>
      <c r="I17" s="14">
        <v>2910</v>
      </c>
      <c r="J17" s="14">
        <v>3740</v>
      </c>
      <c r="K17" s="27">
        <v>3230</v>
      </c>
    </row>
    <row r="18" spans="5:11" ht="20" thickBot="1" x14ac:dyDescent="0.25">
      <c r="E18" s="22" t="s">
        <v>32</v>
      </c>
      <c r="F18" s="28">
        <v>1280</v>
      </c>
      <c r="G18" s="29">
        <v>640</v>
      </c>
      <c r="H18" s="29">
        <v>1860</v>
      </c>
      <c r="I18" s="29">
        <v>2100</v>
      </c>
      <c r="J18" s="29">
        <v>2930</v>
      </c>
      <c r="K18" s="30">
        <v>2420</v>
      </c>
    </row>
    <row r="20" spans="5:11" ht="16" thickBot="1" x14ac:dyDescent="0.25"/>
    <row r="21" spans="5:11" ht="24" customHeight="1" thickBot="1" x14ac:dyDescent="0.3">
      <c r="E21" s="148" t="s">
        <v>39</v>
      </c>
      <c r="F21" s="149"/>
      <c r="G21" s="149"/>
      <c r="H21" s="149"/>
      <c r="I21" s="149"/>
      <c r="J21" s="149"/>
      <c r="K21" s="150"/>
    </row>
    <row r="22" spans="5:11" ht="20" thickBot="1" x14ac:dyDescent="0.25">
      <c r="E22" s="151" t="s">
        <v>38</v>
      </c>
      <c r="F22" s="152"/>
      <c r="G22" s="153"/>
      <c r="H22" s="154">
        <v>35000</v>
      </c>
      <c r="I22" s="155"/>
      <c r="J22" s="155"/>
      <c r="K22" s="156"/>
    </row>
    <row r="23" spans="5:11" ht="22" thickBot="1" x14ac:dyDescent="0.3">
      <c r="E23" s="142" t="s">
        <v>28</v>
      </c>
      <c r="F23" s="143"/>
      <c r="G23" s="143"/>
      <c r="H23" s="143"/>
      <c r="I23" s="143"/>
      <c r="J23" s="143"/>
      <c r="K23" s="144"/>
    </row>
    <row r="24" spans="5:11" ht="20" thickBot="1" x14ac:dyDescent="0.25">
      <c r="E24" s="24" t="s">
        <v>25</v>
      </c>
      <c r="F24" s="25" t="s">
        <v>11</v>
      </c>
      <c r="G24" s="17" t="s">
        <v>35</v>
      </c>
      <c r="H24" s="17" t="s">
        <v>13</v>
      </c>
      <c r="I24" s="17" t="s">
        <v>14</v>
      </c>
      <c r="J24" s="17" t="s">
        <v>15</v>
      </c>
      <c r="K24" s="18" t="s">
        <v>36</v>
      </c>
    </row>
    <row r="25" spans="5:11" ht="19" x14ac:dyDescent="0.2">
      <c r="E25" s="23" t="s">
        <v>34</v>
      </c>
      <c r="F25" s="32">
        <f>$H$22/F7</f>
        <v>15.555555555555555</v>
      </c>
      <c r="G25" s="32">
        <f t="shared" ref="G25:K25" si="0">$H$22/G7</f>
        <v>14.705882352941176</v>
      </c>
      <c r="H25" s="32">
        <f t="shared" si="0"/>
        <v>12.589928057553957</v>
      </c>
      <c r="I25" s="32">
        <f t="shared" si="0"/>
        <v>10.542168674698795</v>
      </c>
      <c r="J25" s="32">
        <f t="shared" si="0"/>
        <v>9.5890410958904102</v>
      </c>
      <c r="K25" s="32">
        <f t="shared" si="0"/>
        <v>9.0206185567010309</v>
      </c>
    </row>
    <row r="26" spans="5:11" ht="19" x14ac:dyDescent="0.2">
      <c r="E26" s="21" t="s">
        <v>33</v>
      </c>
      <c r="F26" s="32">
        <f t="shared" ref="F26:K26" si="1">$H$22/F8</f>
        <v>16.055045871559631</v>
      </c>
      <c r="G26" s="32">
        <f t="shared" si="1"/>
        <v>15.151515151515152</v>
      </c>
      <c r="H26" s="32">
        <f t="shared" si="1"/>
        <v>12.915129151291513</v>
      </c>
      <c r="I26" s="32">
        <f t="shared" si="1"/>
        <v>10.76923076923077</v>
      </c>
      <c r="J26" s="32">
        <f t="shared" si="1"/>
        <v>9.7765363128491618</v>
      </c>
      <c r="K26" s="32">
        <f t="shared" si="1"/>
        <v>9.1863517060367457</v>
      </c>
    </row>
    <row r="27" spans="5:11" ht="19" x14ac:dyDescent="0.2">
      <c r="E27" s="21" t="s">
        <v>30</v>
      </c>
      <c r="F27" s="32">
        <f t="shared" ref="F27:K27" si="2">$H$22/F9</f>
        <v>21.212121212121211</v>
      </c>
      <c r="G27" s="32">
        <f t="shared" si="2"/>
        <v>19.662921348314608</v>
      </c>
      <c r="H27" s="32">
        <f t="shared" si="2"/>
        <v>16.055045871559631</v>
      </c>
      <c r="I27" s="32">
        <f t="shared" si="2"/>
        <v>12.867647058823529</v>
      </c>
      <c r="J27" s="32">
        <f t="shared" si="2"/>
        <v>11.475409836065573</v>
      </c>
      <c r="K27" s="32">
        <f t="shared" si="2"/>
        <v>10.670731707317072</v>
      </c>
    </row>
    <row r="28" spans="5:11" ht="19" x14ac:dyDescent="0.2">
      <c r="E28" s="21" t="s">
        <v>31</v>
      </c>
      <c r="F28" s="32">
        <f t="shared" ref="F28:K28" si="3">$H$22/F10</f>
        <v>41.176470588235297</v>
      </c>
      <c r="G28" s="32">
        <f t="shared" si="3"/>
        <v>35.714285714285715</v>
      </c>
      <c r="H28" s="32">
        <f t="shared" si="3"/>
        <v>25.362318840579711</v>
      </c>
      <c r="I28" s="32">
        <f t="shared" si="3"/>
        <v>18.229166666666668</v>
      </c>
      <c r="J28" s="32">
        <f t="shared" si="3"/>
        <v>15.555555555555555</v>
      </c>
      <c r="K28" s="32">
        <f t="shared" si="3"/>
        <v>14.112903225806452</v>
      </c>
    </row>
    <row r="29" spans="5:11" ht="20" thickBot="1" x14ac:dyDescent="0.25">
      <c r="E29" s="22" t="s">
        <v>32</v>
      </c>
      <c r="F29" s="32">
        <f t="shared" ref="F29:K29" si="4">$H$22/F11</f>
        <v>22.580645161290324</v>
      </c>
      <c r="G29" s="32">
        <f t="shared" si="4"/>
        <v>20.833333333333332</v>
      </c>
      <c r="H29" s="32">
        <f t="shared" si="4"/>
        <v>16.826923076923077</v>
      </c>
      <c r="I29" s="32">
        <f t="shared" si="4"/>
        <v>13.358778625954198</v>
      </c>
      <c r="J29" s="32">
        <f t="shared" si="4"/>
        <v>11.864406779661017</v>
      </c>
      <c r="K29" s="32">
        <f t="shared" si="4"/>
        <v>11.0062893081761</v>
      </c>
    </row>
    <row r="30" spans="5:11" ht="22" thickBot="1" x14ac:dyDescent="0.3">
      <c r="E30" s="145" t="s">
        <v>29</v>
      </c>
      <c r="F30" s="146"/>
      <c r="G30" s="146"/>
      <c r="H30" s="146"/>
      <c r="I30" s="146"/>
      <c r="J30" s="146"/>
      <c r="K30" s="147"/>
    </row>
    <row r="31" spans="5:11" ht="20" thickBot="1" x14ac:dyDescent="0.25">
      <c r="E31" s="16" t="s">
        <v>25</v>
      </c>
      <c r="F31" s="17" t="s">
        <v>18</v>
      </c>
      <c r="G31" s="17" t="s">
        <v>19</v>
      </c>
      <c r="H31" s="17" t="s">
        <v>20</v>
      </c>
      <c r="I31" s="17" t="s">
        <v>21</v>
      </c>
      <c r="J31" s="17" t="s">
        <v>22</v>
      </c>
      <c r="K31" s="18" t="s">
        <v>37</v>
      </c>
    </row>
    <row r="32" spans="5:11" ht="19" x14ac:dyDescent="0.2">
      <c r="E32" s="23" t="s">
        <v>34</v>
      </c>
      <c r="F32" s="32">
        <f>$H$22/F14</f>
        <v>17.676767676767678</v>
      </c>
      <c r="G32" s="32">
        <f t="shared" ref="G32:K32" si="5">$H$22/G14</f>
        <v>19.886363636363637</v>
      </c>
      <c r="H32" s="32">
        <f t="shared" si="5"/>
        <v>11.74496644295302</v>
      </c>
      <c r="I32" s="32">
        <f t="shared" si="5"/>
        <v>10.869565217391305</v>
      </c>
      <c r="J32" s="32">
        <f t="shared" si="5"/>
        <v>8.6419753086419746</v>
      </c>
      <c r="K32" s="32">
        <f t="shared" si="5"/>
        <v>9.8870056497175138</v>
      </c>
    </row>
    <row r="33" spans="5:11" ht="19" x14ac:dyDescent="0.2">
      <c r="E33" s="21" t="s">
        <v>33</v>
      </c>
      <c r="F33" s="32">
        <f t="shared" ref="F33:K33" si="6">$H$22/F15</f>
        <v>18.32460732984293</v>
      </c>
      <c r="G33" s="32">
        <f t="shared" si="6"/>
        <v>20.710059171597631</v>
      </c>
      <c r="H33" s="32">
        <f t="shared" si="6"/>
        <v>12.027491408934708</v>
      </c>
      <c r="I33" s="32">
        <f t="shared" si="6"/>
        <v>11.111111111111111</v>
      </c>
      <c r="J33" s="32">
        <f t="shared" si="6"/>
        <v>8.7939698492462313</v>
      </c>
      <c r="K33" s="32">
        <f t="shared" si="6"/>
        <v>10.086455331412104</v>
      </c>
    </row>
    <row r="34" spans="5:11" ht="19" x14ac:dyDescent="0.2">
      <c r="E34" s="21" t="s">
        <v>30</v>
      </c>
      <c r="F34" s="32">
        <f t="shared" ref="F34:K34" si="7">$H$22/F16</f>
        <v>25.362318840579711</v>
      </c>
      <c r="G34" s="32">
        <f t="shared" si="7"/>
        <v>30.172413793103448</v>
      </c>
      <c r="H34" s="32">
        <f t="shared" si="7"/>
        <v>14.705882352941176</v>
      </c>
      <c r="I34" s="32">
        <f t="shared" si="7"/>
        <v>13.358778625954198</v>
      </c>
      <c r="J34" s="32">
        <f t="shared" si="7"/>
        <v>10.144927536231885</v>
      </c>
      <c r="K34" s="32">
        <f t="shared" si="7"/>
        <v>11.904761904761905</v>
      </c>
    </row>
    <row r="35" spans="5:11" ht="19" x14ac:dyDescent="0.2">
      <c r="E35" s="21" t="s">
        <v>31</v>
      </c>
      <c r="F35" s="32">
        <f t="shared" ref="F35:K35" si="8">$H$22/F17</f>
        <v>60.344827586206897</v>
      </c>
      <c r="G35" s="32">
        <f t="shared" si="8"/>
        <v>24.137931034482758</v>
      </c>
      <c r="H35" s="32">
        <f t="shared" si="8"/>
        <v>13.108614232209737</v>
      </c>
      <c r="I35" s="32">
        <f t="shared" si="8"/>
        <v>12.027491408934708</v>
      </c>
      <c r="J35" s="32">
        <f t="shared" si="8"/>
        <v>9.3582887700534751</v>
      </c>
      <c r="K35" s="32">
        <f t="shared" si="8"/>
        <v>10.835913312693499</v>
      </c>
    </row>
    <row r="36" spans="5:11" ht="20" thickBot="1" x14ac:dyDescent="0.25">
      <c r="E36" s="22" t="s">
        <v>32</v>
      </c>
      <c r="F36" s="32">
        <f t="shared" ref="F36:K36" si="9">$H$22/F18</f>
        <v>27.34375</v>
      </c>
      <c r="G36" s="32">
        <f t="shared" si="9"/>
        <v>54.6875</v>
      </c>
      <c r="H36" s="32">
        <f t="shared" si="9"/>
        <v>18.817204301075268</v>
      </c>
      <c r="I36" s="32">
        <f t="shared" si="9"/>
        <v>16.666666666666668</v>
      </c>
      <c r="J36" s="32">
        <f t="shared" si="9"/>
        <v>11.945392491467576</v>
      </c>
      <c r="K36" s="32">
        <f t="shared" si="9"/>
        <v>14.462809917355372</v>
      </c>
    </row>
    <row r="37" spans="5:11" ht="19" x14ac:dyDescent="0.2">
      <c r="E37" s="33"/>
      <c r="F37" s="33"/>
      <c r="G37" s="33"/>
      <c r="H37" s="33"/>
      <c r="I37" s="33"/>
      <c r="J37" s="33"/>
      <c r="K37" s="33"/>
    </row>
    <row r="38" spans="5:11" ht="16" thickBot="1" x14ac:dyDescent="0.25"/>
    <row r="39" spans="5:11" ht="22" thickBot="1" x14ac:dyDescent="0.3">
      <c r="E39" s="148" t="s">
        <v>40</v>
      </c>
      <c r="F39" s="149"/>
      <c r="G39" s="149"/>
      <c r="H39" s="149"/>
      <c r="I39" s="149"/>
      <c r="J39" s="149"/>
      <c r="K39" s="150"/>
    </row>
    <row r="40" spans="5:11" ht="20" thickBot="1" x14ac:dyDescent="0.25">
      <c r="E40" s="151" t="s">
        <v>38</v>
      </c>
      <c r="F40" s="152"/>
      <c r="G40" s="153"/>
      <c r="H40" s="154">
        <v>35000</v>
      </c>
      <c r="I40" s="155"/>
      <c r="J40" s="155"/>
      <c r="K40" s="156"/>
    </row>
    <row r="41" spans="5:11" ht="22" thickBot="1" x14ac:dyDescent="0.3">
      <c r="E41" s="142" t="s">
        <v>28</v>
      </c>
      <c r="F41" s="143"/>
      <c r="G41" s="143"/>
      <c r="H41" s="143"/>
      <c r="I41" s="143"/>
      <c r="J41" s="143"/>
      <c r="K41" s="144"/>
    </row>
    <row r="42" spans="5:11" ht="20" thickBot="1" x14ac:dyDescent="0.25">
      <c r="E42" s="24" t="s">
        <v>25</v>
      </c>
      <c r="F42" s="25" t="s">
        <v>11</v>
      </c>
      <c r="G42" s="17" t="s">
        <v>35</v>
      </c>
      <c r="H42" s="17" t="s">
        <v>13</v>
      </c>
      <c r="I42" s="17" t="s">
        <v>14</v>
      </c>
      <c r="J42" s="17" t="s">
        <v>15</v>
      </c>
      <c r="K42" s="18" t="s">
        <v>36</v>
      </c>
    </row>
    <row r="43" spans="5:11" ht="19" x14ac:dyDescent="0.2">
      <c r="E43" s="23" t="s">
        <v>34</v>
      </c>
      <c r="F43" s="32">
        <f>$H$40/F7</f>
        <v>15.555555555555555</v>
      </c>
      <c r="G43" s="32">
        <f t="shared" ref="G43:K43" si="10">$H$40/G7</f>
        <v>14.705882352941176</v>
      </c>
      <c r="H43" s="32">
        <f t="shared" si="10"/>
        <v>12.589928057553957</v>
      </c>
      <c r="I43" s="32">
        <f t="shared" si="10"/>
        <v>10.542168674698795</v>
      </c>
      <c r="J43" s="32">
        <f t="shared" si="10"/>
        <v>9.5890410958904102</v>
      </c>
      <c r="K43" s="32">
        <f t="shared" si="10"/>
        <v>9.0206185567010309</v>
      </c>
    </row>
    <row r="44" spans="5:11" ht="19" x14ac:dyDescent="0.2">
      <c r="E44" s="21" t="s">
        <v>33</v>
      </c>
      <c r="F44" s="32">
        <f t="shared" ref="F44:K44" si="11">$H$40/F8</f>
        <v>16.055045871559631</v>
      </c>
      <c r="G44" s="32">
        <f t="shared" si="11"/>
        <v>15.151515151515152</v>
      </c>
      <c r="H44" s="32">
        <f t="shared" si="11"/>
        <v>12.915129151291513</v>
      </c>
      <c r="I44" s="32">
        <f t="shared" si="11"/>
        <v>10.76923076923077</v>
      </c>
      <c r="J44" s="32">
        <f t="shared" si="11"/>
        <v>9.7765363128491618</v>
      </c>
      <c r="K44" s="32">
        <f t="shared" si="11"/>
        <v>9.1863517060367457</v>
      </c>
    </row>
    <row r="45" spans="5:11" ht="19" x14ac:dyDescent="0.2">
      <c r="E45" s="21" t="s">
        <v>30</v>
      </c>
      <c r="F45" s="32">
        <f t="shared" ref="F45:K45" si="12">$H$40/F9</f>
        <v>21.212121212121211</v>
      </c>
      <c r="G45" s="32">
        <f t="shared" si="12"/>
        <v>19.662921348314608</v>
      </c>
      <c r="H45" s="32">
        <f t="shared" si="12"/>
        <v>16.055045871559631</v>
      </c>
      <c r="I45" s="32">
        <f t="shared" si="12"/>
        <v>12.867647058823529</v>
      </c>
      <c r="J45" s="32">
        <f t="shared" si="12"/>
        <v>11.475409836065573</v>
      </c>
      <c r="K45" s="32">
        <f t="shared" si="12"/>
        <v>10.670731707317072</v>
      </c>
    </row>
    <row r="46" spans="5:11" ht="19" x14ac:dyDescent="0.2">
      <c r="E46" s="21" t="s">
        <v>31</v>
      </c>
      <c r="F46" s="32">
        <f t="shared" ref="F46:K46" si="13">$H$40/F10</f>
        <v>41.176470588235297</v>
      </c>
      <c r="G46" s="32">
        <f t="shared" si="13"/>
        <v>35.714285714285715</v>
      </c>
      <c r="H46" s="32">
        <f t="shared" si="13"/>
        <v>25.362318840579711</v>
      </c>
      <c r="I46" s="32">
        <f t="shared" si="13"/>
        <v>18.229166666666668</v>
      </c>
      <c r="J46" s="32">
        <f t="shared" si="13"/>
        <v>15.555555555555555</v>
      </c>
      <c r="K46" s="32">
        <f t="shared" si="13"/>
        <v>14.112903225806452</v>
      </c>
    </row>
    <row r="47" spans="5:11" ht="20" thickBot="1" x14ac:dyDescent="0.25">
      <c r="E47" s="22" t="s">
        <v>32</v>
      </c>
      <c r="F47" s="32">
        <f t="shared" ref="F47:K47" si="14">$H$40/F11</f>
        <v>22.580645161290324</v>
      </c>
      <c r="G47" s="32">
        <f t="shared" si="14"/>
        <v>20.833333333333332</v>
      </c>
      <c r="H47" s="32">
        <f t="shared" si="14"/>
        <v>16.826923076923077</v>
      </c>
      <c r="I47" s="32">
        <f t="shared" si="14"/>
        <v>13.358778625954198</v>
      </c>
      <c r="J47" s="32">
        <f t="shared" si="14"/>
        <v>11.864406779661017</v>
      </c>
      <c r="K47" s="32">
        <f t="shared" si="14"/>
        <v>11.0062893081761</v>
      </c>
    </row>
    <row r="48" spans="5:11" ht="22" thickBot="1" x14ac:dyDescent="0.3">
      <c r="E48" s="145" t="s">
        <v>29</v>
      </c>
      <c r="F48" s="146"/>
      <c r="G48" s="146"/>
      <c r="H48" s="146"/>
      <c r="I48" s="146"/>
      <c r="J48" s="146"/>
      <c r="K48" s="147"/>
    </row>
    <row r="49" spans="5:11" ht="20" thickBot="1" x14ac:dyDescent="0.25">
      <c r="E49" s="16" t="s">
        <v>25</v>
      </c>
      <c r="F49" s="17" t="s">
        <v>18</v>
      </c>
      <c r="G49" s="17" t="s">
        <v>19</v>
      </c>
      <c r="H49" s="17" t="s">
        <v>20</v>
      </c>
      <c r="I49" s="17" t="s">
        <v>21</v>
      </c>
      <c r="J49" s="17" t="s">
        <v>22</v>
      </c>
      <c r="K49" s="18" t="s">
        <v>37</v>
      </c>
    </row>
    <row r="50" spans="5:11" ht="19" x14ac:dyDescent="0.2">
      <c r="E50" s="23" t="s">
        <v>34</v>
      </c>
      <c r="F50" s="32">
        <f>$H$40/F14</f>
        <v>17.676767676767678</v>
      </c>
      <c r="G50" s="32">
        <f t="shared" ref="G50:K50" si="15">$H$40/G14</f>
        <v>19.886363636363637</v>
      </c>
      <c r="H50" s="32">
        <f t="shared" si="15"/>
        <v>11.74496644295302</v>
      </c>
      <c r="I50" s="32">
        <f t="shared" si="15"/>
        <v>10.869565217391305</v>
      </c>
      <c r="J50" s="32">
        <f t="shared" si="15"/>
        <v>8.6419753086419746</v>
      </c>
      <c r="K50" s="32">
        <f t="shared" si="15"/>
        <v>9.8870056497175138</v>
      </c>
    </row>
    <row r="51" spans="5:11" ht="19" x14ac:dyDescent="0.2">
      <c r="E51" s="21" t="s">
        <v>33</v>
      </c>
      <c r="F51" s="32">
        <f t="shared" ref="F51:K51" si="16">$H$40/F15</f>
        <v>18.32460732984293</v>
      </c>
      <c r="G51" s="32">
        <f t="shared" si="16"/>
        <v>20.710059171597631</v>
      </c>
      <c r="H51" s="32">
        <f t="shared" si="16"/>
        <v>12.027491408934708</v>
      </c>
      <c r="I51" s="32">
        <f t="shared" si="16"/>
        <v>11.111111111111111</v>
      </c>
      <c r="J51" s="32">
        <f t="shared" si="16"/>
        <v>8.7939698492462313</v>
      </c>
      <c r="K51" s="32">
        <f t="shared" si="16"/>
        <v>10.086455331412104</v>
      </c>
    </row>
    <row r="52" spans="5:11" ht="19" x14ac:dyDescent="0.2">
      <c r="E52" s="21" t="s">
        <v>30</v>
      </c>
      <c r="F52" s="32">
        <f t="shared" ref="F52:K52" si="17">$H$40/F16</f>
        <v>25.362318840579711</v>
      </c>
      <c r="G52" s="32">
        <f t="shared" si="17"/>
        <v>30.172413793103448</v>
      </c>
      <c r="H52" s="32">
        <f t="shared" si="17"/>
        <v>14.705882352941176</v>
      </c>
      <c r="I52" s="32">
        <f t="shared" si="17"/>
        <v>13.358778625954198</v>
      </c>
      <c r="J52" s="32">
        <f t="shared" si="17"/>
        <v>10.144927536231885</v>
      </c>
      <c r="K52" s="32">
        <f t="shared" si="17"/>
        <v>11.904761904761905</v>
      </c>
    </row>
    <row r="53" spans="5:11" ht="19" x14ac:dyDescent="0.2">
      <c r="E53" s="21" t="s">
        <v>31</v>
      </c>
      <c r="F53" s="32">
        <f t="shared" ref="F53:K53" si="18">$H$40/F17</f>
        <v>60.344827586206897</v>
      </c>
      <c r="G53" s="32">
        <f t="shared" si="18"/>
        <v>24.137931034482758</v>
      </c>
      <c r="H53" s="32">
        <f t="shared" si="18"/>
        <v>13.108614232209737</v>
      </c>
      <c r="I53" s="32">
        <f t="shared" si="18"/>
        <v>12.027491408934708</v>
      </c>
      <c r="J53" s="32">
        <f t="shared" si="18"/>
        <v>9.3582887700534751</v>
      </c>
      <c r="K53" s="32">
        <f t="shared" si="18"/>
        <v>10.835913312693499</v>
      </c>
    </row>
    <row r="54" spans="5:11" ht="20" thickBot="1" x14ac:dyDescent="0.25">
      <c r="E54" s="22" t="s">
        <v>32</v>
      </c>
      <c r="F54" s="32">
        <f t="shared" ref="F54:K54" si="19">$H$40/F18</f>
        <v>27.34375</v>
      </c>
      <c r="G54" s="32">
        <f t="shared" si="19"/>
        <v>54.6875</v>
      </c>
      <c r="H54" s="32">
        <f t="shared" si="19"/>
        <v>18.817204301075268</v>
      </c>
      <c r="I54" s="32">
        <f t="shared" si="19"/>
        <v>16.666666666666668</v>
      </c>
      <c r="J54" s="32">
        <f t="shared" si="19"/>
        <v>11.945392491467576</v>
      </c>
      <c r="K54" s="32">
        <f t="shared" si="19"/>
        <v>14.462809917355372</v>
      </c>
    </row>
    <row r="56" spans="5:11" ht="16" thickBot="1" x14ac:dyDescent="0.25"/>
    <row r="57" spans="5:11" ht="22" thickBot="1" x14ac:dyDescent="0.3">
      <c r="E57" s="148" t="s">
        <v>41</v>
      </c>
      <c r="F57" s="149"/>
      <c r="G57" s="149"/>
      <c r="H57" s="149"/>
      <c r="I57" s="149"/>
      <c r="J57" s="149"/>
      <c r="K57" s="150"/>
    </row>
    <row r="58" spans="5:11" ht="20" thickBot="1" x14ac:dyDescent="0.25">
      <c r="E58" s="151" t="s">
        <v>38</v>
      </c>
      <c r="F58" s="152"/>
      <c r="G58" s="153"/>
      <c r="H58" s="154">
        <v>32000</v>
      </c>
      <c r="I58" s="155"/>
      <c r="J58" s="155"/>
      <c r="K58" s="156"/>
    </row>
    <row r="59" spans="5:11" ht="22" thickBot="1" x14ac:dyDescent="0.3">
      <c r="E59" s="142" t="s">
        <v>28</v>
      </c>
      <c r="F59" s="143"/>
      <c r="G59" s="143"/>
      <c r="H59" s="143"/>
      <c r="I59" s="143"/>
      <c r="J59" s="143"/>
      <c r="K59" s="144"/>
    </row>
    <row r="60" spans="5:11" ht="20" thickBot="1" x14ac:dyDescent="0.25">
      <c r="E60" s="24" t="s">
        <v>25</v>
      </c>
      <c r="F60" s="25" t="s">
        <v>11</v>
      </c>
      <c r="G60" s="17" t="s">
        <v>35</v>
      </c>
      <c r="H60" s="17" t="s">
        <v>13</v>
      </c>
      <c r="I60" s="17" t="s">
        <v>14</v>
      </c>
      <c r="J60" s="17" t="s">
        <v>15</v>
      </c>
      <c r="K60" s="18" t="s">
        <v>36</v>
      </c>
    </row>
    <row r="61" spans="5:11" ht="19" x14ac:dyDescent="0.2">
      <c r="E61" s="23" t="s">
        <v>34</v>
      </c>
      <c r="F61" s="32">
        <f>$H$58/F7</f>
        <v>14.222222222222221</v>
      </c>
      <c r="G61" s="32">
        <f t="shared" ref="G61:K61" si="20">$H$58/G7</f>
        <v>13.445378151260504</v>
      </c>
      <c r="H61" s="32">
        <f t="shared" si="20"/>
        <v>11.510791366906474</v>
      </c>
      <c r="I61" s="32">
        <f t="shared" si="20"/>
        <v>9.6385542168674707</v>
      </c>
      <c r="J61" s="32">
        <f t="shared" si="20"/>
        <v>8.7671232876712324</v>
      </c>
      <c r="K61" s="32">
        <f t="shared" si="20"/>
        <v>8.2474226804123703</v>
      </c>
    </row>
    <row r="62" spans="5:11" ht="19" x14ac:dyDescent="0.2">
      <c r="E62" s="21" t="s">
        <v>33</v>
      </c>
      <c r="F62" s="32">
        <f t="shared" ref="F62:K62" si="21">$H$58/F8</f>
        <v>14.678899082568808</v>
      </c>
      <c r="G62" s="32">
        <f t="shared" si="21"/>
        <v>13.852813852813853</v>
      </c>
      <c r="H62" s="32">
        <f t="shared" si="21"/>
        <v>11.808118081180812</v>
      </c>
      <c r="I62" s="32">
        <f t="shared" si="21"/>
        <v>9.8461538461538467</v>
      </c>
      <c r="J62" s="32">
        <f t="shared" si="21"/>
        <v>8.938547486033519</v>
      </c>
      <c r="K62" s="32">
        <f t="shared" si="21"/>
        <v>8.3989501312335957</v>
      </c>
    </row>
    <row r="63" spans="5:11" ht="19" x14ac:dyDescent="0.2">
      <c r="E63" s="21" t="s">
        <v>30</v>
      </c>
      <c r="F63" s="32">
        <f t="shared" ref="F63:K63" si="22">$H$58/F9</f>
        <v>19.393939393939394</v>
      </c>
      <c r="G63" s="32">
        <f t="shared" si="22"/>
        <v>17.977528089887642</v>
      </c>
      <c r="H63" s="32">
        <f t="shared" si="22"/>
        <v>14.678899082568808</v>
      </c>
      <c r="I63" s="32">
        <f t="shared" si="22"/>
        <v>11.764705882352942</v>
      </c>
      <c r="J63" s="32">
        <f t="shared" si="22"/>
        <v>10.491803278688524</v>
      </c>
      <c r="K63" s="32">
        <f t="shared" si="22"/>
        <v>9.7560975609756095</v>
      </c>
    </row>
    <row r="64" spans="5:11" ht="19" x14ac:dyDescent="0.2">
      <c r="E64" s="21" t="s">
        <v>31</v>
      </c>
      <c r="F64" s="32">
        <f t="shared" ref="F64:K64" si="23">$H$58/F10</f>
        <v>37.647058823529413</v>
      </c>
      <c r="G64" s="32">
        <f t="shared" si="23"/>
        <v>32.653061224489797</v>
      </c>
      <c r="H64" s="32">
        <f t="shared" si="23"/>
        <v>23.188405797101449</v>
      </c>
      <c r="I64" s="32">
        <f t="shared" si="23"/>
        <v>16.666666666666668</v>
      </c>
      <c r="J64" s="32">
        <f t="shared" si="23"/>
        <v>14.222222222222221</v>
      </c>
      <c r="K64" s="32">
        <f t="shared" si="23"/>
        <v>12.903225806451612</v>
      </c>
    </row>
    <row r="65" spans="5:11" ht="20" thickBot="1" x14ac:dyDescent="0.25">
      <c r="E65" s="22" t="s">
        <v>32</v>
      </c>
      <c r="F65" s="32">
        <f t="shared" ref="F65:K65" si="24">$H$58/F11</f>
        <v>20.64516129032258</v>
      </c>
      <c r="G65" s="32">
        <f t="shared" si="24"/>
        <v>19.047619047619047</v>
      </c>
      <c r="H65" s="32">
        <f t="shared" si="24"/>
        <v>15.384615384615385</v>
      </c>
      <c r="I65" s="32">
        <f t="shared" si="24"/>
        <v>12.213740458015268</v>
      </c>
      <c r="J65" s="32">
        <f t="shared" si="24"/>
        <v>10.847457627118644</v>
      </c>
      <c r="K65" s="32">
        <f t="shared" si="24"/>
        <v>10.062893081761006</v>
      </c>
    </row>
    <row r="66" spans="5:11" ht="22" thickBot="1" x14ac:dyDescent="0.3">
      <c r="E66" s="145" t="s">
        <v>29</v>
      </c>
      <c r="F66" s="146"/>
      <c r="G66" s="146"/>
      <c r="H66" s="146"/>
      <c r="I66" s="146"/>
      <c r="J66" s="146"/>
      <c r="K66" s="147"/>
    </row>
    <row r="67" spans="5:11" ht="20" thickBot="1" x14ac:dyDescent="0.25">
      <c r="E67" s="16" t="s">
        <v>25</v>
      </c>
      <c r="F67" s="17" t="s">
        <v>18</v>
      </c>
      <c r="G67" s="17" t="s">
        <v>19</v>
      </c>
      <c r="H67" s="17" t="s">
        <v>20</v>
      </c>
      <c r="I67" s="17" t="s">
        <v>21</v>
      </c>
      <c r="J67" s="17" t="s">
        <v>22</v>
      </c>
      <c r="K67" s="18" t="s">
        <v>37</v>
      </c>
    </row>
    <row r="68" spans="5:11" ht="19" x14ac:dyDescent="0.2">
      <c r="E68" s="23" t="s">
        <v>34</v>
      </c>
      <c r="F68" s="32">
        <f>$H$58/F14</f>
        <v>16.161616161616163</v>
      </c>
      <c r="G68" s="32">
        <f t="shared" ref="G68:K68" si="25">$H$58/G14</f>
        <v>18.181818181818183</v>
      </c>
      <c r="H68" s="32">
        <f t="shared" si="25"/>
        <v>10.738255033557047</v>
      </c>
      <c r="I68" s="32">
        <f t="shared" si="25"/>
        <v>9.9378881987577632</v>
      </c>
      <c r="J68" s="32">
        <f t="shared" si="25"/>
        <v>7.9012345679012341</v>
      </c>
      <c r="K68" s="32">
        <f t="shared" si="25"/>
        <v>9.0395480225988702</v>
      </c>
    </row>
    <row r="69" spans="5:11" ht="19" x14ac:dyDescent="0.2">
      <c r="E69" s="21" t="s">
        <v>33</v>
      </c>
      <c r="F69" s="32">
        <f t="shared" ref="F69:K69" si="26">$H$58/F15</f>
        <v>16.753926701570681</v>
      </c>
      <c r="G69" s="32">
        <f t="shared" si="26"/>
        <v>18.934911242603551</v>
      </c>
      <c r="H69" s="32">
        <f t="shared" si="26"/>
        <v>10.996563573883162</v>
      </c>
      <c r="I69" s="32">
        <f t="shared" si="26"/>
        <v>10.158730158730158</v>
      </c>
      <c r="J69" s="32">
        <f t="shared" si="26"/>
        <v>8.0402010050251249</v>
      </c>
      <c r="K69" s="32">
        <f t="shared" si="26"/>
        <v>9.2219020172910664</v>
      </c>
    </row>
    <row r="70" spans="5:11" ht="19" x14ac:dyDescent="0.2">
      <c r="E70" s="21" t="s">
        <v>30</v>
      </c>
      <c r="F70" s="32">
        <f t="shared" ref="F70:K70" si="27">$H$58/F16</f>
        <v>23.188405797101449</v>
      </c>
      <c r="G70" s="32">
        <f t="shared" si="27"/>
        <v>27.586206896551722</v>
      </c>
      <c r="H70" s="32">
        <f t="shared" si="27"/>
        <v>13.445378151260504</v>
      </c>
      <c r="I70" s="32">
        <f t="shared" si="27"/>
        <v>12.213740458015268</v>
      </c>
      <c r="J70" s="32">
        <f t="shared" si="27"/>
        <v>9.27536231884058</v>
      </c>
      <c r="K70" s="32">
        <f t="shared" si="27"/>
        <v>10.884353741496598</v>
      </c>
    </row>
    <row r="71" spans="5:11" ht="19" x14ac:dyDescent="0.2">
      <c r="E71" s="21" t="s">
        <v>31</v>
      </c>
      <c r="F71" s="32">
        <f t="shared" ref="F71:K71" si="28">$H$58/F17</f>
        <v>55.172413793103445</v>
      </c>
      <c r="G71" s="32">
        <f t="shared" si="28"/>
        <v>22.068965517241381</v>
      </c>
      <c r="H71" s="32">
        <f t="shared" si="28"/>
        <v>11.985018726591761</v>
      </c>
      <c r="I71" s="32">
        <f t="shared" si="28"/>
        <v>10.996563573883162</v>
      </c>
      <c r="J71" s="32">
        <f t="shared" si="28"/>
        <v>8.5561497326203213</v>
      </c>
      <c r="K71" s="32">
        <f t="shared" si="28"/>
        <v>9.9071207430340564</v>
      </c>
    </row>
    <row r="72" spans="5:11" ht="20" thickBot="1" x14ac:dyDescent="0.25">
      <c r="E72" s="22" t="s">
        <v>32</v>
      </c>
      <c r="F72" s="32">
        <f t="shared" ref="F72:K72" si="29">$H$58/F18</f>
        <v>25</v>
      </c>
      <c r="G72" s="32">
        <f t="shared" si="29"/>
        <v>50</v>
      </c>
      <c r="H72" s="32">
        <f t="shared" si="29"/>
        <v>17.204301075268816</v>
      </c>
      <c r="I72" s="32">
        <f t="shared" si="29"/>
        <v>15.238095238095237</v>
      </c>
      <c r="J72" s="32">
        <f t="shared" si="29"/>
        <v>10.921501706484642</v>
      </c>
      <c r="K72" s="32">
        <f t="shared" si="29"/>
        <v>13.223140495867769</v>
      </c>
    </row>
  </sheetData>
  <mergeCells count="18">
    <mergeCell ref="E21:K21"/>
    <mergeCell ref="H22:K22"/>
    <mergeCell ref="E22:G22"/>
    <mergeCell ref="E12:K12"/>
    <mergeCell ref="E4:K4"/>
    <mergeCell ref="E5:K5"/>
    <mergeCell ref="E23:K23"/>
    <mergeCell ref="E30:K30"/>
    <mergeCell ref="E39:K39"/>
    <mergeCell ref="E40:G40"/>
    <mergeCell ref="H40:K40"/>
    <mergeCell ref="E59:K59"/>
    <mergeCell ref="E66:K66"/>
    <mergeCell ref="E41:K41"/>
    <mergeCell ref="E48:K48"/>
    <mergeCell ref="E57:K57"/>
    <mergeCell ref="E58:G58"/>
    <mergeCell ref="H58:K5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D166-65EF-41AE-B2AD-E62C512FCDE0}">
  <dimension ref="D2:W74"/>
  <sheetViews>
    <sheetView showGridLines="0" topLeftCell="F7" zoomScale="85" zoomScaleNormal="110" workbookViewId="0">
      <selection activeCell="M23" sqref="M23"/>
    </sheetView>
  </sheetViews>
  <sheetFormatPr baseColWidth="10" defaultRowHeight="15" x14ac:dyDescent="0.2"/>
  <cols>
    <col min="6" max="6" width="15" customWidth="1"/>
    <col min="7" max="7" width="13.83203125" customWidth="1"/>
    <col min="8" max="8" width="22.33203125" customWidth="1"/>
    <col min="11" max="12" width="17.5" customWidth="1"/>
    <col min="13" max="13" width="29" bestFit="1" customWidth="1"/>
    <col min="14" max="14" width="30.1640625" customWidth="1"/>
    <col min="15" max="15" width="27.33203125" customWidth="1"/>
    <col min="16" max="16" width="28.83203125" customWidth="1"/>
    <col min="17" max="17" width="27.1640625" customWidth="1"/>
    <col min="23" max="23" width="24" bestFit="1" customWidth="1"/>
  </cols>
  <sheetData>
    <row r="2" spans="4:23" ht="21" x14ac:dyDescent="0.25">
      <c r="F2" s="182" t="s">
        <v>44</v>
      </c>
      <c r="G2" s="182"/>
      <c r="H2" s="182"/>
      <c r="I2" s="182"/>
      <c r="J2" s="182"/>
      <c r="K2" s="182"/>
      <c r="O2" s="41" t="s">
        <v>43</v>
      </c>
      <c r="P2" s="41"/>
    </row>
    <row r="4" spans="4:23" s="5" customFormat="1" ht="31.25" customHeight="1" thickBot="1" x14ac:dyDescent="0.35">
      <c r="D4"/>
      <c r="E4"/>
      <c r="F4" t="s">
        <v>61</v>
      </c>
      <c r="G4"/>
      <c r="H4"/>
      <c r="I4"/>
      <c r="J4"/>
      <c r="K4" s="59"/>
      <c r="L4"/>
      <c r="M4"/>
      <c r="N4"/>
      <c r="O4"/>
      <c r="P4"/>
    </row>
    <row r="5" spans="4:23" ht="22" thickBot="1" x14ac:dyDescent="0.3">
      <c r="F5" s="133" t="s">
        <v>3</v>
      </c>
      <c r="G5" s="134"/>
      <c r="H5" s="134"/>
      <c r="I5" s="134"/>
      <c r="J5" s="134"/>
      <c r="K5" s="135"/>
      <c r="M5" s="133" t="s">
        <v>51</v>
      </c>
      <c r="N5" s="134"/>
      <c r="O5" s="134"/>
      <c r="P5" s="134"/>
      <c r="Q5" s="135"/>
    </row>
    <row r="6" spans="4:23" ht="18" thickBot="1" x14ac:dyDescent="0.25">
      <c r="F6" s="160" t="s">
        <v>63</v>
      </c>
      <c r="G6" s="161"/>
      <c r="H6" s="161"/>
      <c r="I6" s="161"/>
      <c r="J6" s="9"/>
      <c r="K6" s="67">
        <f>Q21</f>
        <v>2416303.3367999997</v>
      </c>
      <c r="M6" s="136" t="s">
        <v>1</v>
      </c>
      <c r="N6" s="137"/>
      <c r="O6" s="137"/>
      <c r="P6" s="137"/>
      <c r="Q6" s="138"/>
    </row>
    <row r="7" spans="4:23" ht="16" thickBot="1" x14ac:dyDescent="0.25">
      <c r="F7" s="139" t="s">
        <v>3</v>
      </c>
      <c r="G7" s="140"/>
      <c r="H7" s="140"/>
      <c r="I7" s="51" t="s">
        <v>56</v>
      </c>
      <c r="J7" s="165" t="s">
        <v>57</v>
      </c>
      <c r="K7" s="166"/>
      <c r="M7" s="36" t="s">
        <v>54</v>
      </c>
      <c r="N7" s="54">
        <v>333000000</v>
      </c>
      <c r="O7" s="65" t="s">
        <v>52</v>
      </c>
      <c r="P7" s="65" t="s">
        <v>53</v>
      </c>
      <c r="Q7" s="66" t="s">
        <v>60</v>
      </c>
      <c r="W7" s="53"/>
    </row>
    <row r="8" spans="4:23" x14ac:dyDescent="0.2">
      <c r="F8" s="128" t="s">
        <v>48</v>
      </c>
      <c r="G8" s="129"/>
      <c r="H8" s="129"/>
      <c r="I8" s="52">
        <v>0.2</v>
      </c>
      <c r="J8" s="167">
        <f>$K$6*I8</f>
        <v>483260.66735999996</v>
      </c>
      <c r="K8" s="168"/>
      <c r="M8" s="175" t="s">
        <v>11</v>
      </c>
      <c r="N8" s="176"/>
      <c r="O8" s="64">
        <v>1.2999999999999999E-2</v>
      </c>
      <c r="P8" s="56">
        <f>O8*$N$7</f>
        <v>4329000</v>
      </c>
      <c r="Q8" s="58">
        <f>P8*0.02</f>
        <v>86580</v>
      </c>
    </row>
    <row r="9" spans="4:23" x14ac:dyDescent="0.2">
      <c r="F9" s="128" t="s">
        <v>26</v>
      </c>
      <c r="G9" s="129"/>
      <c r="H9" s="129"/>
      <c r="I9" s="52">
        <v>0.4</v>
      </c>
      <c r="J9" s="167">
        <f t="shared" ref="J9:J12" si="0">$K$6*I9</f>
        <v>966521.33471999993</v>
      </c>
      <c r="K9" s="168"/>
      <c r="M9" s="173" t="s">
        <v>12</v>
      </c>
      <c r="N9" s="174"/>
      <c r="O9" s="55">
        <v>6.5000000000000002E-2</v>
      </c>
      <c r="P9" s="56">
        <f t="shared" ref="P9:P17" si="1">O9*$N$7</f>
        <v>21645000</v>
      </c>
      <c r="Q9" s="58">
        <f t="shared" ref="Q9:Q20" si="2">P9*0.02</f>
        <v>432900</v>
      </c>
      <c r="W9" s="34"/>
    </row>
    <row r="10" spans="4:23" x14ac:dyDescent="0.2">
      <c r="F10" s="128" t="s">
        <v>47</v>
      </c>
      <c r="G10" s="129"/>
      <c r="H10" s="129"/>
      <c r="I10" s="52">
        <v>0.15</v>
      </c>
      <c r="J10" s="167">
        <f t="shared" si="0"/>
        <v>362445.50051999994</v>
      </c>
      <c r="K10" s="168"/>
      <c r="M10" s="173" t="s">
        <v>13</v>
      </c>
      <c r="N10" s="174"/>
      <c r="O10" s="55">
        <v>2.1999999999999999E-2</v>
      </c>
      <c r="P10" s="56">
        <f t="shared" si="1"/>
        <v>7326000</v>
      </c>
      <c r="Q10" s="58">
        <f t="shared" si="2"/>
        <v>146520</v>
      </c>
    </row>
    <row r="11" spans="4:23" x14ac:dyDescent="0.2">
      <c r="F11" s="128" t="s">
        <v>27</v>
      </c>
      <c r="G11" s="129"/>
      <c r="H11" s="129"/>
      <c r="I11" s="52">
        <v>0.15</v>
      </c>
      <c r="J11" s="167">
        <f t="shared" si="0"/>
        <v>362445.50051999994</v>
      </c>
      <c r="K11" s="168"/>
      <c r="M11" s="173" t="s">
        <v>14</v>
      </c>
      <c r="N11" s="174"/>
      <c r="O11" s="55">
        <v>7.0000000000000001E-3</v>
      </c>
      <c r="P11" s="56">
        <f t="shared" si="1"/>
        <v>2331000</v>
      </c>
      <c r="Q11" s="58">
        <f t="shared" si="2"/>
        <v>46620</v>
      </c>
    </row>
    <row r="12" spans="4:23" ht="16" thickBot="1" x14ac:dyDescent="0.25">
      <c r="F12" s="177" t="s">
        <v>49</v>
      </c>
      <c r="G12" s="178"/>
      <c r="H12" s="178"/>
      <c r="I12" s="68">
        <v>0.1</v>
      </c>
      <c r="J12" s="167">
        <f t="shared" si="0"/>
        <v>241630.33367999998</v>
      </c>
      <c r="K12" s="168"/>
      <c r="M12" s="173" t="s">
        <v>15</v>
      </c>
      <c r="N12" s="174"/>
      <c r="O12" s="55">
        <v>1.4999999999999999E-2</v>
      </c>
      <c r="P12" s="56">
        <f t="shared" si="1"/>
        <v>4995000</v>
      </c>
      <c r="Q12" s="58">
        <f t="shared" si="2"/>
        <v>99900</v>
      </c>
    </row>
    <row r="13" spans="4:23" ht="16" thickBot="1" x14ac:dyDescent="0.25">
      <c r="F13" s="179" t="s">
        <v>50</v>
      </c>
      <c r="G13" s="180"/>
      <c r="H13" s="181"/>
      <c r="I13" s="69">
        <f>SUM(I8:I12)</f>
        <v>1.0000000000000002</v>
      </c>
      <c r="J13" s="169">
        <f>SUM(J8:K12)</f>
        <v>2416303.3368000002</v>
      </c>
      <c r="K13" s="170"/>
      <c r="M13" s="173" t="s">
        <v>18</v>
      </c>
      <c r="N13" s="174"/>
      <c r="O13" s="55">
        <v>0.02</v>
      </c>
      <c r="P13" s="56">
        <f t="shared" si="1"/>
        <v>6660000</v>
      </c>
      <c r="Q13" s="58">
        <f t="shared" si="2"/>
        <v>133200</v>
      </c>
    </row>
    <row r="14" spans="4:23" ht="17" x14ac:dyDescent="0.2">
      <c r="F14" s="160" t="s">
        <v>71</v>
      </c>
      <c r="G14" s="161"/>
      <c r="H14" s="161"/>
      <c r="I14" s="161"/>
      <c r="J14" s="9"/>
      <c r="K14" s="67">
        <f>Q40</f>
        <v>1313290</v>
      </c>
      <c r="M14" s="173" t="s">
        <v>19</v>
      </c>
      <c r="N14" s="174"/>
      <c r="O14" s="55">
        <v>3.5000000000000003E-2</v>
      </c>
      <c r="P14" s="56">
        <f t="shared" si="1"/>
        <v>11655000.000000002</v>
      </c>
      <c r="Q14" s="58">
        <f t="shared" si="2"/>
        <v>233100.00000000003</v>
      </c>
    </row>
    <row r="15" spans="4:23" x14ac:dyDescent="0.2">
      <c r="F15" s="139" t="s">
        <v>3</v>
      </c>
      <c r="G15" s="140"/>
      <c r="H15" s="140"/>
      <c r="I15" s="51" t="s">
        <v>56</v>
      </c>
      <c r="J15" s="165" t="s">
        <v>57</v>
      </c>
      <c r="K15" s="166"/>
      <c r="M15" s="173" t="s">
        <v>20</v>
      </c>
      <c r="N15" s="174"/>
      <c r="O15" s="55">
        <v>0.05</v>
      </c>
      <c r="P15" s="56">
        <f t="shared" si="1"/>
        <v>16650000</v>
      </c>
      <c r="Q15" s="58">
        <f t="shared" si="2"/>
        <v>333000</v>
      </c>
    </row>
    <row r="16" spans="4:23" x14ac:dyDescent="0.2">
      <c r="F16" s="128" t="s">
        <v>6</v>
      </c>
      <c r="G16" s="129"/>
      <c r="H16" s="129"/>
      <c r="I16" s="52">
        <v>0.25</v>
      </c>
      <c r="J16" s="167">
        <f>$K$14*I16</f>
        <v>328322.5</v>
      </c>
      <c r="K16" s="168"/>
      <c r="M16" s="173" t="s">
        <v>21</v>
      </c>
      <c r="N16" s="174"/>
      <c r="O16" s="55">
        <v>0.03</v>
      </c>
      <c r="P16" s="56">
        <f t="shared" si="1"/>
        <v>9990000</v>
      </c>
      <c r="Q16" s="58">
        <f t="shared" si="2"/>
        <v>199800</v>
      </c>
    </row>
    <row r="17" spans="6:17" ht="16" thickBot="1" x14ac:dyDescent="0.25">
      <c r="F17" s="128" t="s">
        <v>7</v>
      </c>
      <c r="G17" s="129"/>
      <c r="H17" s="129"/>
      <c r="I17" s="52">
        <v>0.35</v>
      </c>
      <c r="J17" s="167">
        <f t="shared" ref="J17:J20" si="3">$K$14*I17</f>
        <v>459651.49999999994</v>
      </c>
      <c r="K17" s="168"/>
      <c r="M17" s="183" t="s">
        <v>22</v>
      </c>
      <c r="N17" s="184"/>
      <c r="O17" s="55">
        <v>7.4999999999999997E-2</v>
      </c>
      <c r="P17" s="56">
        <f t="shared" si="1"/>
        <v>24975000</v>
      </c>
      <c r="Q17" s="58">
        <f t="shared" si="2"/>
        <v>499500</v>
      </c>
    </row>
    <row r="18" spans="6:17" ht="16" thickBot="1" x14ac:dyDescent="0.25">
      <c r="F18" s="128" t="s">
        <v>8</v>
      </c>
      <c r="G18" s="129"/>
      <c r="H18" s="129"/>
      <c r="I18" s="52">
        <v>0.15</v>
      </c>
      <c r="J18" s="167">
        <f t="shared" si="3"/>
        <v>196993.5</v>
      </c>
      <c r="K18" s="168"/>
      <c r="M18" s="36" t="s">
        <v>55</v>
      </c>
      <c r="N18" s="54">
        <v>26305556</v>
      </c>
      <c r="O18" s="46" t="s">
        <v>52</v>
      </c>
      <c r="P18" s="46" t="s">
        <v>53</v>
      </c>
      <c r="Q18" s="47" t="s">
        <v>60</v>
      </c>
    </row>
    <row r="19" spans="6:17" x14ac:dyDescent="0.2">
      <c r="F19" s="128" t="s">
        <v>9</v>
      </c>
      <c r="G19" s="129"/>
      <c r="H19" s="129"/>
      <c r="I19" s="52">
        <v>0.15</v>
      </c>
      <c r="J19" s="167">
        <f t="shared" si="3"/>
        <v>196993.5</v>
      </c>
      <c r="K19" s="168"/>
      <c r="M19" s="175" t="s">
        <v>23</v>
      </c>
      <c r="N19" s="176"/>
      <c r="O19" s="55">
        <v>0.28000000000000003</v>
      </c>
      <c r="P19" s="56">
        <f>$N$18*O19</f>
        <v>7365555.6800000006</v>
      </c>
      <c r="Q19" s="58">
        <f t="shared" si="2"/>
        <v>147311.11360000001</v>
      </c>
    </row>
    <row r="20" spans="6:17" ht="16" thickBot="1" x14ac:dyDescent="0.25">
      <c r="F20" s="177" t="s">
        <v>10</v>
      </c>
      <c r="G20" s="178"/>
      <c r="H20" s="178"/>
      <c r="I20" s="68">
        <v>0.1</v>
      </c>
      <c r="J20" s="167">
        <f t="shared" si="3"/>
        <v>131329</v>
      </c>
      <c r="K20" s="168"/>
      <c r="M20" s="171" t="s">
        <v>16</v>
      </c>
      <c r="N20" s="172"/>
      <c r="O20" s="60">
        <v>0.11</v>
      </c>
      <c r="P20" s="61">
        <f>$N$18*O20</f>
        <v>2893611.16</v>
      </c>
      <c r="Q20" s="62">
        <f t="shared" si="2"/>
        <v>57872.223200000008</v>
      </c>
    </row>
    <row r="21" spans="6:17" ht="18" thickBot="1" x14ac:dyDescent="0.25">
      <c r="F21" s="179" t="s">
        <v>50</v>
      </c>
      <c r="G21" s="180"/>
      <c r="H21" s="181"/>
      <c r="I21" s="69">
        <f>SUM(I16:I20)</f>
        <v>1</v>
      </c>
      <c r="J21" s="169">
        <f>SUM(J16:K20)</f>
        <v>1313290</v>
      </c>
      <c r="K21" s="170"/>
      <c r="M21" s="63" t="s">
        <v>62</v>
      </c>
      <c r="N21" s="37"/>
      <c r="O21" s="37"/>
      <c r="P21" s="37"/>
      <c r="Q21" s="106">
        <f>SUM(Q8:Q20)</f>
        <v>2416303.3367999997</v>
      </c>
    </row>
    <row r="22" spans="6:17" ht="17" x14ac:dyDescent="0.2">
      <c r="F22" s="160" t="s">
        <v>75</v>
      </c>
      <c r="G22" s="161"/>
      <c r="H22" s="161"/>
      <c r="I22" s="161"/>
      <c r="J22" s="9"/>
      <c r="K22" s="67">
        <f>Q58</f>
        <v>3187920</v>
      </c>
    </row>
    <row r="23" spans="6:17" ht="16" thickBot="1" x14ac:dyDescent="0.25">
      <c r="F23" s="139" t="s">
        <v>3</v>
      </c>
      <c r="G23" s="140"/>
      <c r="H23" s="140"/>
      <c r="I23" s="51" t="s">
        <v>56</v>
      </c>
      <c r="J23" s="165" t="s">
        <v>57</v>
      </c>
      <c r="K23" s="166"/>
    </row>
    <row r="24" spans="6:17" ht="22" thickBot="1" x14ac:dyDescent="0.3">
      <c r="F24" s="128" t="s">
        <v>6</v>
      </c>
      <c r="G24" s="129"/>
      <c r="H24" s="129"/>
      <c r="I24" s="52">
        <v>0.2</v>
      </c>
      <c r="J24" s="167">
        <f>$K$22*I24</f>
        <v>637584</v>
      </c>
      <c r="K24" s="168"/>
      <c r="M24" s="133" t="s">
        <v>51</v>
      </c>
      <c r="N24" s="134"/>
      <c r="O24" s="134"/>
      <c r="P24" s="134"/>
      <c r="Q24" s="135"/>
    </row>
    <row r="25" spans="6:17" ht="18" thickBot="1" x14ac:dyDescent="0.25">
      <c r="F25" s="128" t="s">
        <v>7</v>
      </c>
      <c r="G25" s="129"/>
      <c r="H25" s="129"/>
      <c r="I25" s="52">
        <v>0.4</v>
      </c>
      <c r="J25" s="167">
        <f t="shared" ref="J25:J28" si="4">$K$22*I25</f>
        <v>1275168</v>
      </c>
      <c r="K25" s="168"/>
      <c r="M25" s="162" t="s">
        <v>70</v>
      </c>
      <c r="N25" s="163"/>
      <c r="O25" s="163"/>
      <c r="P25" s="163"/>
      <c r="Q25" s="164"/>
    </row>
    <row r="26" spans="6:17" ht="16" thickBot="1" x14ac:dyDescent="0.25">
      <c r="F26" s="128" t="s">
        <v>8</v>
      </c>
      <c r="G26" s="129"/>
      <c r="H26" s="129"/>
      <c r="I26" s="52">
        <v>0.15</v>
      </c>
      <c r="J26" s="167">
        <f t="shared" si="4"/>
        <v>478188</v>
      </c>
      <c r="K26" s="168"/>
      <c r="M26" s="36" t="s">
        <v>68</v>
      </c>
      <c r="N26" s="54">
        <v>116700000</v>
      </c>
      <c r="O26" s="46" t="s">
        <v>52</v>
      </c>
      <c r="P26" s="46" t="s">
        <v>53</v>
      </c>
      <c r="Q26" s="47" t="s">
        <v>60</v>
      </c>
    </row>
    <row r="27" spans="6:17" x14ac:dyDescent="0.2">
      <c r="F27" s="128" t="s">
        <v>9</v>
      </c>
      <c r="G27" s="129"/>
      <c r="H27" s="129"/>
      <c r="I27" s="52">
        <v>0.15</v>
      </c>
      <c r="J27" s="167">
        <f t="shared" si="4"/>
        <v>478188</v>
      </c>
      <c r="K27" s="168"/>
      <c r="M27" s="31" t="s">
        <v>11</v>
      </c>
      <c r="N27" s="45"/>
      <c r="O27" s="55">
        <v>0.02</v>
      </c>
      <c r="P27" s="56">
        <f>O27*$N$26</f>
        <v>2334000</v>
      </c>
      <c r="Q27" s="57">
        <f>P27*0.02</f>
        <v>46680</v>
      </c>
    </row>
    <row r="28" spans="6:17" ht="16" thickBot="1" x14ac:dyDescent="0.25">
      <c r="F28" s="177" t="s">
        <v>10</v>
      </c>
      <c r="G28" s="178"/>
      <c r="H28" s="178"/>
      <c r="I28" s="68">
        <v>0.1</v>
      </c>
      <c r="J28" s="167">
        <f t="shared" si="4"/>
        <v>318792</v>
      </c>
      <c r="K28" s="168"/>
      <c r="M28" s="49" t="s">
        <v>12</v>
      </c>
      <c r="N28" s="44"/>
      <c r="O28" s="55">
        <v>0.12</v>
      </c>
      <c r="P28" s="56">
        <f t="shared" ref="P28:P36" si="5">O28*$N$26</f>
        <v>14004000</v>
      </c>
      <c r="Q28" s="57">
        <f t="shared" ref="Q28:Q39" si="6">P28*0.02</f>
        <v>280080</v>
      </c>
    </row>
    <row r="29" spans="6:17" ht="16" thickBot="1" x14ac:dyDescent="0.25">
      <c r="F29" s="179" t="s">
        <v>50</v>
      </c>
      <c r="G29" s="180"/>
      <c r="H29" s="181"/>
      <c r="I29" s="69">
        <f>SUM(I24:I28)</f>
        <v>1.0000000000000002</v>
      </c>
      <c r="J29" s="169">
        <f>SUM(J24:K28)</f>
        <v>3187920</v>
      </c>
      <c r="K29" s="170"/>
      <c r="M29" s="49" t="s">
        <v>13</v>
      </c>
      <c r="N29" s="44"/>
      <c r="O29" s="55">
        <v>0.04</v>
      </c>
      <c r="P29" s="56">
        <f t="shared" si="5"/>
        <v>4668000</v>
      </c>
      <c r="Q29" s="57">
        <f t="shared" si="6"/>
        <v>93360</v>
      </c>
    </row>
    <row r="30" spans="6:17" x14ac:dyDescent="0.2">
      <c r="M30" s="49" t="s">
        <v>14</v>
      </c>
      <c r="N30" s="44"/>
      <c r="O30" s="55">
        <v>1.4999999999999999E-2</v>
      </c>
      <c r="P30" s="56">
        <f t="shared" si="5"/>
        <v>1750500</v>
      </c>
      <c r="Q30" s="57">
        <f t="shared" si="6"/>
        <v>35010</v>
      </c>
    </row>
    <row r="31" spans="6:17" x14ac:dyDescent="0.2">
      <c r="M31" s="49" t="s">
        <v>15</v>
      </c>
      <c r="N31" s="44"/>
      <c r="O31" s="55">
        <v>0.02</v>
      </c>
      <c r="P31" s="56">
        <f t="shared" si="5"/>
        <v>2334000</v>
      </c>
      <c r="Q31" s="57">
        <f t="shared" si="6"/>
        <v>46680</v>
      </c>
    </row>
    <row r="32" spans="6:17" x14ac:dyDescent="0.2">
      <c r="M32" s="49" t="s">
        <v>18</v>
      </c>
      <c r="N32" s="44"/>
      <c r="O32" s="55">
        <v>0.03</v>
      </c>
      <c r="P32" s="56">
        <f t="shared" si="5"/>
        <v>3501000</v>
      </c>
      <c r="Q32" s="57">
        <f t="shared" si="6"/>
        <v>70020</v>
      </c>
    </row>
    <row r="33" spans="6:17" x14ac:dyDescent="0.2">
      <c r="M33" s="49" t="s">
        <v>19</v>
      </c>
      <c r="N33" s="44"/>
      <c r="O33" s="55">
        <v>0.04</v>
      </c>
      <c r="P33" s="56">
        <f t="shared" si="5"/>
        <v>4668000</v>
      </c>
      <c r="Q33" s="57">
        <f t="shared" si="6"/>
        <v>93360</v>
      </c>
    </row>
    <row r="34" spans="6:17" ht="17" x14ac:dyDescent="0.2">
      <c r="F34" s="35" t="s">
        <v>0</v>
      </c>
      <c r="M34" s="49" t="s">
        <v>20</v>
      </c>
      <c r="N34" s="44"/>
      <c r="O34" s="55">
        <v>7.0000000000000007E-2</v>
      </c>
      <c r="P34" s="56">
        <f t="shared" si="5"/>
        <v>8169000.0000000009</v>
      </c>
      <c r="Q34" s="57">
        <f t="shared" si="6"/>
        <v>163380.00000000003</v>
      </c>
    </row>
    <row r="35" spans="6:17" x14ac:dyDescent="0.2">
      <c r="M35" s="49" t="s">
        <v>21</v>
      </c>
      <c r="N35" s="44"/>
      <c r="O35" s="55">
        <v>0.03</v>
      </c>
      <c r="P35" s="56">
        <f t="shared" si="5"/>
        <v>3501000</v>
      </c>
      <c r="Q35" s="57">
        <f t="shared" si="6"/>
        <v>70020</v>
      </c>
    </row>
    <row r="36" spans="6:17" ht="16" thickBot="1" x14ac:dyDescent="0.25">
      <c r="F36" t="s">
        <v>58</v>
      </c>
      <c r="M36" s="50" t="s">
        <v>22</v>
      </c>
      <c r="N36" s="48"/>
      <c r="O36" s="55">
        <v>0.1</v>
      </c>
      <c r="P36" s="56">
        <f t="shared" si="5"/>
        <v>11670000</v>
      </c>
      <c r="Q36" s="57">
        <f t="shared" si="6"/>
        <v>233400</v>
      </c>
    </row>
    <row r="37" spans="6:17" ht="16" thickBot="1" x14ac:dyDescent="0.25">
      <c r="M37" s="36" t="s">
        <v>55</v>
      </c>
      <c r="N37" s="54">
        <v>25900000</v>
      </c>
      <c r="O37" s="46" t="s">
        <v>52</v>
      </c>
      <c r="P37" s="46" t="s">
        <v>53</v>
      </c>
      <c r="Q37" s="47" t="s">
        <v>60</v>
      </c>
    </row>
    <row r="38" spans="6:17" x14ac:dyDescent="0.2">
      <c r="F38" t="s">
        <v>59</v>
      </c>
      <c r="M38" s="31" t="s">
        <v>23</v>
      </c>
      <c r="N38" s="45"/>
      <c r="O38" s="55">
        <v>0.23</v>
      </c>
      <c r="P38" s="56">
        <f>N37*O38</f>
        <v>5957000</v>
      </c>
      <c r="Q38" s="57">
        <f t="shared" si="6"/>
        <v>119140</v>
      </c>
    </row>
    <row r="39" spans="6:17" ht="16" thickBot="1" x14ac:dyDescent="0.25">
      <c r="M39" s="50" t="s">
        <v>16</v>
      </c>
      <c r="N39" s="48"/>
      <c r="O39" s="107">
        <v>0.12</v>
      </c>
      <c r="P39" s="108">
        <f>O39*N37</f>
        <v>3108000</v>
      </c>
      <c r="Q39" s="109">
        <f t="shared" si="6"/>
        <v>62160</v>
      </c>
    </row>
    <row r="40" spans="6:17" ht="18" thickBot="1" x14ac:dyDescent="0.25">
      <c r="F40" t="s">
        <v>69</v>
      </c>
      <c r="M40" s="110" t="s">
        <v>72</v>
      </c>
      <c r="N40" s="111"/>
      <c r="O40" s="111"/>
      <c r="P40" s="111"/>
      <c r="Q40" s="112">
        <f>SUM(Q27:Q39)</f>
        <v>1313290</v>
      </c>
    </row>
    <row r="41" spans="6:17" ht="16" thickBot="1" x14ac:dyDescent="0.25"/>
    <row r="42" spans="6:17" ht="22" thickBot="1" x14ac:dyDescent="0.3">
      <c r="M42" s="133" t="s">
        <v>51</v>
      </c>
      <c r="N42" s="134"/>
      <c r="O42" s="134"/>
      <c r="P42" s="134"/>
      <c r="Q42" s="135"/>
    </row>
    <row r="43" spans="6:17" ht="18" thickBot="1" x14ac:dyDescent="0.25">
      <c r="M43" s="162" t="s">
        <v>2</v>
      </c>
      <c r="N43" s="163"/>
      <c r="O43" s="163"/>
      <c r="P43" s="163"/>
      <c r="Q43" s="164"/>
    </row>
    <row r="44" spans="6:17" ht="16" thickBot="1" x14ac:dyDescent="0.25">
      <c r="M44" s="36" t="s">
        <v>54</v>
      </c>
      <c r="N44" s="121">
        <v>417000000</v>
      </c>
      <c r="O44" s="46" t="s">
        <v>52</v>
      </c>
      <c r="P44" s="46" t="s">
        <v>53</v>
      </c>
      <c r="Q44" s="47" t="s">
        <v>60</v>
      </c>
    </row>
    <row r="45" spans="6:17" x14ac:dyDescent="0.2">
      <c r="M45" s="31" t="s">
        <v>11</v>
      </c>
      <c r="N45" s="45"/>
      <c r="O45" s="55">
        <v>0.02</v>
      </c>
      <c r="P45" s="38">
        <f>O45*$N$44</f>
        <v>8340000</v>
      </c>
      <c r="Q45" s="57">
        <f>P45*0.02</f>
        <v>166800</v>
      </c>
    </row>
    <row r="46" spans="6:17" x14ac:dyDescent="0.2">
      <c r="M46" s="49" t="s">
        <v>12</v>
      </c>
      <c r="N46" s="44"/>
      <c r="O46" s="55">
        <v>7.0000000000000007E-2</v>
      </c>
      <c r="P46" s="38">
        <f t="shared" ref="P46:P54" si="7">O46*$N$44</f>
        <v>29190000.000000004</v>
      </c>
      <c r="Q46" s="57">
        <f t="shared" ref="Q46:Q54" si="8">P46*0.02</f>
        <v>583800.00000000012</v>
      </c>
    </row>
    <row r="47" spans="6:17" x14ac:dyDescent="0.2">
      <c r="M47" s="49" t="s">
        <v>13</v>
      </c>
      <c r="N47" s="44"/>
      <c r="O47" s="55">
        <v>0.03</v>
      </c>
      <c r="P47" s="38">
        <f t="shared" si="7"/>
        <v>12510000</v>
      </c>
      <c r="Q47" s="57">
        <f t="shared" si="8"/>
        <v>250200</v>
      </c>
    </row>
    <row r="48" spans="6:17" x14ac:dyDescent="0.2">
      <c r="M48" s="49" t="s">
        <v>14</v>
      </c>
      <c r="N48" s="44"/>
      <c r="O48" s="55">
        <v>1.4999999999999999E-2</v>
      </c>
      <c r="P48" s="38">
        <f t="shared" si="7"/>
        <v>6255000</v>
      </c>
      <c r="Q48" s="57">
        <f t="shared" si="8"/>
        <v>125100</v>
      </c>
    </row>
    <row r="49" spans="13:17" x14ac:dyDescent="0.2">
      <c r="M49" s="49" t="s">
        <v>15</v>
      </c>
      <c r="N49" s="44"/>
      <c r="O49" s="55">
        <v>0.02</v>
      </c>
      <c r="P49" s="38">
        <f t="shared" si="7"/>
        <v>8340000</v>
      </c>
      <c r="Q49" s="57">
        <f t="shared" si="8"/>
        <v>166800</v>
      </c>
    </row>
    <row r="50" spans="13:17" x14ac:dyDescent="0.2">
      <c r="M50" s="49" t="s">
        <v>18</v>
      </c>
      <c r="N50" s="44"/>
      <c r="O50" s="55">
        <v>1.7999999999999999E-2</v>
      </c>
      <c r="P50" s="38">
        <f t="shared" si="7"/>
        <v>7505999.9999999991</v>
      </c>
      <c r="Q50" s="57">
        <f t="shared" si="8"/>
        <v>150119.99999999997</v>
      </c>
    </row>
    <row r="51" spans="13:17" x14ac:dyDescent="0.2">
      <c r="M51" s="49" t="s">
        <v>19</v>
      </c>
      <c r="N51" s="44"/>
      <c r="O51" s="55">
        <v>2.5000000000000001E-2</v>
      </c>
      <c r="P51" s="38">
        <f t="shared" si="7"/>
        <v>10425000</v>
      </c>
      <c r="Q51" s="57">
        <f t="shared" si="8"/>
        <v>208500</v>
      </c>
    </row>
    <row r="52" spans="13:17" x14ac:dyDescent="0.2">
      <c r="M52" s="49" t="s">
        <v>20</v>
      </c>
      <c r="N52" s="44"/>
      <c r="O52" s="55">
        <v>0.05</v>
      </c>
      <c r="P52" s="38">
        <f t="shared" si="7"/>
        <v>20850000</v>
      </c>
      <c r="Q52" s="57">
        <f t="shared" si="8"/>
        <v>417000</v>
      </c>
    </row>
    <row r="53" spans="13:17" x14ac:dyDescent="0.2">
      <c r="M53" s="49" t="s">
        <v>21</v>
      </c>
      <c r="N53" s="44"/>
      <c r="O53" s="55">
        <v>0.02</v>
      </c>
      <c r="P53" s="38">
        <f t="shared" si="7"/>
        <v>8340000</v>
      </c>
      <c r="Q53" s="57">
        <f t="shared" si="8"/>
        <v>166800</v>
      </c>
    </row>
    <row r="54" spans="13:17" ht="16" thickBot="1" x14ac:dyDescent="0.25">
      <c r="M54" s="50" t="s">
        <v>22</v>
      </c>
      <c r="N54" s="48"/>
      <c r="O54" s="55">
        <v>0.08</v>
      </c>
      <c r="P54" s="38">
        <f t="shared" si="7"/>
        <v>33360000</v>
      </c>
      <c r="Q54" s="57">
        <f t="shared" si="8"/>
        <v>667200</v>
      </c>
    </row>
    <row r="55" spans="13:17" ht="16" thickBot="1" x14ac:dyDescent="0.25">
      <c r="M55" s="36" t="s">
        <v>55</v>
      </c>
      <c r="N55" s="54">
        <v>42000000</v>
      </c>
      <c r="O55" s="46" t="s">
        <v>52</v>
      </c>
      <c r="P55" s="46" t="s">
        <v>53</v>
      </c>
      <c r="Q55" s="47" t="s">
        <v>60</v>
      </c>
    </row>
    <row r="56" spans="13:17" x14ac:dyDescent="0.2">
      <c r="M56" s="31" t="s">
        <v>23</v>
      </c>
      <c r="N56" s="45"/>
      <c r="O56" s="122">
        <v>0.2</v>
      </c>
      <c r="P56" s="56">
        <f>N55*O56</f>
        <v>8400000</v>
      </c>
      <c r="Q56" s="57">
        <f>P56*0.02</f>
        <v>168000</v>
      </c>
    </row>
    <row r="57" spans="13:17" ht="16" thickBot="1" x14ac:dyDescent="0.25">
      <c r="M57" s="42" t="s">
        <v>16</v>
      </c>
      <c r="N57" s="43"/>
      <c r="O57" s="123">
        <v>0.14000000000000001</v>
      </c>
      <c r="P57" s="105">
        <f>N55*O57</f>
        <v>5880000.0000000009</v>
      </c>
      <c r="Q57" s="57">
        <f>P57*0.02</f>
        <v>117600.00000000001</v>
      </c>
    </row>
    <row r="58" spans="13:17" ht="18" thickBot="1" x14ac:dyDescent="0.25">
      <c r="M58" s="110" t="s">
        <v>74</v>
      </c>
      <c r="N58" s="111"/>
      <c r="O58" s="111"/>
      <c r="P58" s="111"/>
      <c r="Q58" s="112">
        <f>SUM(Q45:Q57)</f>
        <v>3187920</v>
      </c>
    </row>
    <row r="72" spans="10:11" x14ac:dyDescent="0.2">
      <c r="J72" s="4"/>
      <c r="K72" s="4"/>
    </row>
    <row r="73" spans="10:11" x14ac:dyDescent="0.2">
      <c r="J73" s="4"/>
      <c r="K73" s="4"/>
    </row>
    <row r="74" spans="10:11" x14ac:dyDescent="0.2">
      <c r="J74" s="4"/>
      <c r="K74" s="4"/>
    </row>
  </sheetData>
  <mergeCells count="65">
    <mergeCell ref="F12:H12"/>
    <mergeCell ref="F15:H15"/>
    <mergeCell ref="M15:N15"/>
    <mergeCell ref="M16:N16"/>
    <mergeCell ref="M17:N17"/>
    <mergeCell ref="F2:K2"/>
    <mergeCell ref="F23:H23"/>
    <mergeCell ref="F24:H24"/>
    <mergeCell ref="F13:H13"/>
    <mergeCell ref="J15:K15"/>
    <mergeCell ref="F19:H19"/>
    <mergeCell ref="F20:H20"/>
    <mergeCell ref="F16:H16"/>
    <mergeCell ref="F17:H17"/>
    <mergeCell ref="F18:H18"/>
    <mergeCell ref="F5:K5"/>
    <mergeCell ref="F7:H7"/>
    <mergeCell ref="F8:H8"/>
    <mergeCell ref="F9:H9"/>
    <mergeCell ref="F10:H10"/>
    <mergeCell ref="F11:H11"/>
    <mergeCell ref="F28:H28"/>
    <mergeCell ref="F29:H29"/>
    <mergeCell ref="F21:H21"/>
    <mergeCell ref="J26:K26"/>
    <mergeCell ref="J27:K27"/>
    <mergeCell ref="J28:K28"/>
    <mergeCell ref="J29:K29"/>
    <mergeCell ref="J23:K23"/>
    <mergeCell ref="F25:H25"/>
    <mergeCell ref="F26:H26"/>
    <mergeCell ref="F27:H27"/>
    <mergeCell ref="M13:N13"/>
    <mergeCell ref="M14:N14"/>
    <mergeCell ref="M19:N19"/>
    <mergeCell ref="M5:Q5"/>
    <mergeCell ref="M6:Q6"/>
    <mergeCell ref="M10:N10"/>
    <mergeCell ref="M11:N11"/>
    <mergeCell ref="M12:N12"/>
    <mergeCell ref="M8:N8"/>
    <mergeCell ref="M9:N9"/>
    <mergeCell ref="J20:K20"/>
    <mergeCell ref="J21:K21"/>
    <mergeCell ref="J24:K24"/>
    <mergeCell ref="J25:K25"/>
    <mergeCell ref="M24:Q24"/>
    <mergeCell ref="M25:Q25"/>
    <mergeCell ref="M20:N20"/>
    <mergeCell ref="F6:I6"/>
    <mergeCell ref="F14:I14"/>
    <mergeCell ref="M42:Q42"/>
    <mergeCell ref="M43:Q43"/>
    <mergeCell ref="F22:I22"/>
    <mergeCell ref="J7:K7"/>
    <mergeCell ref="J8:K8"/>
    <mergeCell ref="J9:K9"/>
    <mergeCell ref="J10:K10"/>
    <mergeCell ref="J11:K11"/>
    <mergeCell ref="J12:K12"/>
    <mergeCell ref="J13:K13"/>
    <mergeCell ref="J16:K16"/>
    <mergeCell ref="J17:K17"/>
    <mergeCell ref="J18:K18"/>
    <mergeCell ref="J19:K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1BAD5-8C9B-4DF2-B29A-D6410A1BC037}">
  <dimension ref="D2:AL50"/>
  <sheetViews>
    <sheetView showGridLines="0" tabSelected="1" topLeftCell="A22" zoomScale="53" zoomScaleNormal="61" workbookViewId="0">
      <selection activeCell="G27" sqref="G27"/>
    </sheetView>
  </sheetViews>
  <sheetFormatPr baseColWidth="10" defaultRowHeight="15" x14ac:dyDescent="0.2"/>
  <cols>
    <col min="4" max="4" width="48.6640625" bestFit="1" customWidth="1"/>
    <col min="5" max="5" width="20.6640625" bestFit="1" customWidth="1"/>
    <col min="6" max="6" width="19.6640625" bestFit="1" customWidth="1"/>
    <col min="7" max="7" width="22" bestFit="1" customWidth="1"/>
    <col min="8" max="8" width="10.6640625" customWidth="1"/>
    <col min="9" max="9" width="16.83203125" bestFit="1" customWidth="1"/>
    <col min="10" max="10" width="10.6640625" customWidth="1"/>
    <col min="11" max="11" width="16.83203125" bestFit="1" customWidth="1"/>
    <col min="12" max="12" width="10.6640625" customWidth="1"/>
    <col min="13" max="13" width="16.83203125" bestFit="1" customWidth="1"/>
    <col min="14" max="14" width="10.6640625" customWidth="1"/>
    <col min="15" max="15" width="23.1640625" bestFit="1" customWidth="1"/>
    <col min="16" max="16" width="10.6640625" customWidth="1"/>
    <col min="17" max="17" width="16.6640625" bestFit="1" customWidth="1"/>
    <col min="18" max="18" width="10.6640625" customWidth="1"/>
    <col min="19" max="19" width="16.6640625" bestFit="1" customWidth="1"/>
    <col min="20" max="20" width="11.5" customWidth="1"/>
    <col min="21" max="21" width="16.6640625" bestFit="1" customWidth="1"/>
    <col min="22" max="22" width="12.1640625" customWidth="1"/>
    <col min="23" max="23" width="16.6640625" bestFit="1" customWidth="1"/>
    <col min="24" max="24" width="12.1640625" customWidth="1"/>
    <col min="25" max="25" width="16.6640625" bestFit="1" customWidth="1"/>
    <col min="26" max="26" width="12.1640625" customWidth="1"/>
    <col min="27" max="27" width="16.6640625" bestFit="1" customWidth="1"/>
    <col min="28" max="28" width="12.1640625" customWidth="1"/>
    <col min="29" max="29" width="17.5" bestFit="1" customWidth="1"/>
    <col min="30" max="30" width="0.5" customWidth="1"/>
    <col min="31" max="31" width="15.83203125" bestFit="1" customWidth="1"/>
    <col min="32" max="32" width="14.1640625" bestFit="1" customWidth="1"/>
    <col min="33" max="37" width="11.1640625" bestFit="1" customWidth="1"/>
  </cols>
  <sheetData>
    <row r="2" spans="4:38" ht="16" thickBot="1" x14ac:dyDescent="0.25"/>
    <row r="3" spans="4:38" ht="22" thickBot="1" x14ac:dyDescent="0.3">
      <c r="D3" s="133" t="s">
        <v>65</v>
      </c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5"/>
    </row>
    <row r="4" spans="4:38" ht="22" thickBot="1" x14ac:dyDescent="0.3">
      <c r="D4" s="142" t="s">
        <v>64</v>
      </c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4"/>
    </row>
    <row r="5" spans="4:38" ht="20" thickBot="1" x14ac:dyDescent="0.25">
      <c r="D5" s="101" t="s">
        <v>25</v>
      </c>
      <c r="E5" s="187" t="s">
        <v>11</v>
      </c>
      <c r="F5" s="188"/>
      <c r="G5" s="189" t="s">
        <v>35</v>
      </c>
      <c r="H5" s="188"/>
      <c r="I5" s="189" t="s">
        <v>13</v>
      </c>
      <c r="J5" s="188"/>
      <c r="K5" s="189" t="s">
        <v>14</v>
      </c>
      <c r="L5" s="188"/>
      <c r="M5" s="189" t="s">
        <v>15</v>
      </c>
      <c r="N5" s="188"/>
      <c r="O5" s="189" t="s">
        <v>36</v>
      </c>
      <c r="P5" s="188"/>
      <c r="Q5" s="189" t="s">
        <v>18</v>
      </c>
      <c r="R5" s="188" t="s">
        <v>19</v>
      </c>
      <c r="S5" s="189" t="s">
        <v>19</v>
      </c>
      <c r="T5" s="188" t="s">
        <v>21</v>
      </c>
      <c r="U5" s="189" t="s">
        <v>20</v>
      </c>
      <c r="V5" s="188" t="s">
        <v>21</v>
      </c>
      <c r="W5" s="189" t="s">
        <v>21</v>
      </c>
      <c r="X5" s="188" t="s">
        <v>19</v>
      </c>
      <c r="Y5" s="189" t="s">
        <v>22</v>
      </c>
      <c r="Z5" s="188" t="s">
        <v>37</v>
      </c>
      <c r="AA5" s="189" t="s">
        <v>66</v>
      </c>
      <c r="AB5" s="188"/>
      <c r="AC5" s="102" t="s">
        <v>45</v>
      </c>
      <c r="AD5" s="84"/>
    </row>
    <row r="6" spans="4:38" ht="21" thickBot="1" x14ac:dyDescent="0.3">
      <c r="D6" s="39" t="s">
        <v>34</v>
      </c>
      <c r="E6" s="89">
        <f>E11</f>
        <v>86580</v>
      </c>
      <c r="F6" s="90">
        <f>'TRANSPORTATION COST '!F25</f>
        <v>15.555555555555555</v>
      </c>
      <c r="G6" s="89">
        <f>AE6</f>
        <v>396680.66735999996</v>
      </c>
      <c r="H6" s="90">
        <f>'TRANSPORTATION COST '!G25</f>
        <v>14.705882352941176</v>
      </c>
      <c r="I6" s="94"/>
      <c r="J6" s="95">
        <f>'TRANSPORTATION COST '!H25</f>
        <v>12.589928057553957</v>
      </c>
      <c r="K6" s="94"/>
      <c r="L6" s="95">
        <f>'TRANSPORTATION COST '!I25</f>
        <v>10.542168674698795</v>
      </c>
      <c r="M6" s="94"/>
      <c r="N6" s="95">
        <f>'TRANSPORTATION COST '!J25</f>
        <v>9.5890410958904102</v>
      </c>
      <c r="O6" s="94"/>
      <c r="P6" s="95">
        <f>'TRANSPORTATION COST '!K25</f>
        <v>9.0206185567010309</v>
      </c>
      <c r="Q6" s="94"/>
      <c r="R6" s="95">
        <f>'TRANSPORTATION COST '!F32</f>
        <v>17.676767676767678</v>
      </c>
      <c r="S6" s="94"/>
      <c r="T6" s="95">
        <f>'TRANSPORTATION COST '!G32</f>
        <v>19.886363636363637</v>
      </c>
      <c r="U6" s="94"/>
      <c r="V6" s="95">
        <f>'TRANSPORTATION COST '!H32</f>
        <v>11.74496644295302</v>
      </c>
      <c r="W6" s="80"/>
      <c r="X6" s="81">
        <f>'TRANSPORTATION COST '!I32</f>
        <v>10.869565217391305</v>
      </c>
      <c r="Y6" s="80"/>
      <c r="Z6" s="81">
        <f>'TRANSPORTATION COST '!J32</f>
        <v>8.6419753086419746</v>
      </c>
      <c r="AA6" s="80"/>
      <c r="AB6" s="81">
        <f>'TRANSPORTATION COST '!K32</f>
        <v>9.8870056497175138</v>
      </c>
      <c r="AC6" s="91" cm="1">
        <f t="array" ref="AC6:AD6">'SUPPLY &amp; DEMAND'!J8:K8</f>
        <v>483260.66735999996</v>
      </c>
      <c r="AD6" s="85">
        <v>0</v>
      </c>
      <c r="AE6" s="6">
        <f>AC6-E6</f>
        <v>396680.66735999996</v>
      </c>
      <c r="AF6" s="87">
        <f>AE6-G6</f>
        <v>0</v>
      </c>
    </row>
    <row r="7" spans="4:38" ht="21" thickBot="1" x14ac:dyDescent="0.3">
      <c r="D7" s="39" t="s">
        <v>33</v>
      </c>
      <c r="E7" s="80"/>
      <c r="F7" s="93">
        <f>'TRANSPORTATION COST '!F26</f>
        <v>16.055045871559631</v>
      </c>
      <c r="G7" s="78">
        <f>G12</f>
        <v>36219.332640000037</v>
      </c>
      <c r="H7" s="79">
        <f>'TRANSPORTATION COST '!G26</f>
        <v>15.151515151515152</v>
      </c>
      <c r="I7" s="78">
        <f>I11</f>
        <v>146520</v>
      </c>
      <c r="J7" s="79">
        <f>'TRANSPORTATION COST '!H26</f>
        <v>12.915129151291513</v>
      </c>
      <c r="K7" s="78">
        <f>K11</f>
        <v>46620</v>
      </c>
      <c r="L7" s="79">
        <f>'TRANSPORTATION COST '!I26</f>
        <v>10.76923076923077</v>
      </c>
      <c r="M7" s="78">
        <f>M11</f>
        <v>99900</v>
      </c>
      <c r="N7" s="79">
        <f>'TRANSPORTATION COST '!J26</f>
        <v>9.7765363128491618</v>
      </c>
      <c r="O7" s="78">
        <f>O11</f>
        <v>57872.223200000008</v>
      </c>
      <c r="P7" s="79">
        <f>'TRANSPORTATION COST '!K26</f>
        <v>9.1863517060367457</v>
      </c>
      <c r="Q7" s="78">
        <f>Q11</f>
        <v>133200</v>
      </c>
      <c r="R7" s="79">
        <f>'TRANSPORTATION COST '!F33</f>
        <v>18.32460732984293</v>
      </c>
      <c r="S7" s="78">
        <f>S11</f>
        <v>233100.00000000003</v>
      </c>
      <c r="T7" s="79">
        <f>'TRANSPORTATION COST '!G33</f>
        <v>20.710059171597631</v>
      </c>
      <c r="U7" s="78">
        <f>AK7</f>
        <v>213089.77887999985</v>
      </c>
      <c r="V7" s="79">
        <f>'TRANSPORTATION COST '!H33</f>
        <v>12.027491408934708</v>
      </c>
      <c r="W7" s="94"/>
      <c r="X7" s="95">
        <f>'TRANSPORTATION COST '!I33</f>
        <v>11.111111111111111</v>
      </c>
      <c r="Y7" s="94"/>
      <c r="Z7" s="95">
        <f>'TRANSPORTATION COST '!J33</f>
        <v>8.7939698492462313</v>
      </c>
      <c r="AA7" s="80"/>
      <c r="AB7" s="81">
        <f>'TRANSPORTATION COST '!K33</f>
        <v>10.086455331412104</v>
      </c>
      <c r="AC7" s="71" cm="1">
        <f t="array" ref="AC7:AD7">'SUPPLY &amp; DEMAND'!J9:K9</f>
        <v>966521.33471999993</v>
      </c>
      <c r="AD7" s="84">
        <v>0</v>
      </c>
      <c r="AE7" s="6">
        <f>AC7-G7</f>
        <v>930302.00207999989</v>
      </c>
      <c r="AF7" s="6">
        <f>AE7-I7</f>
        <v>783782.00207999989</v>
      </c>
      <c r="AG7" s="6">
        <f>AF7-K7</f>
        <v>737162.00207999989</v>
      </c>
      <c r="AH7" s="6">
        <f>AG7-M7</f>
        <v>637262.00207999989</v>
      </c>
      <c r="AI7" s="6">
        <f>AH7-O7</f>
        <v>579389.77887999988</v>
      </c>
      <c r="AJ7" s="6">
        <f>AI7-Q7</f>
        <v>446189.77887999988</v>
      </c>
      <c r="AK7" s="6">
        <f>AJ7-S7</f>
        <v>213089.77887999985</v>
      </c>
      <c r="AL7" s="87">
        <f>AK7-U7</f>
        <v>0</v>
      </c>
    </row>
    <row r="8" spans="4:38" ht="21" thickBot="1" x14ac:dyDescent="0.3">
      <c r="D8" s="39" t="s">
        <v>30</v>
      </c>
      <c r="E8" s="82"/>
      <c r="F8" s="83">
        <f>'TRANSPORTATION COST '!F27</f>
        <v>21.212121212121211</v>
      </c>
      <c r="G8" s="82"/>
      <c r="H8" s="83">
        <f>'TRANSPORTATION COST '!G27</f>
        <v>19.662921348314608</v>
      </c>
      <c r="I8" s="80"/>
      <c r="J8" s="81">
        <f>'TRANSPORTATION COST '!H27</f>
        <v>16.055045871559631</v>
      </c>
      <c r="K8" s="80"/>
      <c r="L8" s="81">
        <f>'TRANSPORTATION COST '!I27</f>
        <v>12.867647058823529</v>
      </c>
      <c r="M8" s="80"/>
      <c r="N8" s="81">
        <f>'TRANSPORTATION COST '!J27</f>
        <v>11.475409836065573</v>
      </c>
      <c r="O8" s="80"/>
      <c r="P8" s="81">
        <f>'TRANSPORTATION COST '!K27</f>
        <v>10.670731707317072</v>
      </c>
      <c r="Q8" s="80"/>
      <c r="R8" s="81">
        <f>'TRANSPORTATION COST '!F34</f>
        <v>25.362318840579711</v>
      </c>
      <c r="S8" s="80"/>
      <c r="T8" s="93">
        <f>'TRANSPORTATION COST '!G34</f>
        <v>30.172413793103448</v>
      </c>
      <c r="U8" s="78">
        <f>U12</f>
        <v>119910.22112000015</v>
      </c>
      <c r="V8" s="79">
        <f>'TRANSPORTATION COST '!H34</f>
        <v>14.705882352941176</v>
      </c>
      <c r="W8" s="78">
        <f>W11</f>
        <v>199800</v>
      </c>
      <c r="X8" s="79">
        <f>'TRANSPORTATION COST '!I34</f>
        <v>13.358778625954198</v>
      </c>
      <c r="Y8" s="78">
        <f>AF8</f>
        <v>42735.279399999796</v>
      </c>
      <c r="Z8" s="79">
        <f>'TRANSPORTATION COST '!J34</f>
        <v>10.144927536231885</v>
      </c>
      <c r="AA8" s="96"/>
      <c r="AB8" s="81">
        <f>'TRANSPORTATION COST '!K34</f>
        <v>11.904761904761905</v>
      </c>
      <c r="AC8" s="71" cm="1">
        <f t="array" ref="AC8:AD8">'SUPPLY &amp; DEMAND'!J10:K10</f>
        <v>362445.50051999994</v>
      </c>
      <c r="AD8" s="84">
        <v>0</v>
      </c>
      <c r="AE8" s="6">
        <f>AC8-U8</f>
        <v>242535.2793999998</v>
      </c>
      <c r="AF8" s="6">
        <f>AE8-W8</f>
        <v>42735.279399999796</v>
      </c>
      <c r="AG8" s="87">
        <f>AF8-Y8</f>
        <v>0</v>
      </c>
    </row>
    <row r="9" spans="4:38" ht="21" thickBot="1" x14ac:dyDescent="0.3">
      <c r="D9" s="39" t="s">
        <v>31</v>
      </c>
      <c r="E9" s="82"/>
      <c r="F9" s="83">
        <f>'TRANSPORTATION COST '!F28</f>
        <v>41.176470588235297</v>
      </c>
      <c r="G9" s="82"/>
      <c r="H9" s="83">
        <f>'TRANSPORTATION COST '!G28</f>
        <v>35.714285714285715</v>
      </c>
      <c r="I9" s="82"/>
      <c r="J9" s="83">
        <f>'TRANSPORTATION COST '!H28</f>
        <v>25.362318840579711</v>
      </c>
      <c r="K9" s="80"/>
      <c r="L9" s="81">
        <f>'TRANSPORTATION COST '!I28</f>
        <v>18.229166666666668</v>
      </c>
      <c r="M9" s="80"/>
      <c r="N9" s="81">
        <f>'TRANSPORTATION COST '!J28</f>
        <v>15.555555555555555</v>
      </c>
      <c r="O9" s="80"/>
      <c r="P9" s="81">
        <f>'TRANSPORTATION COST '!K28</f>
        <v>14.112903225806452</v>
      </c>
      <c r="Q9" s="80"/>
      <c r="R9" s="81">
        <f>'TRANSPORTATION COST '!F35</f>
        <v>60.344827586206897</v>
      </c>
      <c r="S9" s="80"/>
      <c r="T9" s="81">
        <f>'TRANSPORTATION COST '!G35</f>
        <v>24.137931034482758</v>
      </c>
      <c r="U9" s="80"/>
      <c r="V9" s="81">
        <f>'TRANSPORTATION COST '!H35</f>
        <v>13.108614232209737</v>
      </c>
      <c r="W9" s="80"/>
      <c r="X9" s="93">
        <f>'TRANSPORTATION COST '!I35</f>
        <v>12.027491408934708</v>
      </c>
      <c r="Y9" s="78">
        <f>AC9</f>
        <v>362445.50051999994</v>
      </c>
      <c r="Z9" s="79">
        <f>'TRANSPORTATION COST '!J35</f>
        <v>9.3582887700534751</v>
      </c>
      <c r="AA9" s="100"/>
      <c r="AB9" s="95">
        <f>'TRANSPORTATION COST '!K35</f>
        <v>10.835913312693499</v>
      </c>
      <c r="AC9" s="71" cm="1">
        <f t="array" ref="AC9:AD9">'SUPPLY &amp; DEMAND'!J11:K11</f>
        <v>362445.50051999994</v>
      </c>
      <c r="AD9" s="84">
        <v>0</v>
      </c>
      <c r="AE9" s="87">
        <f>AC9-Y9</f>
        <v>0</v>
      </c>
      <c r="AF9" s="87"/>
    </row>
    <row r="10" spans="4:38" ht="21" thickBot="1" x14ac:dyDescent="0.3">
      <c r="D10" s="39" t="s">
        <v>32</v>
      </c>
      <c r="E10" s="82"/>
      <c r="F10" s="83">
        <f>'TRANSPORTATION COST '!F29</f>
        <v>22.580645161290324</v>
      </c>
      <c r="G10" s="82"/>
      <c r="H10" s="83">
        <f>'TRANSPORTATION COST '!G29</f>
        <v>20.833333333333332</v>
      </c>
      <c r="I10" s="82"/>
      <c r="J10" s="83">
        <f>'TRANSPORTATION COST '!H29</f>
        <v>16.826923076923077</v>
      </c>
      <c r="K10" s="80"/>
      <c r="L10" s="81">
        <f>'TRANSPORTATION COST '!I29</f>
        <v>13.358778625954198</v>
      </c>
      <c r="M10" s="80"/>
      <c r="N10" s="81">
        <f>'TRANSPORTATION COST '!J29</f>
        <v>11.864406779661017</v>
      </c>
      <c r="O10" s="80"/>
      <c r="P10" s="81">
        <f>'TRANSPORTATION COST '!K29</f>
        <v>11.0062893081761</v>
      </c>
      <c r="Q10" s="80"/>
      <c r="R10" s="81">
        <f>'TRANSPORTATION COST '!F36</f>
        <v>27.34375</v>
      </c>
      <c r="S10" s="80"/>
      <c r="T10" s="81">
        <f>'TRANSPORTATION COST '!G36</f>
        <v>54.6875</v>
      </c>
      <c r="U10" s="80"/>
      <c r="V10" s="81">
        <f>'TRANSPORTATION COST '!H36</f>
        <v>18.817204301075268</v>
      </c>
      <c r="W10" s="80"/>
      <c r="X10" s="93">
        <f>'TRANSPORTATION COST '!I36</f>
        <v>16.666666666666668</v>
      </c>
      <c r="Y10" s="78">
        <f>Y13</f>
        <v>94319.22008000029</v>
      </c>
      <c r="Z10" s="79">
        <f>'TRANSPORTATION COST '!J36</f>
        <v>11.945392491467576</v>
      </c>
      <c r="AA10" s="78">
        <f>AA11</f>
        <v>147311.11360000001</v>
      </c>
      <c r="AB10" s="79">
        <f>'TRANSPORTATION COST '!K36</f>
        <v>14.462809917355372</v>
      </c>
      <c r="AC10" s="71" cm="1">
        <f t="array" ref="AC10:AD10">'SUPPLY &amp; DEMAND'!J12:K12</f>
        <v>241630.33367999998</v>
      </c>
      <c r="AD10" s="84">
        <v>0</v>
      </c>
      <c r="AE10" s="6">
        <f>AC10-Y10</f>
        <v>147311.11359999969</v>
      </c>
      <c r="AF10" s="97">
        <f>AE10-AA10</f>
        <v>-3.2014213502407074E-10</v>
      </c>
    </row>
    <row r="11" spans="4:38" ht="19" x14ac:dyDescent="0.2">
      <c r="D11" s="13" t="s">
        <v>46</v>
      </c>
      <c r="E11" s="72">
        <f>'SUPPLY &amp; DEMAND'!Q8</f>
        <v>86580</v>
      </c>
      <c r="F11" s="73">
        <f>E11-E6</f>
        <v>0</v>
      </c>
      <c r="G11" s="74">
        <f>'SUPPLY &amp; DEMAND'!Q9</f>
        <v>432900</v>
      </c>
      <c r="H11" s="73"/>
      <c r="I11" s="74">
        <f>'SUPPLY &amp; DEMAND'!Q10</f>
        <v>146520</v>
      </c>
      <c r="J11" s="73"/>
      <c r="K11" s="74">
        <f>'SUPPLY &amp; DEMAND'!Q11</f>
        <v>46620</v>
      </c>
      <c r="L11" s="73"/>
      <c r="M11" s="74">
        <f>'SUPPLY &amp; DEMAND'!Q12</f>
        <v>99900</v>
      </c>
      <c r="N11" s="73"/>
      <c r="O11" s="74">
        <f>'SUPPLY &amp; DEMAND'!Q20</f>
        <v>57872.223200000008</v>
      </c>
      <c r="P11" s="73"/>
      <c r="Q11" s="74">
        <f>'SUPPLY &amp; DEMAND'!Q13</f>
        <v>133200</v>
      </c>
      <c r="R11" s="75"/>
      <c r="S11" s="76">
        <f>'SUPPLY &amp; DEMAND'!Q14</f>
        <v>233100.00000000003</v>
      </c>
      <c r="T11" s="77"/>
      <c r="U11" s="74">
        <f>'SUPPLY &amp; DEMAND'!Q15</f>
        <v>333000</v>
      </c>
      <c r="V11" s="73"/>
      <c r="W11" s="74">
        <f>'SUPPLY &amp; DEMAND'!Q16</f>
        <v>199800</v>
      </c>
      <c r="X11" s="73"/>
      <c r="Y11" s="98">
        <f>'SUPPLY &amp; DEMAND'!Q17</f>
        <v>499500</v>
      </c>
      <c r="Z11" s="99"/>
      <c r="AA11" s="98">
        <f>'SUPPLY &amp; DEMAND'!Q19</f>
        <v>147311.11360000001</v>
      </c>
      <c r="AB11" s="99"/>
      <c r="AC11" s="70">
        <f>SUM(AC6:AC10)</f>
        <v>2416303.3368000002</v>
      </c>
      <c r="AD11" s="84"/>
    </row>
    <row r="12" spans="4:38" ht="20" x14ac:dyDescent="0.25">
      <c r="E12" s="88">
        <f>E11-E6</f>
        <v>0</v>
      </c>
      <c r="G12" s="86">
        <f>G11-G6</f>
        <v>36219.332640000037</v>
      </c>
      <c r="I12" s="88">
        <f>I11-I7</f>
        <v>0</v>
      </c>
      <c r="K12" s="88">
        <f>K11-K7</f>
        <v>0</v>
      </c>
      <c r="M12" s="88">
        <f>M11-M7</f>
        <v>0</v>
      </c>
      <c r="O12" s="88">
        <f>O11-O7</f>
        <v>0</v>
      </c>
      <c r="Q12" s="88">
        <f>Q11-Q7</f>
        <v>0</v>
      </c>
      <c r="S12" s="88">
        <f>S11-S7</f>
        <v>0</v>
      </c>
      <c r="U12" s="86">
        <f>U11-U7</f>
        <v>119910.22112000015</v>
      </c>
      <c r="W12" s="88">
        <f>W11-W8</f>
        <v>0</v>
      </c>
      <c r="Y12" s="6">
        <f>Y11-Y8</f>
        <v>456764.72060000023</v>
      </c>
      <c r="AA12" s="88">
        <f>AA11-AA10</f>
        <v>0</v>
      </c>
      <c r="AC12" s="6"/>
      <c r="AD12" s="84"/>
    </row>
    <row r="13" spans="4:38" ht="20" x14ac:dyDescent="0.25">
      <c r="G13" s="88">
        <f>G12-G7</f>
        <v>0</v>
      </c>
      <c r="U13" s="88">
        <f>U12-U8</f>
        <v>0</v>
      </c>
      <c r="Y13" s="6">
        <f>Y12-Y9</f>
        <v>94319.22008000029</v>
      </c>
      <c r="AA13" s="88"/>
    </row>
    <row r="14" spans="4:38" ht="20" x14ac:dyDescent="0.25">
      <c r="Y14" s="88">
        <f>Y13-Y10</f>
        <v>0</v>
      </c>
    </row>
    <row r="15" spans="4:38" ht="19" x14ac:dyDescent="0.2">
      <c r="D15" s="104" t="s">
        <v>67</v>
      </c>
      <c r="E15" s="7"/>
      <c r="F15" s="103">
        <f>(E6/F6)+(G6/H6)+(G7/H7)+(I7/J7)+(K7/L7)+(M7/N7)+(O7/P7)+(Q7/R7)+(S7/T7)+(U7/V7)+(U8/V8)+(W8/X8)+(Y8/Z8)+(Y9/Z9)+(Y10/Z10)+(AA10/AB10)</f>
        <v>187497.90558670857</v>
      </c>
      <c r="H15" s="2"/>
    </row>
    <row r="16" spans="4:38" x14ac:dyDescent="0.2">
      <c r="G16" s="2"/>
    </row>
    <row r="18" spans="4:37" ht="16" thickBot="1" x14ac:dyDescent="0.25"/>
    <row r="19" spans="4:37" ht="22" thickBot="1" x14ac:dyDescent="0.3">
      <c r="D19" s="133" t="s">
        <v>65</v>
      </c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5"/>
    </row>
    <row r="20" spans="4:37" ht="22" thickBot="1" x14ac:dyDescent="0.3">
      <c r="D20" s="142" t="s">
        <v>78</v>
      </c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4"/>
    </row>
    <row r="21" spans="4:37" ht="20" thickBot="1" x14ac:dyDescent="0.25">
      <c r="D21" s="12" t="s">
        <v>25</v>
      </c>
      <c r="E21" s="187" t="s">
        <v>11</v>
      </c>
      <c r="F21" s="188"/>
      <c r="G21" s="189" t="s">
        <v>35</v>
      </c>
      <c r="H21" s="188"/>
      <c r="I21" s="189" t="s">
        <v>13</v>
      </c>
      <c r="J21" s="188"/>
      <c r="K21" s="189" t="s">
        <v>14</v>
      </c>
      <c r="L21" s="188"/>
      <c r="M21" s="189" t="s">
        <v>15</v>
      </c>
      <c r="N21" s="188"/>
      <c r="O21" s="189" t="s">
        <v>36</v>
      </c>
      <c r="P21" s="188"/>
      <c r="Q21" s="189" t="s">
        <v>18</v>
      </c>
      <c r="R21" s="188" t="s">
        <v>19</v>
      </c>
      <c r="S21" s="189" t="s">
        <v>19</v>
      </c>
      <c r="T21" s="188" t="s">
        <v>21</v>
      </c>
      <c r="U21" s="189" t="s">
        <v>20</v>
      </c>
      <c r="V21" s="188" t="s">
        <v>21</v>
      </c>
      <c r="W21" s="189" t="s">
        <v>21</v>
      </c>
      <c r="X21" s="188" t="s">
        <v>19</v>
      </c>
      <c r="Y21" s="189" t="s">
        <v>22</v>
      </c>
      <c r="Z21" s="188" t="s">
        <v>37</v>
      </c>
      <c r="AA21" s="189" t="s">
        <v>66</v>
      </c>
      <c r="AB21" s="188"/>
      <c r="AC21" s="12" t="s">
        <v>45</v>
      </c>
    </row>
    <row r="22" spans="4:37" ht="20" customHeight="1" thickBot="1" x14ac:dyDescent="0.3">
      <c r="D22" s="39" t="s">
        <v>34</v>
      </c>
      <c r="E22" s="78">
        <f>E27</f>
        <v>46680</v>
      </c>
      <c r="F22" s="114">
        <v>15.555555555555555</v>
      </c>
      <c r="G22" s="78">
        <f>G27</f>
        <v>280080</v>
      </c>
      <c r="H22" s="114">
        <v>14.705882352941176</v>
      </c>
      <c r="I22" s="78">
        <f>AF22</f>
        <v>1562.5</v>
      </c>
      <c r="J22" s="114">
        <v>12.589928057553957</v>
      </c>
      <c r="K22" s="117"/>
      <c r="L22" s="118">
        <v>10.542168674698795</v>
      </c>
      <c r="M22" s="119"/>
      <c r="N22" s="118">
        <v>9.5890410958904102</v>
      </c>
      <c r="O22" s="119"/>
      <c r="P22" s="118">
        <v>9.0206185567010309</v>
      </c>
      <c r="Q22" s="119"/>
      <c r="R22" s="118">
        <v>17.676767676767678</v>
      </c>
      <c r="S22" s="119"/>
      <c r="T22" s="118">
        <v>19.886363636363637</v>
      </c>
      <c r="U22" s="119"/>
      <c r="V22" s="118">
        <v>11.74496644295302</v>
      </c>
      <c r="W22" s="82"/>
      <c r="X22" s="83">
        <v>10.869565217391305</v>
      </c>
      <c r="Y22" s="82"/>
      <c r="Z22" s="83">
        <v>8.6419753086419746</v>
      </c>
      <c r="AA22" s="82"/>
      <c r="AB22" s="83">
        <v>9.8870056497175138</v>
      </c>
      <c r="AC22" s="71" cm="1">
        <f t="array" ref="AC22:AD22">'SUPPLY &amp; DEMAND'!J16:K16</f>
        <v>328322.5</v>
      </c>
      <c r="AD22">
        <v>0</v>
      </c>
      <c r="AE22" s="6">
        <f>AC22-E22</f>
        <v>281642.5</v>
      </c>
      <c r="AF22" s="6">
        <f>AE22-G22</f>
        <v>1562.5</v>
      </c>
      <c r="AG22" s="88">
        <f>AF22-I22</f>
        <v>0</v>
      </c>
    </row>
    <row r="23" spans="4:37" ht="21" thickBot="1" x14ac:dyDescent="0.3">
      <c r="D23" s="39" t="s">
        <v>33</v>
      </c>
      <c r="E23" s="82"/>
      <c r="F23" s="83">
        <v>16.055045871559631</v>
      </c>
      <c r="G23" s="82"/>
      <c r="H23" s="116">
        <v>15.151515151515152</v>
      </c>
      <c r="I23" s="78">
        <f>I28</f>
        <v>91797.5</v>
      </c>
      <c r="J23" s="114">
        <v>12.915129151291513</v>
      </c>
      <c r="K23" s="78">
        <f>K27</f>
        <v>35010</v>
      </c>
      <c r="L23" s="114">
        <v>10.76923076923077</v>
      </c>
      <c r="M23" s="78">
        <f>M27</f>
        <v>46680</v>
      </c>
      <c r="N23" s="114">
        <v>9.7765363128491618</v>
      </c>
      <c r="O23" s="78">
        <f>O27</f>
        <v>62160</v>
      </c>
      <c r="P23" s="114">
        <v>9.1863517060367457</v>
      </c>
      <c r="Q23" s="78">
        <f>Q27</f>
        <v>70020</v>
      </c>
      <c r="R23" s="114">
        <v>18.32460732984293</v>
      </c>
      <c r="S23" s="78">
        <f>S27</f>
        <v>93360</v>
      </c>
      <c r="T23" s="114">
        <v>20.710059171597631</v>
      </c>
      <c r="U23" s="78">
        <f>AJ23</f>
        <v>60623.999999999942</v>
      </c>
      <c r="V23" s="114">
        <v>12.027491408934708</v>
      </c>
      <c r="W23" s="117"/>
      <c r="X23" s="118">
        <v>11.111111111111111</v>
      </c>
      <c r="Y23" s="119"/>
      <c r="Z23" s="118">
        <v>8.7939698492462313</v>
      </c>
      <c r="AA23" s="82"/>
      <c r="AB23" s="83">
        <v>10.086455331412104</v>
      </c>
      <c r="AC23" s="71" cm="1">
        <f t="array" ref="AC23:AD23">'SUPPLY &amp; DEMAND'!J17:K17</f>
        <v>459651.49999999994</v>
      </c>
      <c r="AD23">
        <v>0</v>
      </c>
      <c r="AE23" s="6">
        <f>AC23-I23</f>
        <v>367853.99999999994</v>
      </c>
      <c r="AF23" s="6">
        <f>AE23-K23</f>
        <v>332843.99999999994</v>
      </c>
      <c r="AG23" s="6">
        <f>AF23-M23</f>
        <v>286163.99999999994</v>
      </c>
      <c r="AH23" s="6">
        <f>AG23-O23</f>
        <v>224003.99999999994</v>
      </c>
      <c r="AI23" s="6">
        <f>AH23-Q23</f>
        <v>153983.99999999994</v>
      </c>
      <c r="AJ23" s="6">
        <f>AI23-S23</f>
        <v>60623.999999999942</v>
      </c>
      <c r="AK23" s="88">
        <f>AJ23-U23</f>
        <v>0</v>
      </c>
    </row>
    <row r="24" spans="4:37" ht="21" thickBot="1" x14ac:dyDescent="0.3">
      <c r="D24" s="39" t="s">
        <v>30</v>
      </c>
      <c r="E24" s="82"/>
      <c r="F24" s="83">
        <v>21.212121212121211</v>
      </c>
      <c r="G24" s="82"/>
      <c r="H24" s="83">
        <v>19.662921348314608</v>
      </c>
      <c r="I24" s="82"/>
      <c r="J24" s="83">
        <v>16.055045871559631</v>
      </c>
      <c r="K24" s="82"/>
      <c r="L24" s="83">
        <v>12.867647058823529</v>
      </c>
      <c r="M24" s="80"/>
      <c r="N24" s="81">
        <v>11.475409836065573</v>
      </c>
      <c r="O24" s="80"/>
      <c r="P24" s="81">
        <v>10.670731707317072</v>
      </c>
      <c r="Q24" s="80"/>
      <c r="R24" s="81">
        <v>25.362318840579711</v>
      </c>
      <c r="S24" s="80"/>
      <c r="T24" s="93">
        <v>30.172413793103448</v>
      </c>
      <c r="U24" s="78">
        <f>U28</f>
        <v>102756.00000000009</v>
      </c>
      <c r="V24" s="114">
        <v>14.705882352941176</v>
      </c>
      <c r="W24" s="78">
        <f>W27</f>
        <v>70020</v>
      </c>
      <c r="X24" s="114">
        <v>13.358778625954198</v>
      </c>
      <c r="Y24" s="78">
        <f>AF24</f>
        <v>24217.499999999913</v>
      </c>
      <c r="Z24" s="114">
        <v>10.144927536231885</v>
      </c>
      <c r="AA24" s="115"/>
      <c r="AB24" s="83">
        <v>11.904761904761905</v>
      </c>
      <c r="AC24" s="71" cm="1">
        <f t="array" ref="AC24:AD24">'SUPPLY &amp; DEMAND'!J18:K18</f>
        <v>196993.5</v>
      </c>
      <c r="AD24">
        <v>0</v>
      </c>
      <c r="AE24" s="6">
        <f>AC24-U24</f>
        <v>94237.499999999913</v>
      </c>
      <c r="AF24" s="6">
        <f>AE24-W24</f>
        <v>24217.499999999913</v>
      </c>
      <c r="AG24" s="88">
        <f>AF24-Y24</f>
        <v>0</v>
      </c>
    </row>
    <row r="25" spans="4:37" ht="21" thickBot="1" x14ac:dyDescent="0.3">
      <c r="D25" s="39" t="s">
        <v>31</v>
      </c>
      <c r="E25" s="82"/>
      <c r="F25" s="83">
        <v>41.176470588235297</v>
      </c>
      <c r="G25" s="82"/>
      <c r="H25" s="83">
        <v>35.714285714285715</v>
      </c>
      <c r="I25" s="82"/>
      <c r="J25" s="83">
        <v>25.362318840579711</v>
      </c>
      <c r="K25" s="82"/>
      <c r="L25" s="83">
        <v>18.229166666666668</v>
      </c>
      <c r="M25" s="82"/>
      <c r="N25" s="83">
        <v>15.555555555555555</v>
      </c>
      <c r="O25" s="82"/>
      <c r="P25" s="83">
        <v>14.112903225806452</v>
      </c>
      <c r="Q25" s="80"/>
      <c r="R25" s="81">
        <v>60.344827586206897</v>
      </c>
      <c r="S25" s="80"/>
      <c r="T25" s="81">
        <v>24.137931034482758</v>
      </c>
      <c r="U25" s="80"/>
      <c r="V25" s="81">
        <v>13.108614232209737</v>
      </c>
      <c r="W25" s="80"/>
      <c r="X25" s="93">
        <v>12.027491408934708</v>
      </c>
      <c r="Y25" s="78">
        <f>AC25</f>
        <v>196993.5</v>
      </c>
      <c r="Z25" s="114">
        <v>9.3582887700534751</v>
      </c>
      <c r="AA25" s="115"/>
      <c r="AB25" s="83">
        <v>10.835913312693499</v>
      </c>
      <c r="AC25" s="71" cm="1">
        <f t="array" ref="AC25:AD25">'SUPPLY &amp; DEMAND'!J19:K19</f>
        <v>196993.5</v>
      </c>
      <c r="AD25">
        <v>0</v>
      </c>
      <c r="AE25" s="88">
        <f>AC25-Y25</f>
        <v>0</v>
      </c>
    </row>
    <row r="26" spans="4:37" ht="21" thickBot="1" x14ac:dyDescent="0.3">
      <c r="D26" s="39" t="s">
        <v>32</v>
      </c>
      <c r="E26" s="82"/>
      <c r="F26" s="83">
        <v>22.580645161290324</v>
      </c>
      <c r="G26" s="82"/>
      <c r="H26" s="83">
        <v>20.833333333333332</v>
      </c>
      <c r="I26" s="82"/>
      <c r="J26" s="83">
        <v>16.826923076923077</v>
      </c>
      <c r="K26" s="82"/>
      <c r="L26" s="83">
        <v>13.358778625954198</v>
      </c>
      <c r="M26" s="82"/>
      <c r="N26" s="83">
        <v>11.864406779661017</v>
      </c>
      <c r="O26" s="82"/>
      <c r="P26" s="83">
        <v>11.0062893081761</v>
      </c>
      <c r="Q26" s="80"/>
      <c r="R26" s="81">
        <v>27.34375</v>
      </c>
      <c r="S26" s="80"/>
      <c r="T26" s="81">
        <v>54.6875</v>
      </c>
      <c r="U26" s="80"/>
      <c r="V26" s="81">
        <v>18.817204301075268</v>
      </c>
      <c r="W26" s="80"/>
      <c r="X26" s="93">
        <v>16.666666666666668</v>
      </c>
      <c r="Y26" s="78">
        <f>Y29</f>
        <v>12189.000000000087</v>
      </c>
      <c r="Z26" s="114">
        <v>11.945392491467576</v>
      </c>
      <c r="AA26" s="98">
        <f>AE26</f>
        <v>119139.99999999991</v>
      </c>
      <c r="AB26" s="113">
        <v>14.462809917355372</v>
      </c>
      <c r="AC26" s="71" cm="1">
        <f t="array" ref="AC26:AD26">'SUPPLY &amp; DEMAND'!J20:K20</f>
        <v>131329</v>
      </c>
      <c r="AD26">
        <v>0</v>
      </c>
      <c r="AE26" s="6">
        <f>AC26-Y26</f>
        <v>119139.99999999991</v>
      </c>
      <c r="AF26" s="88">
        <f>AE26-AA26</f>
        <v>0</v>
      </c>
    </row>
    <row r="27" spans="4:37" ht="19" x14ac:dyDescent="0.2">
      <c r="D27" s="13" t="s">
        <v>46</v>
      </c>
      <c r="E27" s="72">
        <f>'SUPPLY &amp; DEMAND'!Q27</f>
        <v>46680</v>
      </c>
      <c r="F27" s="73"/>
      <c r="G27" s="74">
        <f>'SUPPLY &amp; DEMAND'!Q28</f>
        <v>280080</v>
      </c>
      <c r="H27" s="73"/>
      <c r="I27" s="74">
        <f>'SUPPLY &amp; DEMAND'!Q29</f>
        <v>93360</v>
      </c>
      <c r="J27" s="73"/>
      <c r="K27" s="74">
        <f>'SUPPLY &amp; DEMAND'!Q30</f>
        <v>35010</v>
      </c>
      <c r="L27" s="73"/>
      <c r="M27" s="74">
        <f>'SUPPLY &amp; DEMAND'!Q31</f>
        <v>46680</v>
      </c>
      <c r="N27" s="73"/>
      <c r="O27" s="74">
        <f>'SUPPLY &amp; DEMAND'!Q39</f>
        <v>62160</v>
      </c>
      <c r="P27" s="73"/>
      <c r="Q27" s="74">
        <f>'SUPPLY &amp; DEMAND'!Q32</f>
        <v>70020</v>
      </c>
      <c r="R27" s="120"/>
      <c r="S27" s="74">
        <f>'SUPPLY &amp; DEMAND'!Q33</f>
        <v>93360</v>
      </c>
      <c r="T27" s="73"/>
      <c r="U27" s="74">
        <f>'SUPPLY &amp; DEMAND'!Q34</f>
        <v>163380.00000000003</v>
      </c>
      <c r="V27" s="73"/>
      <c r="W27" s="74">
        <f>'SUPPLY &amp; DEMAND'!Q35</f>
        <v>70020</v>
      </c>
      <c r="X27" s="73"/>
      <c r="Y27" s="98">
        <f>'SUPPLY &amp; DEMAND'!Q36</f>
        <v>233400</v>
      </c>
      <c r="Z27" s="99"/>
      <c r="AA27" s="74">
        <f>'SUPPLY &amp; DEMAND'!Q38</f>
        <v>119140</v>
      </c>
      <c r="AB27" s="40"/>
      <c r="AC27" s="70">
        <f>SUM(AC22:AC26)</f>
        <v>1313290</v>
      </c>
    </row>
    <row r="28" spans="4:37" ht="20" x14ac:dyDescent="0.25">
      <c r="E28" s="88">
        <f>E27-E22</f>
        <v>0</v>
      </c>
      <c r="G28" s="88">
        <f>G27-G22</f>
        <v>0</v>
      </c>
      <c r="I28" s="2">
        <f>I27-I22</f>
        <v>91797.5</v>
      </c>
      <c r="K28" s="88">
        <f>K27-K23</f>
        <v>0</v>
      </c>
      <c r="M28" s="88">
        <f>M27-M23</f>
        <v>0</v>
      </c>
      <c r="N28" s="88"/>
      <c r="O28" s="88">
        <f>O27-O23</f>
        <v>0</v>
      </c>
      <c r="P28" s="88"/>
      <c r="Q28" s="88">
        <f>Q27-Q23</f>
        <v>0</v>
      </c>
      <c r="R28" s="88"/>
      <c r="S28" s="88">
        <f>S27-S23</f>
        <v>0</v>
      </c>
      <c r="T28" s="88"/>
      <c r="U28" s="2">
        <f>U27-U23</f>
        <v>102756.00000000009</v>
      </c>
      <c r="W28" s="88">
        <f>W27-W24</f>
        <v>0</v>
      </c>
      <c r="Y28" s="2">
        <f>Y27-Y24</f>
        <v>209182.50000000009</v>
      </c>
      <c r="AA28" s="88">
        <f>AA27-AA26</f>
        <v>0</v>
      </c>
    </row>
    <row r="29" spans="4:37" ht="20" x14ac:dyDescent="0.25">
      <c r="I29" s="88">
        <f>I28-I23</f>
        <v>0</v>
      </c>
      <c r="U29" s="88">
        <f>U28-U24</f>
        <v>0</v>
      </c>
      <c r="Y29" s="2">
        <f>Y28-Y25</f>
        <v>12189.000000000087</v>
      </c>
      <c r="AC29" s="2"/>
    </row>
    <row r="30" spans="4:37" ht="20" x14ac:dyDescent="0.25">
      <c r="Y30" s="88">
        <f>Y29-Y26</f>
        <v>0</v>
      </c>
    </row>
    <row r="31" spans="4:37" ht="20" x14ac:dyDescent="0.25">
      <c r="Y31" s="88"/>
    </row>
    <row r="32" spans="4:37" ht="19" x14ac:dyDescent="0.2">
      <c r="D32" s="104" t="s">
        <v>73</v>
      </c>
      <c r="E32" s="7"/>
      <c r="F32" s="103">
        <f>(E22/F22)+(G22/H22)+(I22/J22)+(I23/J23)+(K23/L23)+(M23/N23)+(O23/P23)+(Q23/R23)+(S23/T23)+(U23/V23)+(U24/V24)+(W24/X24)+(Y24/Z24)+(Y25/Z25)+(Y26/Z26)+(AA26/AB26)</f>
        <v>102364.13228571429</v>
      </c>
    </row>
    <row r="37" spans="4:38" ht="16" thickBot="1" x14ac:dyDescent="0.25"/>
    <row r="38" spans="4:38" ht="22" thickBot="1" x14ac:dyDescent="0.3">
      <c r="D38" s="133" t="s">
        <v>65</v>
      </c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5"/>
    </row>
    <row r="39" spans="4:38" ht="22" thickBot="1" x14ac:dyDescent="0.3">
      <c r="D39" s="142" t="s">
        <v>77</v>
      </c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4"/>
    </row>
    <row r="40" spans="4:38" ht="20" thickBot="1" x14ac:dyDescent="0.25">
      <c r="D40" s="16" t="s">
        <v>25</v>
      </c>
      <c r="E40" s="92" t="s">
        <v>11</v>
      </c>
      <c r="F40" s="25"/>
      <c r="G40" s="92" t="s">
        <v>35</v>
      </c>
      <c r="H40" s="25"/>
      <c r="I40" s="92" t="s">
        <v>13</v>
      </c>
      <c r="J40" s="25"/>
      <c r="K40" s="92" t="s">
        <v>14</v>
      </c>
      <c r="L40" s="25"/>
      <c r="M40" s="92" t="s">
        <v>15</v>
      </c>
      <c r="N40" s="25"/>
      <c r="O40" s="185" t="s">
        <v>36</v>
      </c>
      <c r="P40" s="186"/>
      <c r="Q40" s="185" t="s">
        <v>18</v>
      </c>
      <c r="R40" s="186" t="s">
        <v>19</v>
      </c>
      <c r="S40" s="185" t="s">
        <v>19</v>
      </c>
      <c r="T40" s="186" t="s">
        <v>21</v>
      </c>
      <c r="U40" s="185" t="s">
        <v>20</v>
      </c>
      <c r="V40" s="186" t="s">
        <v>21</v>
      </c>
      <c r="W40" s="185" t="s">
        <v>21</v>
      </c>
      <c r="X40" s="186" t="s">
        <v>19</v>
      </c>
      <c r="Y40" s="185" t="s">
        <v>22</v>
      </c>
      <c r="Z40" s="186" t="s">
        <v>37</v>
      </c>
      <c r="AA40" s="185" t="s">
        <v>66</v>
      </c>
      <c r="AB40" s="186"/>
      <c r="AC40" s="18" t="s">
        <v>45</v>
      </c>
    </row>
    <row r="41" spans="4:38" ht="21" thickBot="1" x14ac:dyDescent="0.3">
      <c r="D41" s="125" t="s">
        <v>34</v>
      </c>
      <c r="E41" s="78">
        <f>E46</f>
        <v>166800</v>
      </c>
      <c r="F41" s="114">
        <f>'TRANSPORTATION COST '!F61</f>
        <v>14.222222222222221</v>
      </c>
      <c r="G41" s="78">
        <f>AE41</f>
        <v>470784</v>
      </c>
      <c r="H41" s="114">
        <f>'TRANSPORTATION COST '!G61</f>
        <v>13.445378151260504</v>
      </c>
      <c r="I41" s="117"/>
      <c r="J41" s="118">
        <f>'TRANSPORTATION COST '!H61</f>
        <v>11.510791366906474</v>
      </c>
      <c r="K41" s="82"/>
      <c r="L41" s="83">
        <f>'TRANSPORTATION COST '!I61</f>
        <v>9.6385542168674707</v>
      </c>
      <c r="M41" s="82"/>
      <c r="N41" s="83">
        <f>'TRANSPORTATION COST '!J61</f>
        <v>8.7671232876712324</v>
      </c>
      <c r="O41" s="82"/>
      <c r="P41" s="83">
        <f>'TRANSPORTATION COST '!K61</f>
        <v>8.2474226804123703</v>
      </c>
      <c r="Q41" s="82"/>
      <c r="R41" s="83">
        <f>'TRANSPORTATION COST '!F68</f>
        <v>16.161616161616163</v>
      </c>
      <c r="S41" s="82"/>
      <c r="T41" s="83">
        <f>'TRANSPORTATION COST '!G68</f>
        <v>18.181818181818183</v>
      </c>
      <c r="U41" s="82"/>
      <c r="V41" s="83">
        <f>'TRANSPORTATION COST '!H68</f>
        <v>10.738255033557047</v>
      </c>
      <c r="W41" s="82"/>
      <c r="X41" s="83">
        <f>'TRANSPORTATION COST '!I68</f>
        <v>9.9378881987577632</v>
      </c>
      <c r="Y41" s="82"/>
      <c r="Z41" s="83">
        <f>'TRANSPORTATION COST '!J68</f>
        <v>7.9012345679012341</v>
      </c>
      <c r="AA41" s="82"/>
      <c r="AB41" s="83">
        <f>'TRANSPORTATION COST '!K68</f>
        <v>9.0395480225988702</v>
      </c>
      <c r="AC41" s="71" cm="1">
        <f t="array" ref="AC41:AD41">'SUPPLY &amp; DEMAND'!J24:K24</f>
        <v>637584</v>
      </c>
      <c r="AD41">
        <v>0</v>
      </c>
      <c r="AE41" s="6">
        <f>AC41-E41</f>
        <v>470784</v>
      </c>
      <c r="AF41" s="88">
        <f>AE41-G41</f>
        <v>0</v>
      </c>
    </row>
    <row r="42" spans="4:38" ht="21" thickBot="1" x14ac:dyDescent="0.3">
      <c r="D42" s="39" t="s">
        <v>33</v>
      </c>
      <c r="E42" s="80"/>
      <c r="F42" s="93">
        <f>'TRANSPORTATION COST '!F62</f>
        <v>14.678899082568808</v>
      </c>
      <c r="G42" s="78">
        <f>G47</f>
        <v>113016.00000000012</v>
      </c>
      <c r="H42" s="114">
        <f>'TRANSPORTATION COST '!G62</f>
        <v>13.852813852813853</v>
      </c>
      <c r="I42" s="78">
        <f>I46</f>
        <v>250200</v>
      </c>
      <c r="J42" s="114">
        <f>'TRANSPORTATION COST '!H62</f>
        <v>11.808118081180812</v>
      </c>
      <c r="K42" s="78">
        <f>K46</f>
        <v>125100</v>
      </c>
      <c r="L42" s="114">
        <f>'TRANSPORTATION COST '!I62</f>
        <v>9.8461538461538467</v>
      </c>
      <c r="M42" s="78">
        <f>M46</f>
        <v>166800</v>
      </c>
      <c r="N42" s="114">
        <f>'TRANSPORTATION COST '!J62</f>
        <v>8.938547486033519</v>
      </c>
      <c r="O42" s="78">
        <f>O46</f>
        <v>117600.00000000001</v>
      </c>
      <c r="P42" s="114">
        <f>'TRANSPORTATION COST '!K62</f>
        <v>8.3989501312335957</v>
      </c>
      <c r="Q42" s="78">
        <f>Q46</f>
        <v>150119.99999999997</v>
      </c>
      <c r="R42" s="114">
        <f>'TRANSPORTATION COST '!F69</f>
        <v>16.753926701570681</v>
      </c>
      <c r="S42" s="78">
        <f>S46</f>
        <v>208500</v>
      </c>
      <c r="T42" s="114">
        <f>'TRANSPORTATION COST '!G69</f>
        <v>18.934911242603551</v>
      </c>
      <c r="U42" s="78">
        <f>AK42</f>
        <v>143832</v>
      </c>
      <c r="V42" s="114">
        <f>'TRANSPORTATION COST '!H69</f>
        <v>10.996563573883162</v>
      </c>
      <c r="W42" s="82"/>
      <c r="X42" s="83">
        <f>'TRANSPORTATION COST '!I69</f>
        <v>10.158730158730158</v>
      </c>
      <c r="Y42" s="82"/>
      <c r="Z42" s="83">
        <f>'TRANSPORTATION COST '!J69</f>
        <v>8.0402010050251249</v>
      </c>
      <c r="AA42" s="82"/>
      <c r="AB42" s="83">
        <f>'TRANSPORTATION COST '!K69</f>
        <v>9.2219020172910664</v>
      </c>
      <c r="AC42" s="71" cm="1">
        <f t="array" ref="AC42:AD42">'SUPPLY &amp; DEMAND'!J25:K25</f>
        <v>1275168</v>
      </c>
      <c r="AD42">
        <v>0</v>
      </c>
      <c r="AE42" s="6">
        <f>AC42-G42</f>
        <v>1162152</v>
      </c>
      <c r="AF42" s="6">
        <f>AE42-I42</f>
        <v>911952</v>
      </c>
      <c r="AG42" s="6">
        <f>AF42-K42</f>
        <v>786852</v>
      </c>
      <c r="AH42" s="6">
        <f>AG42-M42</f>
        <v>620052</v>
      </c>
      <c r="AI42" s="6">
        <f>AH42-O42</f>
        <v>502452</v>
      </c>
      <c r="AJ42" s="6">
        <f>AI42-Q42</f>
        <v>352332</v>
      </c>
      <c r="AK42" s="6">
        <f>AJ42-S42</f>
        <v>143832</v>
      </c>
      <c r="AL42" s="88">
        <f>AK42-U42</f>
        <v>0</v>
      </c>
    </row>
    <row r="43" spans="4:38" ht="21" thickBot="1" x14ac:dyDescent="0.3">
      <c r="D43" s="39" t="s">
        <v>30</v>
      </c>
      <c r="E43" s="82"/>
      <c r="F43" s="83">
        <f>'TRANSPORTATION COST '!F63</f>
        <v>19.393939393939394</v>
      </c>
      <c r="G43" s="80"/>
      <c r="H43" s="81">
        <f>'TRANSPORTATION COST '!G63</f>
        <v>17.977528089887642</v>
      </c>
      <c r="I43" s="80"/>
      <c r="J43" s="81">
        <f>'TRANSPORTATION COST '!H63</f>
        <v>14.678899082568808</v>
      </c>
      <c r="K43" s="80"/>
      <c r="L43" s="81">
        <f>'TRANSPORTATION COST '!I63</f>
        <v>11.764705882352942</v>
      </c>
      <c r="M43" s="80"/>
      <c r="N43" s="81">
        <f>'TRANSPORTATION COST '!J63</f>
        <v>10.491803278688524</v>
      </c>
      <c r="O43" s="80"/>
      <c r="P43" s="81">
        <f>'TRANSPORTATION COST '!K63</f>
        <v>9.7560975609756095</v>
      </c>
      <c r="Q43" s="80"/>
      <c r="R43" s="81">
        <f>'TRANSPORTATION COST '!F70</f>
        <v>23.188405797101449</v>
      </c>
      <c r="S43" s="80"/>
      <c r="T43" s="81">
        <f>'TRANSPORTATION COST '!G70</f>
        <v>27.586206896551722</v>
      </c>
      <c r="U43" s="78">
        <f>U47</f>
        <v>273168</v>
      </c>
      <c r="V43" s="114">
        <f>'TRANSPORTATION COST '!H70</f>
        <v>13.445378151260504</v>
      </c>
      <c r="W43" s="78">
        <f>W46</f>
        <v>166800</v>
      </c>
      <c r="X43" s="114">
        <f>'TRANSPORTATION COST '!I70</f>
        <v>12.213740458015268</v>
      </c>
      <c r="Y43" s="78">
        <f>AF43</f>
        <v>38220</v>
      </c>
      <c r="Z43" s="114">
        <f>'TRANSPORTATION COST '!J70</f>
        <v>9.27536231884058</v>
      </c>
      <c r="AA43" s="82"/>
      <c r="AB43" s="83">
        <f>'TRANSPORTATION COST '!K70</f>
        <v>10.884353741496598</v>
      </c>
      <c r="AC43" s="71" cm="1">
        <f t="array" ref="AC43:AD43">'SUPPLY &amp; DEMAND'!J26:K26</f>
        <v>478188</v>
      </c>
      <c r="AD43">
        <v>0</v>
      </c>
      <c r="AE43" s="6">
        <f>AC43-U43</f>
        <v>205020</v>
      </c>
      <c r="AF43" s="6">
        <f>AE43-W43</f>
        <v>38220</v>
      </c>
      <c r="AG43" s="88">
        <f>AF43-Y43</f>
        <v>0</v>
      </c>
    </row>
    <row r="44" spans="4:38" ht="21" thickBot="1" x14ac:dyDescent="0.3">
      <c r="D44" s="39" t="s">
        <v>31</v>
      </c>
      <c r="E44" s="82"/>
      <c r="F44" s="83">
        <f>'TRANSPORTATION COST '!F64</f>
        <v>37.647058823529413</v>
      </c>
      <c r="G44" s="82"/>
      <c r="H44" s="83">
        <f>'TRANSPORTATION COST '!G64</f>
        <v>32.653061224489797</v>
      </c>
      <c r="I44" s="80"/>
      <c r="J44" s="81">
        <f>'TRANSPORTATION COST '!H64</f>
        <v>23.188405797101449</v>
      </c>
      <c r="K44" s="80"/>
      <c r="L44" s="81">
        <f>'TRANSPORTATION COST '!I64</f>
        <v>16.666666666666668</v>
      </c>
      <c r="M44" s="80"/>
      <c r="N44" s="81">
        <f>'TRANSPORTATION COST '!J64</f>
        <v>14.222222222222221</v>
      </c>
      <c r="O44" s="80"/>
      <c r="P44" s="81">
        <f>'TRANSPORTATION COST '!K64</f>
        <v>12.903225806451612</v>
      </c>
      <c r="Q44" s="80"/>
      <c r="R44" s="81">
        <f>'TRANSPORTATION COST '!F71</f>
        <v>55.172413793103445</v>
      </c>
      <c r="S44" s="80"/>
      <c r="T44" s="81">
        <f>'TRANSPORTATION COST '!G71</f>
        <v>22.068965517241381</v>
      </c>
      <c r="U44" s="80"/>
      <c r="V44" s="81">
        <f>'TRANSPORTATION COST '!H71</f>
        <v>11.985018726591761</v>
      </c>
      <c r="W44" s="80"/>
      <c r="X44" s="81">
        <f>'TRANSPORTATION COST '!I71</f>
        <v>10.996563573883162</v>
      </c>
      <c r="Y44" s="78">
        <f>AC44</f>
        <v>478188</v>
      </c>
      <c r="Z44" s="114">
        <f>'TRANSPORTATION COST '!J71</f>
        <v>8.5561497326203213</v>
      </c>
      <c r="AA44" s="119"/>
      <c r="AB44" s="118">
        <f>'TRANSPORTATION COST '!K71</f>
        <v>9.9071207430340564</v>
      </c>
      <c r="AC44" s="71" cm="1">
        <f t="array" ref="AC44:AD44">'SUPPLY &amp; DEMAND'!J27:K27</f>
        <v>478188</v>
      </c>
      <c r="AD44">
        <v>0</v>
      </c>
      <c r="AE44" s="88">
        <f>AC44-Y44</f>
        <v>0</v>
      </c>
    </row>
    <row r="45" spans="4:38" ht="21" thickBot="1" x14ac:dyDescent="0.3">
      <c r="D45" s="39" t="s">
        <v>32</v>
      </c>
      <c r="E45" s="82"/>
      <c r="F45" s="83">
        <f>'TRANSPORTATION COST '!F65</f>
        <v>20.64516129032258</v>
      </c>
      <c r="G45" s="82"/>
      <c r="H45" s="83">
        <f>'TRANSPORTATION COST '!G65</f>
        <v>19.047619047619047</v>
      </c>
      <c r="I45" s="80"/>
      <c r="J45" s="81">
        <f>'TRANSPORTATION COST '!H65</f>
        <v>15.384615384615385</v>
      </c>
      <c r="K45" s="80"/>
      <c r="L45" s="81">
        <f>'TRANSPORTATION COST '!I65</f>
        <v>12.213740458015268</v>
      </c>
      <c r="M45" s="80"/>
      <c r="N45" s="81">
        <f>'TRANSPORTATION COST '!J65</f>
        <v>10.847457627118644</v>
      </c>
      <c r="O45" s="80"/>
      <c r="P45" s="81">
        <f>'TRANSPORTATION COST '!K65</f>
        <v>10.062893081761006</v>
      </c>
      <c r="Q45" s="80"/>
      <c r="R45" s="81">
        <f>'TRANSPORTATION COST '!F72</f>
        <v>25</v>
      </c>
      <c r="S45" s="80"/>
      <c r="T45" s="81">
        <f>'TRANSPORTATION COST '!G72</f>
        <v>50</v>
      </c>
      <c r="U45" s="80"/>
      <c r="V45" s="81">
        <f>'TRANSPORTATION COST '!H72</f>
        <v>17.204301075268816</v>
      </c>
      <c r="W45" s="80"/>
      <c r="X45" s="93">
        <f>'TRANSPORTATION COST '!I72</f>
        <v>15.238095238095237</v>
      </c>
      <c r="Y45" s="78">
        <f>Y48</f>
        <v>150792</v>
      </c>
      <c r="Z45" s="114">
        <f>'TRANSPORTATION COST '!J72</f>
        <v>10.921501706484642</v>
      </c>
      <c r="AA45" s="78">
        <f>AE45</f>
        <v>168000</v>
      </c>
      <c r="AB45" s="114">
        <f>'TRANSPORTATION COST '!K72</f>
        <v>13.223140495867769</v>
      </c>
      <c r="AC45" s="71" cm="1">
        <f t="array" ref="AC45:AD45">'SUPPLY &amp; DEMAND'!J28:K28</f>
        <v>318792</v>
      </c>
      <c r="AD45">
        <v>0</v>
      </c>
      <c r="AE45" s="6">
        <f>AC45-Y45</f>
        <v>168000</v>
      </c>
      <c r="AF45" s="88">
        <f>AE45-AA45</f>
        <v>0</v>
      </c>
    </row>
    <row r="46" spans="4:38" ht="19" x14ac:dyDescent="0.2">
      <c r="D46" s="13" t="s">
        <v>46</v>
      </c>
      <c r="E46" s="72">
        <f>'SUPPLY &amp; DEMAND'!Q45</f>
        <v>166800</v>
      </c>
      <c r="F46" s="124"/>
      <c r="G46" s="74">
        <f>'SUPPLY &amp; DEMAND'!Q46</f>
        <v>583800.00000000012</v>
      </c>
      <c r="H46" s="73"/>
      <c r="I46" s="74">
        <f>'SUPPLY &amp; DEMAND'!Q47</f>
        <v>250200</v>
      </c>
      <c r="J46" s="73"/>
      <c r="K46" s="74">
        <f>'SUPPLY &amp; DEMAND'!Q48</f>
        <v>125100</v>
      </c>
      <c r="L46" s="73"/>
      <c r="M46" s="74">
        <f>'SUPPLY &amp; DEMAND'!Q49</f>
        <v>166800</v>
      </c>
      <c r="N46" s="73"/>
      <c r="O46" s="74">
        <f>'SUPPLY &amp; DEMAND'!Q57</f>
        <v>117600.00000000001</v>
      </c>
      <c r="P46" s="40"/>
      <c r="Q46" s="126">
        <f>'SUPPLY &amp; DEMAND'!Q50</f>
        <v>150119.99999999997</v>
      </c>
      <c r="R46" s="44"/>
      <c r="S46" s="126">
        <f>'SUPPLY &amp; DEMAND'!Q51</f>
        <v>208500</v>
      </c>
      <c r="T46" s="124"/>
      <c r="U46" s="126">
        <f>'SUPPLY &amp; DEMAND'!Q52</f>
        <v>417000</v>
      </c>
      <c r="V46" s="124"/>
      <c r="W46" s="126">
        <f>'SUPPLY &amp; DEMAND'!Q53</f>
        <v>166800</v>
      </c>
      <c r="X46" s="113"/>
      <c r="Y46" s="126">
        <f>'SUPPLY &amp; DEMAND'!Q54</f>
        <v>667200</v>
      </c>
      <c r="Z46" s="113"/>
      <c r="AA46" s="126">
        <f>'SUPPLY &amp; DEMAND'!Q56</f>
        <v>168000</v>
      </c>
      <c r="AB46" s="113"/>
      <c r="AC46" s="70">
        <f>SUM(AC41:AC45)</f>
        <v>3187920</v>
      </c>
    </row>
    <row r="47" spans="4:38" ht="20" x14ac:dyDescent="0.25">
      <c r="E47" s="88">
        <f>E46-E41</f>
        <v>0</v>
      </c>
      <c r="G47" s="127">
        <f>G46-G41</f>
        <v>113016.00000000012</v>
      </c>
      <c r="I47" s="88">
        <f>I46-I42</f>
        <v>0</v>
      </c>
      <c r="K47" s="88">
        <f>K46-K42</f>
        <v>0</v>
      </c>
      <c r="M47" s="88">
        <f>M46-M42</f>
        <v>0</v>
      </c>
      <c r="O47" s="88">
        <f>O46-O42</f>
        <v>0</v>
      </c>
      <c r="Q47" s="88">
        <f>Q46-Q42</f>
        <v>0</v>
      </c>
      <c r="S47" s="88">
        <f>S46-S42</f>
        <v>0</v>
      </c>
      <c r="U47" s="6">
        <f>U46-U42</f>
        <v>273168</v>
      </c>
      <c r="W47" s="88">
        <f>W46-W43</f>
        <v>0</v>
      </c>
      <c r="Y47" s="6">
        <f>Y46-Y43</f>
        <v>628980</v>
      </c>
      <c r="AA47" s="88">
        <f>AA46-AA45</f>
        <v>0</v>
      </c>
    </row>
    <row r="48" spans="4:38" ht="20" x14ac:dyDescent="0.25">
      <c r="G48" s="88">
        <f>G47-G42</f>
        <v>0</v>
      </c>
      <c r="Q48" s="88"/>
      <c r="U48" s="88">
        <f>U47-U43</f>
        <v>0</v>
      </c>
      <c r="Y48" s="6">
        <f>Y47-Y44</f>
        <v>150792</v>
      </c>
    </row>
    <row r="49" spans="4:25" ht="20" x14ac:dyDescent="0.25">
      <c r="Y49" s="88">
        <f>Y48-Y45</f>
        <v>0</v>
      </c>
    </row>
    <row r="50" spans="4:25" ht="19" x14ac:dyDescent="0.2">
      <c r="D50" s="104" t="s">
        <v>76</v>
      </c>
      <c r="E50" s="7"/>
      <c r="F50" s="103">
        <f>(E41/F41)+(G41/H41)+(G42/H42)+(I42/J42)+(K42/L42)+(M42/N42)+(O42/P42)+(Q42/R42)+(S42/T42)+(U42/V42)+(U43/V43)+(W43/X43)+(Y43/Z43)+(Y44/Z44)+(Y45/Z45)+(AA45/AB45)</f>
        <v>275003.55375000002</v>
      </c>
    </row>
  </sheetData>
  <mergeCells count="37">
    <mergeCell ref="D3:AC3"/>
    <mergeCell ref="D4:AC4"/>
    <mergeCell ref="AA5:AB5"/>
    <mergeCell ref="O5:P5"/>
    <mergeCell ref="Q5:R5"/>
    <mergeCell ref="E5:F5"/>
    <mergeCell ref="G5:H5"/>
    <mergeCell ref="I5:J5"/>
    <mergeCell ref="K5:L5"/>
    <mergeCell ref="M5:N5"/>
    <mergeCell ref="D38:AC38"/>
    <mergeCell ref="S5:T5"/>
    <mergeCell ref="W5:X5"/>
    <mergeCell ref="U5:V5"/>
    <mergeCell ref="Y5:Z5"/>
    <mergeCell ref="D19:AC19"/>
    <mergeCell ref="D20:AC20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O40:P40"/>
    <mergeCell ref="D39:AC39"/>
    <mergeCell ref="S40:T40"/>
    <mergeCell ref="U40:V40"/>
    <mergeCell ref="W40:X40"/>
    <mergeCell ref="Y40:Z40"/>
    <mergeCell ref="AA40:AB40"/>
    <mergeCell ref="Q40:R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WAREHOUSES</vt:lpstr>
      <vt:lpstr>TRANSPORTATION COST </vt:lpstr>
      <vt:lpstr>SUPPLY &amp; DEMAND</vt:lpstr>
      <vt:lpstr>NORTHWEST CORNER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Gutiérrez</dc:creator>
  <cp:lastModifiedBy>Microsoft Office User</cp:lastModifiedBy>
  <dcterms:created xsi:type="dcterms:W3CDTF">2025-11-15T23:25:35Z</dcterms:created>
  <dcterms:modified xsi:type="dcterms:W3CDTF">2025-11-24T01:31:21Z</dcterms:modified>
</cp:coreProperties>
</file>