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1" r:id="rId1"/>
    <sheet name="槽钢" sheetId="2" r:id="rId2"/>
    <sheet name="方管" sheetId="4" r:id="rId3"/>
    <sheet name="辅材明细" sheetId="3" r:id="rId4"/>
  </sheets>
  <definedNames>
    <definedName name="_xlnm._FilterDatabase" localSheetId="1" hidden="1">槽钢!$A$2:$I$50</definedName>
    <definedName name="_xlnm._FilterDatabase" localSheetId="2" hidden="1">方管!$A$1:$I$50</definedName>
  </definedNames>
  <calcPr calcId="144525"/>
</workbook>
</file>

<file path=xl/sharedStrings.xml><?xml version="1.0" encoding="utf-8"?>
<sst xmlns="http://schemas.openxmlformats.org/spreadsheetml/2006/main" count="531" uniqueCount="91">
  <si>
    <t>马鞍山浮桥钢材量统计表</t>
  </si>
  <si>
    <t>序号</t>
  </si>
  <si>
    <t>项目名称</t>
  </si>
  <si>
    <t>规格mm</t>
  </si>
  <si>
    <t>部位</t>
  </si>
  <si>
    <t>材质</t>
  </si>
  <si>
    <t>总量（米、块）</t>
  </si>
  <si>
    <t>数量</t>
  </si>
  <si>
    <t>采购数量</t>
  </si>
  <si>
    <t>单位</t>
  </si>
  <si>
    <t>单重kg/m</t>
  </si>
  <si>
    <t>总重kg</t>
  </si>
  <si>
    <t>备注</t>
  </si>
  <si>
    <t>槽钢</t>
  </si>
  <si>
    <t>12#</t>
  </si>
  <si>
    <t>边梁</t>
  </si>
  <si>
    <t>热镀锌Q235</t>
  </si>
  <si>
    <t>支</t>
  </si>
  <si>
    <t>6#</t>
  </si>
  <si>
    <t>次梁</t>
  </si>
  <si>
    <t>方管</t>
  </si>
  <si>
    <t>60*40*3.0</t>
  </si>
  <si>
    <t>龙骨</t>
  </si>
  <si>
    <t>扁钢</t>
  </si>
  <si>
    <t>60*3.0</t>
  </si>
  <si>
    <t>连接件</t>
  </si>
  <si>
    <t>一切60块</t>
  </si>
  <si>
    <t>8#</t>
  </si>
  <si>
    <t>抱桩器</t>
  </si>
  <si>
    <t>60*80*2.5</t>
  </si>
  <si>
    <t>钢管桩</t>
  </si>
  <si>
    <t>直径325</t>
  </si>
  <si>
    <t>桩</t>
  </si>
  <si>
    <t>120*120*3.0</t>
  </si>
  <si>
    <t>引桥</t>
  </si>
  <si>
    <t>50*50*3.0</t>
  </si>
  <si>
    <t>30*30*2.0</t>
  </si>
  <si>
    <t>合计</t>
  </si>
  <si>
    <t>总长（米）</t>
  </si>
  <si>
    <t>120*120*2.5</t>
  </si>
  <si>
    <t>60*40*2.0</t>
  </si>
  <si>
    <t>50*50*2.0</t>
  </si>
  <si>
    <t>40*60*2</t>
  </si>
  <si>
    <t>栏杆立柱</t>
  </si>
  <si>
    <t>40*80*2</t>
  </si>
  <si>
    <t>栏杆扶手</t>
  </si>
  <si>
    <t>热镀锌Q236</t>
  </si>
  <si>
    <t>钢材料统计明细表</t>
  </si>
  <si>
    <t>名称</t>
  </si>
  <si>
    <t>长度（m）</t>
  </si>
  <si>
    <t>总长（m）</t>
  </si>
  <si>
    <t>米重</t>
  </si>
  <si>
    <t>总重（kg）</t>
  </si>
  <si>
    <t>加强梁</t>
  </si>
  <si>
    <t>一部位</t>
  </si>
  <si>
    <t>主梁</t>
  </si>
  <si>
    <t>12#槽钢</t>
  </si>
  <si>
    <t>6#槽钢</t>
  </si>
  <si>
    <t>二部位</t>
  </si>
  <si>
    <t>三部位</t>
  </si>
  <si>
    <t>四部位</t>
  </si>
  <si>
    <t>五部位</t>
  </si>
  <si>
    <t>六部位</t>
  </si>
  <si>
    <t>七部位</t>
  </si>
  <si>
    <t>八部位</t>
  </si>
  <si>
    <t>九部位</t>
  </si>
  <si>
    <t>十部位</t>
  </si>
  <si>
    <t>十一部位</t>
  </si>
  <si>
    <t>十二部位</t>
  </si>
  <si>
    <t>长度（mm）</t>
  </si>
  <si>
    <t>单个抱桩器所需钢材用量（13套）</t>
  </si>
  <si>
    <t>kg</t>
  </si>
  <si>
    <t>米</t>
  </si>
  <si>
    <t>产品名称</t>
  </si>
  <si>
    <t>产品规格</t>
  </si>
  <si>
    <t>长度</t>
  </si>
  <si>
    <t>小计（m）</t>
  </si>
  <si>
    <t>60*80*3.0</t>
  </si>
  <si>
    <t>mm</t>
  </si>
  <si>
    <t>钢桩</t>
  </si>
  <si>
    <t>滚轮套件</t>
  </si>
  <si>
    <t>一轮两片</t>
  </si>
  <si>
    <t>三角加强板</t>
  </si>
  <si>
    <t>100*100*6</t>
  </si>
  <si>
    <t>单座引桥所需钢材用量4.5*2</t>
  </si>
  <si>
    <t>小计</t>
  </si>
  <si>
    <t>m</t>
  </si>
  <si>
    <t>引桥踏板</t>
  </si>
  <si>
    <t>框架</t>
  </si>
  <si>
    <t>滚轮 套件</t>
  </si>
  <si>
    <t>单座引桥所需钢材用量15*4.5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</si>
</sst>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21" fillId="13" borderId="1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31" fontId="1" fillId="0" borderId="1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7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31" fontId="1" fillId="0" borderId="0" xfId="0" applyNumberFormat="1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selection activeCell="E43" sqref="E43"/>
    </sheetView>
  </sheetViews>
  <sheetFormatPr defaultColWidth="9" defaultRowHeight="13.5"/>
  <cols>
    <col min="1" max="1" width="5.125" customWidth="1"/>
    <col min="2" max="2" width="8.875" style="12" customWidth="1"/>
    <col min="3" max="3" width="12.625" style="16" customWidth="1"/>
    <col min="4" max="4" width="9.875" customWidth="1"/>
    <col min="5" max="5" width="11.125" customWidth="1"/>
    <col min="6" max="6" width="15" hidden="1" customWidth="1"/>
    <col min="7" max="7" width="9.375" hidden="1" customWidth="1"/>
    <col min="8" max="8" width="8.875" style="12" customWidth="1"/>
    <col min="10" max="10" width="9" style="12" hidden="1" customWidth="1"/>
    <col min="11" max="11" width="13.625" style="17" hidden="1" customWidth="1"/>
    <col min="12" max="12" width="15.875" customWidth="1"/>
    <col min="14" max="15" width="12.625"/>
    <col min="16" max="16" width="8.875" customWidth="1"/>
    <col min="17" max="17" width="12.625" customWidth="1"/>
    <col min="19" max="19" width="11.125" customWidth="1"/>
    <col min="21" max="21" width="12.625" customWidth="1"/>
  </cols>
  <sheetData>
    <row r="1" ht="20" customHeight="1" spans="1:12">
      <c r="A1" s="18" t="s">
        <v>0</v>
      </c>
      <c r="B1" s="18"/>
      <c r="C1" s="19"/>
      <c r="D1" s="18"/>
      <c r="E1" s="18"/>
      <c r="F1" s="18"/>
      <c r="G1" s="18"/>
      <c r="H1" s="18"/>
      <c r="I1" s="18"/>
      <c r="J1" s="18"/>
      <c r="K1" s="46"/>
      <c r="L1" s="18"/>
    </row>
    <row r="2" ht="20" customHeight="1" spans="1:12">
      <c r="A2" s="18"/>
      <c r="B2" s="18"/>
      <c r="C2" s="18"/>
      <c r="D2" s="18"/>
      <c r="E2" s="18"/>
      <c r="F2" s="18"/>
      <c r="G2" s="18"/>
      <c r="H2" s="18"/>
      <c r="I2" s="18"/>
      <c r="J2" s="18"/>
      <c r="K2" s="46"/>
      <c r="L2" s="47">
        <v>44897</v>
      </c>
    </row>
    <row r="3" ht="20" customHeight="1" spans="1:12">
      <c r="A3" s="20" t="s">
        <v>1</v>
      </c>
      <c r="B3" s="20" t="s">
        <v>2</v>
      </c>
      <c r="C3" s="21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13" t="s">
        <v>11</v>
      </c>
      <c r="L3" s="20" t="s">
        <v>12</v>
      </c>
    </row>
    <row r="4" ht="20" customHeight="1" spans="1:12">
      <c r="A4" s="20">
        <v>1</v>
      </c>
      <c r="B4" s="20" t="s">
        <v>13</v>
      </c>
      <c r="C4" s="21" t="s">
        <v>14</v>
      </c>
      <c r="D4" s="20" t="s">
        <v>15</v>
      </c>
      <c r="E4" s="20" t="s">
        <v>16</v>
      </c>
      <c r="F4" s="20">
        <v>607.894</v>
      </c>
      <c r="G4" s="22">
        <f>F4/6</f>
        <v>101.315666666667</v>
      </c>
      <c r="H4" s="20">
        <v>102</v>
      </c>
      <c r="I4" s="20" t="s">
        <v>17</v>
      </c>
      <c r="J4" s="20">
        <v>12.318</v>
      </c>
      <c r="K4" s="22">
        <f>G4*J4*6</f>
        <v>7488.038292</v>
      </c>
      <c r="L4" s="20"/>
    </row>
    <row r="5" ht="20" customHeight="1" spans="1:12">
      <c r="A5" s="20">
        <v>2</v>
      </c>
      <c r="B5" s="20" t="s">
        <v>13</v>
      </c>
      <c r="C5" s="21" t="s">
        <v>18</v>
      </c>
      <c r="D5" s="20" t="s">
        <v>19</v>
      </c>
      <c r="E5" s="20" t="s">
        <v>16</v>
      </c>
      <c r="F5" s="20">
        <f>487.737+42.385</f>
        <v>530.122</v>
      </c>
      <c r="G5" s="22">
        <f>F5/6</f>
        <v>88.3536666666667</v>
      </c>
      <c r="H5" s="20">
        <v>90</v>
      </c>
      <c r="I5" s="20" t="s">
        <v>17</v>
      </c>
      <c r="J5" s="20">
        <v>6.634</v>
      </c>
      <c r="K5" s="22">
        <f>G5*J5*6</f>
        <v>3516.829348</v>
      </c>
      <c r="L5" s="20"/>
    </row>
    <row r="6" ht="20" customHeight="1" spans="1:15">
      <c r="A6" s="20">
        <v>3</v>
      </c>
      <c r="B6" s="20" t="s">
        <v>20</v>
      </c>
      <c r="C6" s="21" t="s">
        <v>21</v>
      </c>
      <c r="D6" s="20" t="s">
        <v>22</v>
      </c>
      <c r="E6" s="20" t="s">
        <v>16</v>
      </c>
      <c r="F6" s="20">
        <v>2763.5</v>
      </c>
      <c r="G6" s="22">
        <f>F6/6</f>
        <v>460.583333333333</v>
      </c>
      <c r="H6" s="20">
        <v>465</v>
      </c>
      <c r="I6" s="20" t="s">
        <v>17</v>
      </c>
      <c r="J6" s="20">
        <v>4.427</v>
      </c>
      <c r="K6" s="22">
        <f t="shared" ref="K6:K13" si="0">G6*J6*6</f>
        <v>12234.0145</v>
      </c>
      <c r="L6" s="20"/>
      <c r="N6">
        <v>2620</v>
      </c>
      <c r="O6">
        <f>N6/6</f>
        <v>436.666666666667</v>
      </c>
    </row>
    <row r="7" ht="20" customHeight="1" spans="1:12">
      <c r="A7" s="20">
        <v>4</v>
      </c>
      <c r="B7" s="20" t="s">
        <v>23</v>
      </c>
      <c r="C7" s="21" t="s">
        <v>24</v>
      </c>
      <c r="D7" s="20" t="s">
        <v>25</v>
      </c>
      <c r="E7" s="20" t="s">
        <v>16</v>
      </c>
      <c r="F7" s="20">
        <v>718</v>
      </c>
      <c r="G7" s="23">
        <f>718/60</f>
        <v>11.9666666666667</v>
      </c>
      <c r="H7" s="20">
        <v>12</v>
      </c>
      <c r="I7" s="20" t="s">
        <v>17</v>
      </c>
      <c r="J7" s="20">
        <v>1.413</v>
      </c>
      <c r="K7" s="22">
        <f t="shared" si="0"/>
        <v>101.4534</v>
      </c>
      <c r="L7" s="20" t="s">
        <v>26</v>
      </c>
    </row>
    <row r="8" ht="20" customHeight="1" spans="1:12">
      <c r="A8" s="20">
        <v>5</v>
      </c>
      <c r="B8" s="20" t="s">
        <v>13</v>
      </c>
      <c r="C8" s="21" t="s">
        <v>27</v>
      </c>
      <c r="D8" s="20" t="s">
        <v>28</v>
      </c>
      <c r="E8" s="20" t="s">
        <v>16</v>
      </c>
      <c r="F8" s="20">
        <f>0.8*13</f>
        <v>10.4</v>
      </c>
      <c r="G8" s="22">
        <f t="shared" ref="G8:G13" si="1">F8/6</f>
        <v>1.73333333333333</v>
      </c>
      <c r="H8" s="20">
        <v>2</v>
      </c>
      <c r="I8" s="20" t="s">
        <v>17</v>
      </c>
      <c r="J8" s="20">
        <v>8.045</v>
      </c>
      <c r="K8" s="22">
        <f t="shared" si="0"/>
        <v>83.668</v>
      </c>
      <c r="L8" s="20"/>
    </row>
    <row r="9" ht="20" customHeight="1" spans="1:12">
      <c r="A9" s="20">
        <v>6</v>
      </c>
      <c r="B9" s="20" t="s">
        <v>20</v>
      </c>
      <c r="C9" s="21" t="s">
        <v>29</v>
      </c>
      <c r="D9" s="20" t="s">
        <v>28</v>
      </c>
      <c r="E9" s="20" t="s">
        <v>16</v>
      </c>
      <c r="F9" s="20">
        <f>2.292*13</f>
        <v>29.796</v>
      </c>
      <c r="G9" s="22">
        <f t="shared" si="1"/>
        <v>4.966</v>
      </c>
      <c r="H9" s="20">
        <v>5</v>
      </c>
      <c r="I9" s="20" t="s">
        <v>17</v>
      </c>
      <c r="J9" s="2">
        <v>3.768</v>
      </c>
      <c r="K9" s="22">
        <f t="shared" si="0"/>
        <v>112.271328</v>
      </c>
      <c r="L9" s="20"/>
    </row>
    <row r="10" ht="20" customHeight="1" spans="1:12">
      <c r="A10" s="20">
        <v>7</v>
      </c>
      <c r="B10" s="20" t="s">
        <v>30</v>
      </c>
      <c r="C10" s="21" t="s">
        <v>31</v>
      </c>
      <c r="D10" s="20" t="s">
        <v>32</v>
      </c>
      <c r="E10" s="20" t="s">
        <v>16</v>
      </c>
      <c r="F10" s="20">
        <f>6*13</f>
        <v>78</v>
      </c>
      <c r="G10" s="22">
        <f t="shared" si="1"/>
        <v>13</v>
      </c>
      <c r="H10" s="20">
        <v>13</v>
      </c>
      <c r="I10" s="20" t="s">
        <v>17</v>
      </c>
      <c r="J10" s="20">
        <v>62.541</v>
      </c>
      <c r="K10" s="22">
        <f t="shared" si="0"/>
        <v>4878.198</v>
      </c>
      <c r="L10" s="20"/>
    </row>
    <row r="11" ht="20" customHeight="1" spans="1:12">
      <c r="A11" s="20">
        <v>8</v>
      </c>
      <c r="B11" s="20" t="s">
        <v>20</v>
      </c>
      <c r="C11" s="21" t="s">
        <v>33</v>
      </c>
      <c r="D11" s="20" t="s">
        <v>34</v>
      </c>
      <c r="E11" s="20" t="s">
        <v>16</v>
      </c>
      <c r="F11" s="20">
        <f>辅材明细!G18+辅材明细!G19+辅材明细!G30+辅材明细!G31</f>
        <v>72.34</v>
      </c>
      <c r="G11" s="22">
        <f t="shared" si="1"/>
        <v>12.0566666666667</v>
      </c>
      <c r="H11" s="20">
        <v>13</v>
      </c>
      <c r="I11" s="20" t="s">
        <v>17</v>
      </c>
      <c r="J11" s="20">
        <v>11.021</v>
      </c>
      <c r="K11" s="22">
        <f t="shared" si="0"/>
        <v>797.25914</v>
      </c>
      <c r="L11" s="20"/>
    </row>
    <row r="12" ht="20" customHeight="1" spans="1:12">
      <c r="A12" s="20">
        <v>9</v>
      </c>
      <c r="B12" s="20" t="s">
        <v>20</v>
      </c>
      <c r="C12" s="24" t="s">
        <v>35</v>
      </c>
      <c r="D12" s="2" t="s">
        <v>34</v>
      </c>
      <c r="E12" s="20" t="s">
        <v>16</v>
      </c>
      <c r="F12" s="20">
        <f>辅材明细!G20+辅材明细!G21+辅材明细!G32+辅材明细!G33</f>
        <v>221.7</v>
      </c>
      <c r="G12" s="22">
        <f t="shared" si="1"/>
        <v>36.95</v>
      </c>
      <c r="H12" s="20">
        <v>38</v>
      </c>
      <c r="I12" s="20" t="s">
        <v>17</v>
      </c>
      <c r="J12" s="20">
        <v>4.427</v>
      </c>
      <c r="K12" s="22">
        <f t="shared" si="0"/>
        <v>981.4659</v>
      </c>
      <c r="L12" s="2"/>
    </row>
    <row r="13" ht="20" customHeight="1" spans="1:12">
      <c r="A13" s="20">
        <v>10</v>
      </c>
      <c r="B13" s="20" t="s">
        <v>20</v>
      </c>
      <c r="C13" s="24" t="s">
        <v>36</v>
      </c>
      <c r="D13" s="2" t="s">
        <v>34</v>
      </c>
      <c r="E13" s="20" t="s">
        <v>16</v>
      </c>
      <c r="F13" s="20">
        <f>辅材明细!G14+辅材明细!G15+辅材明细!G16+辅材明细!G17+辅材明细!G26+辅材明细!G27+辅材明细!G28+辅材明细!G29</f>
        <v>121.38</v>
      </c>
      <c r="G13" s="22">
        <f t="shared" si="1"/>
        <v>20.23</v>
      </c>
      <c r="H13" s="20">
        <v>21</v>
      </c>
      <c r="I13" s="20" t="s">
        <v>17</v>
      </c>
      <c r="J13" s="2">
        <v>1.758</v>
      </c>
      <c r="K13" s="22">
        <f t="shared" si="0"/>
        <v>213.38604</v>
      </c>
      <c r="L13" s="2"/>
    </row>
    <row r="14" customFormat="1" ht="20" customHeight="1" spans="1:12">
      <c r="A14" s="20">
        <v>11</v>
      </c>
      <c r="B14" s="25" t="s">
        <v>37</v>
      </c>
      <c r="C14" s="26"/>
      <c r="D14" s="27"/>
      <c r="E14" s="27"/>
      <c r="F14" s="27"/>
      <c r="G14" s="27"/>
      <c r="H14" s="27"/>
      <c r="I14" s="27"/>
      <c r="J14" s="48"/>
      <c r="K14" s="49">
        <f>SUM(K4:K13)</f>
        <v>30406.583948</v>
      </c>
      <c r="L14" s="18"/>
    </row>
    <row r="15" customFormat="1" ht="20" customHeight="1" spans="1:12">
      <c r="A15" s="28"/>
      <c r="B15" s="28"/>
      <c r="C15" s="29"/>
      <c r="D15" s="28"/>
      <c r="E15" s="28"/>
      <c r="F15" s="28"/>
      <c r="G15" s="28"/>
      <c r="H15" s="28"/>
      <c r="I15" s="28"/>
      <c r="J15" s="28"/>
      <c r="K15" s="50"/>
      <c r="L15" s="28"/>
    </row>
    <row r="16" s="15" customFormat="1" ht="20" customHeight="1" spans="1:12">
      <c r="A16" s="28"/>
      <c r="B16" s="28"/>
      <c r="C16" s="29"/>
      <c r="D16" s="28"/>
      <c r="E16" s="28"/>
      <c r="F16" s="28"/>
      <c r="G16" s="28"/>
      <c r="H16" s="28"/>
      <c r="I16" s="28"/>
      <c r="J16" s="28"/>
      <c r="K16" s="50"/>
      <c r="L16" s="28"/>
    </row>
    <row r="17" s="15" customFormat="1" ht="20" customHeight="1" spans="1:12">
      <c r="A17" s="28"/>
      <c r="B17" s="28"/>
      <c r="C17" s="29"/>
      <c r="D17" s="28"/>
      <c r="E17" s="28"/>
      <c r="F17" s="28"/>
      <c r="G17" s="28"/>
      <c r="H17" s="28"/>
      <c r="I17" s="28"/>
      <c r="J17" s="28"/>
      <c r="K17" s="50"/>
      <c r="L17" s="28"/>
    </row>
    <row r="18" s="15" customFormat="1" ht="20" customHeight="1" spans="1:12">
      <c r="A18" s="28"/>
      <c r="B18" s="28"/>
      <c r="C18" s="29"/>
      <c r="D18" s="28"/>
      <c r="E18" s="28"/>
      <c r="F18" s="28"/>
      <c r="G18" s="28"/>
      <c r="H18" s="28"/>
      <c r="I18" s="28"/>
      <c r="J18" s="28"/>
      <c r="K18" s="50"/>
      <c r="L18" s="28"/>
    </row>
    <row r="19" s="15" customFormat="1" ht="20" customHeight="1" spans="1:12">
      <c r="A19" s="18" t="s">
        <v>0</v>
      </c>
      <c r="B19" s="18"/>
      <c r="C19" s="19"/>
      <c r="D19" s="18"/>
      <c r="E19" s="18"/>
      <c r="F19" s="18"/>
      <c r="G19" s="18"/>
      <c r="H19" s="18"/>
      <c r="I19" s="18"/>
      <c r="J19" s="18"/>
      <c r="K19" s="46"/>
      <c r="L19" s="18"/>
    </row>
    <row r="20" s="15" customFormat="1" ht="20" customHeight="1" spans="1:1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46"/>
      <c r="L20" s="47">
        <v>44897</v>
      </c>
    </row>
    <row r="21" s="15" customFormat="1" ht="20" customHeight="1" spans="1:12">
      <c r="A21" s="20" t="s">
        <v>1</v>
      </c>
      <c r="B21" s="20" t="s">
        <v>2</v>
      </c>
      <c r="C21" s="21" t="s">
        <v>3</v>
      </c>
      <c r="D21" s="20" t="s">
        <v>4</v>
      </c>
      <c r="E21" s="20" t="s">
        <v>5</v>
      </c>
      <c r="F21" s="20" t="s">
        <v>38</v>
      </c>
      <c r="G21" s="20" t="s">
        <v>7</v>
      </c>
      <c r="H21" s="20" t="s">
        <v>8</v>
      </c>
      <c r="I21" s="20" t="s">
        <v>9</v>
      </c>
      <c r="J21" s="20" t="s">
        <v>10</v>
      </c>
      <c r="K21" s="13" t="s">
        <v>11</v>
      </c>
      <c r="L21" s="20" t="s">
        <v>12</v>
      </c>
    </row>
    <row r="22" s="15" customFormat="1" ht="20" customHeight="1" spans="1:12">
      <c r="A22" s="30">
        <v>1</v>
      </c>
      <c r="B22" s="30" t="s">
        <v>20</v>
      </c>
      <c r="C22" s="31" t="s">
        <v>33</v>
      </c>
      <c r="D22" s="20" t="s">
        <v>15</v>
      </c>
      <c r="E22" s="20" t="s">
        <v>16</v>
      </c>
      <c r="F22" s="20">
        <v>607.894</v>
      </c>
      <c r="G22" s="32">
        <f>F22/6</f>
        <v>101.315666666667</v>
      </c>
      <c r="H22" s="33">
        <v>184</v>
      </c>
      <c r="I22" s="20" t="s">
        <v>17</v>
      </c>
      <c r="J22" s="20">
        <v>11.021</v>
      </c>
      <c r="K22" s="22">
        <f>G22*J22*6</f>
        <v>6699.599774</v>
      </c>
      <c r="L22" s="20"/>
    </row>
    <row r="23" s="15" customFormat="1" ht="20" customHeight="1" spans="1:12">
      <c r="A23" s="34"/>
      <c r="B23" s="34"/>
      <c r="C23" s="35"/>
      <c r="D23" s="20" t="s">
        <v>19</v>
      </c>
      <c r="E23" s="20" t="s">
        <v>16</v>
      </c>
      <c r="F23" s="20">
        <f>452.937+42.385</f>
        <v>495.322</v>
      </c>
      <c r="G23" s="32">
        <f>F23/6</f>
        <v>82.5536666666667</v>
      </c>
      <c r="H23" s="33"/>
      <c r="I23" s="20" t="s">
        <v>17</v>
      </c>
      <c r="J23" s="20">
        <v>11.021</v>
      </c>
      <c r="K23" s="22">
        <f>G23*J23*6</f>
        <v>5458.943762</v>
      </c>
      <c r="L23" s="20"/>
    </row>
    <row r="24" s="15" customFormat="1" ht="20" customHeight="1" spans="1:15">
      <c r="A24" s="20">
        <v>2</v>
      </c>
      <c r="B24" s="20" t="s">
        <v>20</v>
      </c>
      <c r="C24" s="21" t="s">
        <v>35</v>
      </c>
      <c r="D24" s="20" t="s">
        <v>22</v>
      </c>
      <c r="E24" s="20" t="s">
        <v>16</v>
      </c>
      <c r="F24" s="20">
        <v>3373</v>
      </c>
      <c r="G24" s="36">
        <f>F24/6</f>
        <v>562.166666666667</v>
      </c>
      <c r="H24" s="20">
        <v>565</v>
      </c>
      <c r="I24" s="20" t="s">
        <v>17</v>
      </c>
      <c r="J24" s="20">
        <v>4.427</v>
      </c>
      <c r="K24" s="22">
        <f t="shared" ref="K24:K31" si="2">G24*J24*6</f>
        <v>14932.271</v>
      </c>
      <c r="L24" s="20"/>
      <c r="N24" s="15">
        <v>3188.5</v>
      </c>
      <c r="O24" s="15">
        <f>N24/6</f>
        <v>531.416666666667</v>
      </c>
    </row>
    <row r="25" s="15" customFormat="1" ht="20" customHeight="1" spans="1:12">
      <c r="A25" s="20">
        <v>3</v>
      </c>
      <c r="B25" s="20" t="s">
        <v>23</v>
      </c>
      <c r="C25" s="21" t="s">
        <v>24</v>
      </c>
      <c r="D25" s="20" t="s">
        <v>25</v>
      </c>
      <c r="E25" s="20" t="s">
        <v>16</v>
      </c>
      <c r="F25" s="20">
        <v>718</v>
      </c>
      <c r="G25" s="23">
        <f>F25/60</f>
        <v>11.9666666666667</v>
      </c>
      <c r="H25" s="20">
        <v>12</v>
      </c>
      <c r="I25" s="20" t="s">
        <v>17</v>
      </c>
      <c r="J25" s="20">
        <v>1.413</v>
      </c>
      <c r="K25" s="22">
        <f t="shared" si="2"/>
        <v>101.4534</v>
      </c>
      <c r="L25" s="20" t="s">
        <v>26</v>
      </c>
    </row>
    <row r="26" s="15" customFormat="1" ht="20" customHeight="1" spans="1:12">
      <c r="A26" s="20">
        <v>4</v>
      </c>
      <c r="B26" s="20" t="s">
        <v>13</v>
      </c>
      <c r="C26" s="21" t="s">
        <v>27</v>
      </c>
      <c r="D26" s="20" t="s">
        <v>28</v>
      </c>
      <c r="E26" s="20" t="s">
        <v>16</v>
      </c>
      <c r="F26" s="20">
        <f>0.8*13</f>
        <v>10.4</v>
      </c>
      <c r="G26" s="22">
        <f t="shared" ref="G26:G31" si="3">F26/6</f>
        <v>1.73333333333333</v>
      </c>
      <c r="H26" s="20">
        <v>2</v>
      </c>
      <c r="I26" s="20" t="s">
        <v>17</v>
      </c>
      <c r="J26" s="20">
        <v>8.045</v>
      </c>
      <c r="K26" s="22">
        <f t="shared" si="2"/>
        <v>83.668</v>
      </c>
      <c r="L26" s="20"/>
    </row>
    <row r="27" s="15" customFormat="1" ht="20" customHeight="1" spans="1:12">
      <c r="A27" s="20">
        <v>5</v>
      </c>
      <c r="B27" s="20" t="s">
        <v>20</v>
      </c>
      <c r="C27" s="21" t="s">
        <v>29</v>
      </c>
      <c r="D27" s="20" t="s">
        <v>28</v>
      </c>
      <c r="E27" s="20" t="s">
        <v>16</v>
      </c>
      <c r="F27" s="20">
        <f>2.292*13</f>
        <v>29.796</v>
      </c>
      <c r="G27" s="22">
        <f t="shared" si="3"/>
        <v>4.966</v>
      </c>
      <c r="H27" s="20">
        <v>5</v>
      </c>
      <c r="I27" s="20" t="s">
        <v>17</v>
      </c>
      <c r="J27" s="2">
        <v>3.768</v>
      </c>
      <c r="K27" s="22">
        <f t="shared" si="2"/>
        <v>112.271328</v>
      </c>
      <c r="L27" s="20"/>
    </row>
    <row r="28" s="15" customFormat="1" ht="20" customHeight="1" spans="1:12">
      <c r="A28" s="20">
        <v>6</v>
      </c>
      <c r="B28" s="20" t="s">
        <v>30</v>
      </c>
      <c r="C28" s="21" t="s">
        <v>31</v>
      </c>
      <c r="D28" s="20" t="s">
        <v>32</v>
      </c>
      <c r="E28" s="20" t="s">
        <v>16</v>
      </c>
      <c r="F28" s="20">
        <f>6*13</f>
        <v>78</v>
      </c>
      <c r="G28" s="22">
        <f t="shared" si="3"/>
        <v>13</v>
      </c>
      <c r="H28" s="20">
        <v>13</v>
      </c>
      <c r="I28" s="20" t="s">
        <v>17</v>
      </c>
      <c r="J28" s="20">
        <v>62.541</v>
      </c>
      <c r="K28" s="22">
        <f t="shared" si="2"/>
        <v>4878.198</v>
      </c>
      <c r="L28" s="20"/>
    </row>
    <row r="29" s="15" customFormat="1" ht="20" customHeight="1" spans="1:12">
      <c r="A29" s="20">
        <v>7</v>
      </c>
      <c r="B29" s="30" t="s">
        <v>20</v>
      </c>
      <c r="C29" s="21" t="s">
        <v>33</v>
      </c>
      <c r="D29" s="20" t="s">
        <v>34</v>
      </c>
      <c r="E29" s="20" t="s">
        <v>16</v>
      </c>
      <c r="F29" s="20">
        <v>72.34</v>
      </c>
      <c r="G29" s="32">
        <f t="shared" si="3"/>
        <v>12.0566666666667</v>
      </c>
      <c r="H29" s="20">
        <v>13</v>
      </c>
      <c r="I29" s="20" t="s">
        <v>17</v>
      </c>
      <c r="J29" s="20">
        <v>11.021</v>
      </c>
      <c r="K29" s="22">
        <f t="shared" si="2"/>
        <v>797.25914</v>
      </c>
      <c r="L29" s="20"/>
    </row>
    <row r="30" s="15" customFormat="1" ht="20" customHeight="1" spans="1:12">
      <c r="A30" s="20">
        <v>8</v>
      </c>
      <c r="B30" s="30" t="s">
        <v>20</v>
      </c>
      <c r="C30" s="24" t="s">
        <v>35</v>
      </c>
      <c r="D30" s="2" t="s">
        <v>34</v>
      </c>
      <c r="E30" s="20" t="s">
        <v>16</v>
      </c>
      <c r="F30" s="20">
        <v>221.7</v>
      </c>
      <c r="G30" s="36">
        <f t="shared" si="3"/>
        <v>36.95</v>
      </c>
      <c r="H30" s="20">
        <v>38</v>
      </c>
      <c r="I30" s="20" t="s">
        <v>17</v>
      </c>
      <c r="J30" s="20">
        <v>4.427</v>
      </c>
      <c r="K30" s="22">
        <f t="shared" si="2"/>
        <v>981.4659</v>
      </c>
      <c r="L30" s="2"/>
    </row>
    <row r="31" s="15" customFormat="1" ht="20" customHeight="1" spans="1:12">
      <c r="A31" s="20">
        <v>9</v>
      </c>
      <c r="B31" s="30" t="s">
        <v>20</v>
      </c>
      <c r="C31" s="24" t="s">
        <v>36</v>
      </c>
      <c r="D31" s="2" t="s">
        <v>34</v>
      </c>
      <c r="E31" s="20" t="s">
        <v>16</v>
      </c>
      <c r="F31" s="20">
        <v>121.38</v>
      </c>
      <c r="G31" s="22">
        <f t="shared" si="3"/>
        <v>20.23</v>
      </c>
      <c r="H31" s="20">
        <v>21</v>
      </c>
      <c r="I31" s="20" t="s">
        <v>17</v>
      </c>
      <c r="J31" s="2">
        <v>1.758</v>
      </c>
      <c r="K31" s="22">
        <f t="shared" si="2"/>
        <v>213.38604</v>
      </c>
      <c r="L31" s="2"/>
    </row>
    <row r="32" ht="20" customHeight="1" spans="1:12">
      <c r="A32" s="20">
        <v>10</v>
      </c>
      <c r="B32" s="1" t="s">
        <v>37</v>
      </c>
      <c r="C32" s="37"/>
      <c r="D32" s="38"/>
      <c r="E32" s="38"/>
      <c r="F32" s="38"/>
      <c r="G32" s="38"/>
      <c r="H32" s="38"/>
      <c r="I32" s="38"/>
      <c r="J32" s="51"/>
      <c r="K32" s="52">
        <f>SUM(K22:K31)</f>
        <v>34258.516344</v>
      </c>
      <c r="L32" s="5"/>
    </row>
    <row r="35" ht="20" customHeight="1" spans="1:12">
      <c r="A35" s="28" t="s">
        <v>0</v>
      </c>
      <c r="B35" s="28"/>
      <c r="C35" s="29"/>
      <c r="D35" s="28"/>
      <c r="E35" s="28"/>
      <c r="F35" s="28"/>
      <c r="G35" s="28"/>
      <c r="H35" s="28"/>
      <c r="I35" s="28"/>
      <c r="J35" s="28"/>
      <c r="K35" s="50"/>
      <c r="L35" s="28"/>
    </row>
    <row r="36" ht="20" customHeight="1" spans="1:1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50"/>
      <c r="L36" s="53">
        <v>44903</v>
      </c>
    </row>
    <row r="37" ht="20" customHeight="1" spans="1:12">
      <c r="A37" s="20" t="s">
        <v>1</v>
      </c>
      <c r="B37" s="20" t="s">
        <v>2</v>
      </c>
      <c r="C37" s="21" t="s">
        <v>3</v>
      </c>
      <c r="D37" s="20" t="s">
        <v>4</v>
      </c>
      <c r="E37" s="20" t="s">
        <v>5</v>
      </c>
      <c r="F37" s="20" t="s">
        <v>38</v>
      </c>
      <c r="G37" s="20" t="s">
        <v>7</v>
      </c>
      <c r="H37" s="20" t="s">
        <v>8</v>
      </c>
      <c r="I37" s="20" t="s">
        <v>9</v>
      </c>
      <c r="J37" s="20" t="s">
        <v>10</v>
      </c>
      <c r="K37" s="13" t="s">
        <v>11</v>
      </c>
      <c r="L37" s="20" t="s">
        <v>12</v>
      </c>
    </row>
    <row r="38" ht="20" customHeight="1" spans="1:12">
      <c r="A38" s="39">
        <v>1</v>
      </c>
      <c r="B38" s="20" t="s">
        <v>20</v>
      </c>
      <c r="C38" s="40" t="s">
        <v>39</v>
      </c>
      <c r="D38" s="20" t="s">
        <v>15</v>
      </c>
      <c r="E38" s="20" t="s">
        <v>16</v>
      </c>
      <c r="F38" s="20">
        <v>607.894</v>
      </c>
      <c r="G38" s="32">
        <f t="shared" ref="G38:G40" si="4">F38/6</f>
        <v>101.315666666667</v>
      </c>
      <c r="H38" s="41">
        <v>102</v>
      </c>
      <c r="I38" s="20" t="s">
        <v>17</v>
      </c>
      <c r="J38" s="20">
        <v>11.021</v>
      </c>
      <c r="K38" s="22">
        <f t="shared" ref="K38:K47" si="5">G38*J38*6</f>
        <v>6699.599774</v>
      </c>
      <c r="L38" s="20"/>
    </row>
    <row r="39" ht="20" customHeight="1" spans="1:12">
      <c r="A39" s="39">
        <v>2</v>
      </c>
      <c r="B39" s="20" t="s">
        <v>20</v>
      </c>
      <c r="C39" s="21" t="s">
        <v>40</v>
      </c>
      <c r="D39" s="20" t="s">
        <v>19</v>
      </c>
      <c r="E39" s="20" t="s">
        <v>16</v>
      </c>
      <c r="F39" s="20">
        <f>452.937+42.385</f>
        <v>495.322</v>
      </c>
      <c r="G39" s="32">
        <f t="shared" si="4"/>
        <v>82.5536666666667</v>
      </c>
      <c r="H39" s="42">
        <v>84</v>
      </c>
      <c r="I39" s="20" t="s">
        <v>17</v>
      </c>
      <c r="J39" s="20">
        <v>4.427</v>
      </c>
      <c r="K39" s="22">
        <f t="shared" si="5"/>
        <v>2192.790494</v>
      </c>
      <c r="L39" s="20"/>
    </row>
    <row r="40" ht="20" customHeight="1" spans="1:12">
      <c r="A40" s="39">
        <v>3</v>
      </c>
      <c r="B40" s="20" t="s">
        <v>20</v>
      </c>
      <c r="C40" s="21" t="s">
        <v>40</v>
      </c>
      <c r="D40" s="20" t="s">
        <v>22</v>
      </c>
      <c r="E40" s="20" t="s">
        <v>16</v>
      </c>
      <c r="F40" s="20">
        <v>2620</v>
      </c>
      <c r="G40" s="36">
        <f t="shared" si="4"/>
        <v>436.666666666667</v>
      </c>
      <c r="H40" s="13">
        <v>436</v>
      </c>
      <c r="I40" s="20" t="s">
        <v>17</v>
      </c>
      <c r="J40" s="20">
        <v>4.427</v>
      </c>
      <c r="K40" s="22">
        <f t="shared" si="5"/>
        <v>11598.74</v>
      </c>
      <c r="L40" s="20"/>
    </row>
    <row r="41" ht="20" customHeight="1" spans="1:12">
      <c r="A41" s="39">
        <v>4</v>
      </c>
      <c r="B41" s="20" t="s">
        <v>23</v>
      </c>
      <c r="C41" s="21" t="s">
        <v>24</v>
      </c>
      <c r="D41" s="20" t="s">
        <v>25</v>
      </c>
      <c r="E41" s="20" t="s">
        <v>16</v>
      </c>
      <c r="F41" s="20">
        <v>718</v>
      </c>
      <c r="G41" s="23">
        <f>F41/60</f>
        <v>11.9666666666667</v>
      </c>
      <c r="H41" s="13">
        <v>12</v>
      </c>
      <c r="I41" s="20" t="s">
        <v>17</v>
      </c>
      <c r="J41" s="20">
        <v>1.413</v>
      </c>
      <c r="K41" s="22">
        <f t="shared" si="5"/>
        <v>101.4534</v>
      </c>
      <c r="L41" s="20" t="s">
        <v>26</v>
      </c>
    </row>
    <row r="42" ht="20" customHeight="1" spans="1:12">
      <c r="A42" s="39">
        <v>5</v>
      </c>
      <c r="B42" s="20" t="s">
        <v>13</v>
      </c>
      <c r="C42" s="21" t="s">
        <v>27</v>
      </c>
      <c r="D42" s="20" t="s">
        <v>28</v>
      </c>
      <c r="E42" s="20" t="s">
        <v>16</v>
      </c>
      <c r="F42" s="20">
        <f>0.8*13</f>
        <v>10.4</v>
      </c>
      <c r="G42" s="22">
        <f t="shared" ref="G42:G47" si="6">F42/6</f>
        <v>1.73333333333333</v>
      </c>
      <c r="H42" s="13">
        <v>2</v>
      </c>
      <c r="I42" s="20" t="s">
        <v>17</v>
      </c>
      <c r="J42" s="20">
        <v>8.045</v>
      </c>
      <c r="K42" s="22">
        <f t="shared" si="5"/>
        <v>83.668</v>
      </c>
      <c r="L42" s="20"/>
    </row>
    <row r="43" ht="20" customHeight="1" spans="1:12">
      <c r="A43" s="39">
        <v>6</v>
      </c>
      <c r="B43" s="20" t="s">
        <v>20</v>
      </c>
      <c r="C43" s="21" t="s">
        <v>29</v>
      </c>
      <c r="D43" s="20" t="s">
        <v>28</v>
      </c>
      <c r="E43" s="20" t="s">
        <v>16</v>
      </c>
      <c r="F43" s="20">
        <f>2.292*13</f>
        <v>29.796</v>
      </c>
      <c r="G43" s="22">
        <f t="shared" si="6"/>
        <v>4.966</v>
      </c>
      <c r="H43" s="13">
        <v>5</v>
      </c>
      <c r="I43" s="20" t="s">
        <v>17</v>
      </c>
      <c r="J43" s="2">
        <v>3.768</v>
      </c>
      <c r="K43" s="22">
        <f t="shared" si="5"/>
        <v>112.271328</v>
      </c>
      <c r="L43" s="20"/>
    </row>
    <row r="44" ht="20" customHeight="1" spans="1:12">
      <c r="A44" s="39">
        <v>7</v>
      </c>
      <c r="B44" s="20" t="s">
        <v>30</v>
      </c>
      <c r="C44" s="21" t="s">
        <v>31</v>
      </c>
      <c r="D44" s="20" t="s">
        <v>32</v>
      </c>
      <c r="E44" s="20" t="s">
        <v>16</v>
      </c>
      <c r="F44" s="20">
        <f>6*13</f>
        <v>78</v>
      </c>
      <c r="G44" s="22">
        <f t="shared" si="6"/>
        <v>13</v>
      </c>
      <c r="H44" s="13">
        <v>13</v>
      </c>
      <c r="I44" s="20" t="s">
        <v>17</v>
      </c>
      <c r="J44" s="20">
        <v>62.541</v>
      </c>
      <c r="K44" s="22">
        <f t="shared" si="5"/>
        <v>4878.198</v>
      </c>
      <c r="L44" s="20"/>
    </row>
    <row r="45" ht="20" customHeight="1" spans="1:12">
      <c r="A45" s="39">
        <v>8</v>
      </c>
      <c r="B45" s="20" t="s">
        <v>20</v>
      </c>
      <c r="C45" s="21" t="s">
        <v>29</v>
      </c>
      <c r="D45" s="20" t="s">
        <v>34</v>
      </c>
      <c r="E45" s="20" t="s">
        <v>16</v>
      </c>
      <c r="F45" s="20">
        <v>72.34</v>
      </c>
      <c r="G45" s="32">
        <f t="shared" si="6"/>
        <v>12.0566666666667</v>
      </c>
      <c r="H45" s="13">
        <v>12</v>
      </c>
      <c r="I45" s="20" t="s">
        <v>17</v>
      </c>
      <c r="J45" s="20">
        <v>11.021</v>
      </c>
      <c r="K45" s="22">
        <f t="shared" si="5"/>
        <v>797.25914</v>
      </c>
      <c r="L45" s="20"/>
    </row>
    <row r="46" ht="20" customHeight="1" spans="1:12">
      <c r="A46" s="39">
        <v>9</v>
      </c>
      <c r="B46" s="20" t="s">
        <v>20</v>
      </c>
      <c r="C46" s="24" t="s">
        <v>41</v>
      </c>
      <c r="D46" s="2" t="s">
        <v>34</v>
      </c>
      <c r="E46" s="20" t="s">
        <v>16</v>
      </c>
      <c r="F46" s="20">
        <v>221.7</v>
      </c>
      <c r="G46" s="36">
        <f t="shared" si="6"/>
        <v>36.95</v>
      </c>
      <c r="H46" s="13">
        <v>48</v>
      </c>
      <c r="I46" s="20" t="s">
        <v>17</v>
      </c>
      <c r="J46" s="20">
        <v>4.427</v>
      </c>
      <c r="K46" s="22">
        <f t="shared" si="5"/>
        <v>981.4659</v>
      </c>
      <c r="L46" s="2"/>
    </row>
    <row r="47" ht="20" customHeight="1" spans="1:12">
      <c r="A47" s="39">
        <v>10</v>
      </c>
      <c r="B47" s="20" t="s">
        <v>20</v>
      </c>
      <c r="C47" s="24" t="s">
        <v>36</v>
      </c>
      <c r="D47" s="2" t="s">
        <v>34</v>
      </c>
      <c r="E47" s="20" t="s">
        <v>16</v>
      </c>
      <c r="F47" s="20">
        <v>121.38</v>
      </c>
      <c r="G47" s="22">
        <f t="shared" si="6"/>
        <v>20.23</v>
      </c>
      <c r="H47" s="13">
        <v>21</v>
      </c>
      <c r="I47" s="20" t="s">
        <v>17</v>
      </c>
      <c r="J47" s="2">
        <v>1.758</v>
      </c>
      <c r="K47" s="22">
        <f t="shared" si="5"/>
        <v>213.38604</v>
      </c>
      <c r="L47" s="2"/>
    </row>
    <row r="48" ht="20" customHeight="1" spans="1:12">
      <c r="A48" s="43">
        <v>11</v>
      </c>
      <c r="B48" s="1" t="s">
        <v>20</v>
      </c>
      <c r="C48" s="24" t="s">
        <v>42</v>
      </c>
      <c r="D48" s="44" t="s">
        <v>43</v>
      </c>
      <c r="E48" s="20" t="s">
        <v>16</v>
      </c>
      <c r="F48" s="44"/>
      <c r="G48" s="44"/>
      <c r="H48" s="45">
        <v>103</v>
      </c>
      <c r="I48" s="24" t="s">
        <v>17</v>
      </c>
      <c r="J48" s="44"/>
      <c r="K48" s="52">
        <f>SUM(K38:K47)</f>
        <v>27658.832076</v>
      </c>
      <c r="L48" s="5"/>
    </row>
    <row r="49" ht="20" customHeight="1" spans="1:12">
      <c r="A49">
        <v>12</v>
      </c>
      <c r="B49" s="2" t="s">
        <v>20</v>
      </c>
      <c r="C49" s="24" t="s">
        <v>44</v>
      </c>
      <c r="D49" s="5" t="s">
        <v>45</v>
      </c>
      <c r="E49" s="20" t="s">
        <v>46</v>
      </c>
      <c r="F49" s="44"/>
      <c r="G49" s="44"/>
      <c r="H49" s="45">
        <v>103</v>
      </c>
      <c r="I49" s="24" t="s">
        <v>17</v>
      </c>
      <c r="J49" s="2"/>
      <c r="K49" s="54"/>
      <c r="L49" s="5"/>
    </row>
  </sheetData>
  <mergeCells count="12">
    <mergeCell ref="A1:L1"/>
    <mergeCell ref="A2:K2"/>
    <mergeCell ref="C14:J14"/>
    <mergeCell ref="A19:L19"/>
    <mergeCell ref="A20:K20"/>
    <mergeCell ref="C32:J32"/>
    <mergeCell ref="A35:L35"/>
    <mergeCell ref="A36:K36"/>
    <mergeCell ref="A22:A23"/>
    <mergeCell ref="B22:B23"/>
    <mergeCell ref="C22:C23"/>
    <mergeCell ref="H22:H23"/>
  </mergeCells>
  <pageMargins left="0.708333333333333" right="0.472222222222222" top="1.41666666666667" bottom="1.49583333333333" header="0.3" footer="1.02361111111111"/>
  <pageSetup paperSize="9" scale="115" orientation="landscape"/>
  <headerFooter/>
  <ignoredErrors>
    <ignoredError sqref="G25 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54"/>
  <sheetViews>
    <sheetView workbookViewId="0">
      <selection activeCell="G5" sqref="G5:G49"/>
    </sheetView>
  </sheetViews>
  <sheetFormatPr defaultColWidth="9" defaultRowHeight="13.5"/>
  <cols>
    <col min="3" max="3" width="13.625" customWidth="1"/>
    <col min="4" max="4" width="12.75" style="12" customWidth="1"/>
    <col min="5" max="5" width="7.25" style="12" customWidth="1"/>
    <col min="6" max="6" width="11" style="12" customWidth="1"/>
    <col min="7" max="7" width="9.875" customWidth="1"/>
    <col min="8" max="8" width="7.375" customWidth="1"/>
    <col min="9" max="9" width="12.625"/>
  </cols>
  <sheetData>
    <row r="1" ht="20" customHeight="1" spans="1:9">
      <c r="A1" s="2" t="s">
        <v>47</v>
      </c>
      <c r="B1" s="2"/>
      <c r="C1" s="2"/>
      <c r="D1" s="2"/>
      <c r="E1" s="2"/>
      <c r="F1" s="2"/>
      <c r="G1" s="2"/>
      <c r="H1" s="2"/>
      <c r="I1" s="2"/>
    </row>
    <row r="2" ht="20" customHeight="1" spans="1:10">
      <c r="A2" s="5" t="s">
        <v>1</v>
      </c>
      <c r="B2" s="5" t="s">
        <v>4</v>
      </c>
      <c r="C2" s="5" t="s">
        <v>48</v>
      </c>
      <c r="D2" s="2" t="s">
        <v>3</v>
      </c>
      <c r="E2" s="2" t="s">
        <v>7</v>
      </c>
      <c r="F2" s="2" t="s">
        <v>49</v>
      </c>
      <c r="G2" s="5" t="s">
        <v>50</v>
      </c>
      <c r="H2" s="5" t="s">
        <v>51</v>
      </c>
      <c r="I2" s="5" t="s">
        <v>52</v>
      </c>
      <c r="J2" t="s">
        <v>53</v>
      </c>
    </row>
    <row r="3" ht="20" hidden="1" customHeight="1" spans="1:10">
      <c r="A3" s="5">
        <v>1</v>
      </c>
      <c r="B3" s="2" t="s">
        <v>54</v>
      </c>
      <c r="C3" s="5" t="s">
        <v>55</v>
      </c>
      <c r="D3" s="2" t="s">
        <v>56</v>
      </c>
      <c r="E3" s="2">
        <v>1</v>
      </c>
      <c r="F3" s="5">
        <v>29.156</v>
      </c>
      <c r="G3" s="5">
        <f>E3*F3</f>
        <v>29.156</v>
      </c>
      <c r="H3" s="5">
        <v>12.318</v>
      </c>
      <c r="I3" s="5">
        <f t="shared" ref="I3:I50" si="0">G3*H3</f>
        <v>359.143608</v>
      </c>
      <c r="J3">
        <v>1.72</v>
      </c>
    </row>
    <row r="4" ht="20" hidden="1" customHeight="1" spans="1:10">
      <c r="A4" s="5"/>
      <c r="B4" s="2"/>
      <c r="C4" s="5" t="s">
        <v>19</v>
      </c>
      <c r="D4" s="2" t="s">
        <v>57</v>
      </c>
      <c r="E4" s="2">
        <v>7</v>
      </c>
      <c r="F4" s="11">
        <v>2.7</v>
      </c>
      <c r="G4" s="5">
        <f>E4*F4</f>
        <v>18.9</v>
      </c>
      <c r="H4" s="13">
        <v>6.634</v>
      </c>
      <c r="I4" s="5">
        <f t="shared" si="0"/>
        <v>125.3826</v>
      </c>
      <c r="J4">
        <v>2.153</v>
      </c>
    </row>
    <row r="5" ht="20" customHeight="1" spans="1:10">
      <c r="A5" s="5"/>
      <c r="B5" s="2"/>
      <c r="C5" s="5" t="s">
        <v>22</v>
      </c>
      <c r="D5" s="2" t="s">
        <v>21</v>
      </c>
      <c r="E5" s="2">
        <v>7</v>
      </c>
      <c r="F5" s="11">
        <v>13</v>
      </c>
      <c r="G5" s="5">
        <f>E5*F5</f>
        <v>91</v>
      </c>
      <c r="H5" s="2">
        <v>4.427</v>
      </c>
      <c r="I5" s="5">
        <f t="shared" si="0"/>
        <v>402.857</v>
      </c>
      <c r="J5">
        <v>2.725</v>
      </c>
    </row>
    <row r="6" ht="20" hidden="1" customHeight="1" spans="1:9">
      <c r="A6" s="5"/>
      <c r="B6" s="2"/>
      <c r="C6" s="5" t="s">
        <v>23</v>
      </c>
      <c r="D6" s="2" t="s">
        <v>24</v>
      </c>
      <c r="E6" s="2">
        <v>7</v>
      </c>
      <c r="F6" s="5">
        <v>4</v>
      </c>
      <c r="G6" s="5">
        <f>E6*F6*0.1</f>
        <v>2.8</v>
      </c>
      <c r="H6" s="13">
        <v>1.413</v>
      </c>
      <c r="I6" s="5">
        <f t="shared" si="0"/>
        <v>3.9564</v>
      </c>
    </row>
    <row r="7" ht="20" hidden="1" customHeight="1" spans="1:9">
      <c r="A7" s="5">
        <v>2</v>
      </c>
      <c r="B7" s="2" t="s">
        <v>58</v>
      </c>
      <c r="C7" s="5" t="s">
        <v>55</v>
      </c>
      <c r="D7" s="2" t="s">
        <v>56</v>
      </c>
      <c r="E7" s="2">
        <v>1</v>
      </c>
      <c r="F7" s="5">
        <f>30.284+11.675</f>
        <v>41.959</v>
      </c>
      <c r="G7" s="5">
        <f>E7*F7</f>
        <v>41.959</v>
      </c>
      <c r="H7" s="5">
        <v>12.318</v>
      </c>
      <c r="I7" s="5">
        <f t="shared" si="0"/>
        <v>516.850962</v>
      </c>
    </row>
    <row r="8" ht="20" hidden="1" customHeight="1" spans="1:9">
      <c r="A8" s="5"/>
      <c r="B8" s="2"/>
      <c r="C8" s="5" t="s">
        <v>19</v>
      </c>
      <c r="D8" s="2" t="s">
        <v>57</v>
      </c>
      <c r="E8" s="2">
        <v>4</v>
      </c>
      <c r="F8" s="11">
        <v>15.8</v>
      </c>
      <c r="G8" s="5">
        <f>E8*F8</f>
        <v>63.2</v>
      </c>
      <c r="H8" s="13">
        <v>6.634</v>
      </c>
      <c r="I8" s="5">
        <f t="shared" si="0"/>
        <v>419.2688</v>
      </c>
    </row>
    <row r="9" ht="20" customHeight="1" spans="1:9">
      <c r="A9" s="5"/>
      <c r="B9" s="2"/>
      <c r="C9" s="5" t="s">
        <v>22</v>
      </c>
      <c r="D9" s="2" t="s">
        <v>21</v>
      </c>
      <c r="E9" s="2">
        <v>44</v>
      </c>
      <c r="F9" s="11">
        <v>8.5</v>
      </c>
      <c r="G9" s="5">
        <f>E9*F9</f>
        <v>374</v>
      </c>
      <c r="H9" s="2">
        <v>4.427</v>
      </c>
      <c r="I9" s="5">
        <f t="shared" si="0"/>
        <v>1655.698</v>
      </c>
    </row>
    <row r="10" ht="20" hidden="1" customHeight="1" spans="1:9">
      <c r="A10" s="5"/>
      <c r="B10" s="2"/>
      <c r="C10" s="5" t="s">
        <v>23</v>
      </c>
      <c r="D10" s="2" t="s">
        <v>24</v>
      </c>
      <c r="E10" s="2">
        <v>7</v>
      </c>
      <c r="F10" s="5">
        <v>14</v>
      </c>
      <c r="G10" s="5">
        <f>E10*F10*0.1</f>
        <v>9.8</v>
      </c>
      <c r="H10" s="13">
        <v>1.413</v>
      </c>
      <c r="I10" s="5">
        <f t="shared" si="0"/>
        <v>13.8474</v>
      </c>
    </row>
    <row r="11" ht="20" hidden="1" customHeight="1" spans="1:10">
      <c r="A11" s="5">
        <v>3</v>
      </c>
      <c r="B11" s="2" t="s">
        <v>59</v>
      </c>
      <c r="C11" s="5" t="s">
        <v>55</v>
      </c>
      <c r="D11" s="2" t="s">
        <v>56</v>
      </c>
      <c r="E11" s="12">
        <v>1</v>
      </c>
      <c r="F11" s="5">
        <f>10.672+9.215</f>
        <v>19.887</v>
      </c>
      <c r="G11" s="5">
        <f>E11*F11</f>
        <v>19.887</v>
      </c>
      <c r="H11" s="5">
        <v>12.318</v>
      </c>
      <c r="I11" s="5">
        <f t="shared" si="0"/>
        <v>244.968066</v>
      </c>
      <c r="J11">
        <v>2.893</v>
      </c>
    </row>
    <row r="12" ht="20" hidden="1" customHeight="1" spans="1:10">
      <c r="A12" s="5"/>
      <c r="B12" s="2"/>
      <c r="C12" s="5" t="s">
        <v>19</v>
      </c>
      <c r="D12" s="2" t="s">
        <v>57</v>
      </c>
      <c r="E12" s="2">
        <v>5</v>
      </c>
      <c r="F12" s="11">
        <v>2.7</v>
      </c>
      <c r="G12" s="5">
        <f>E12*F12</f>
        <v>13.5</v>
      </c>
      <c r="H12" s="13">
        <v>6.634</v>
      </c>
      <c r="I12" s="5">
        <f t="shared" si="0"/>
        <v>89.559</v>
      </c>
      <c r="J12">
        <v>1.648</v>
      </c>
    </row>
    <row r="13" ht="20" customHeight="1" spans="1:10">
      <c r="A13" s="5"/>
      <c r="B13" s="2"/>
      <c r="C13" s="5" t="s">
        <v>22</v>
      </c>
      <c r="D13" s="2" t="s">
        <v>21</v>
      </c>
      <c r="E13" s="2">
        <v>7</v>
      </c>
      <c r="F13" s="11">
        <v>10</v>
      </c>
      <c r="G13" s="5">
        <f>E13*F13</f>
        <v>70</v>
      </c>
      <c r="H13" s="2">
        <v>4.427</v>
      </c>
      <c r="I13" s="5">
        <f t="shared" si="0"/>
        <v>309.89</v>
      </c>
      <c r="J13">
        <v>1.118</v>
      </c>
    </row>
    <row r="14" ht="20" hidden="1" customHeight="1" spans="1:9">
      <c r="A14" s="5"/>
      <c r="B14" s="2"/>
      <c r="C14" s="5" t="s">
        <v>23</v>
      </c>
      <c r="D14" s="2" t="s">
        <v>24</v>
      </c>
      <c r="E14" s="2">
        <v>6</v>
      </c>
      <c r="F14" s="5">
        <v>4</v>
      </c>
      <c r="G14" s="5">
        <f>E14*F14*0.1</f>
        <v>2.4</v>
      </c>
      <c r="H14" s="13">
        <v>1.413</v>
      </c>
      <c r="I14" s="5">
        <f t="shared" si="0"/>
        <v>3.3912</v>
      </c>
    </row>
    <row r="15" ht="20" hidden="1" customHeight="1" spans="1:10">
      <c r="A15" s="5">
        <v>4</v>
      </c>
      <c r="B15" s="2" t="s">
        <v>60</v>
      </c>
      <c r="C15" s="5" t="s">
        <v>55</v>
      </c>
      <c r="D15" s="2" t="s">
        <v>56</v>
      </c>
      <c r="E15" s="2">
        <v>1</v>
      </c>
      <c r="F15" s="5">
        <f>21.519+20.678</f>
        <v>42.197</v>
      </c>
      <c r="G15" s="5">
        <f>E15*F15</f>
        <v>42.197</v>
      </c>
      <c r="H15" s="5">
        <v>12.318</v>
      </c>
      <c r="I15" s="5">
        <f t="shared" si="0"/>
        <v>519.782646</v>
      </c>
      <c r="J15">
        <v>3.75</v>
      </c>
    </row>
    <row r="16" ht="20" hidden="1" customHeight="1" spans="1:9">
      <c r="A16" s="5"/>
      <c r="B16" s="2"/>
      <c r="C16" s="5" t="s">
        <v>19</v>
      </c>
      <c r="D16" s="2" t="s">
        <v>57</v>
      </c>
      <c r="E16" s="2">
        <v>10</v>
      </c>
      <c r="F16" s="11">
        <v>2.7</v>
      </c>
      <c r="G16" s="5">
        <f>E16*F16</f>
        <v>27</v>
      </c>
      <c r="H16" s="13">
        <v>6.634</v>
      </c>
      <c r="I16" s="5">
        <f t="shared" si="0"/>
        <v>179.118</v>
      </c>
    </row>
    <row r="17" ht="20" customHeight="1" spans="1:9">
      <c r="A17" s="5"/>
      <c r="B17" s="2"/>
      <c r="C17" s="5" t="s">
        <v>22</v>
      </c>
      <c r="D17" s="2" t="s">
        <v>21</v>
      </c>
      <c r="E17" s="2">
        <v>7</v>
      </c>
      <c r="F17" s="2">
        <v>20.5</v>
      </c>
      <c r="G17" s="5">
        <f>E17*F17</f>
        <v>143.5</v>
      </c>
      <c r="H17" s="2">
        <v>4.427</v>
      </c>
      <c r="I17" s="5">
        <f t="shared" si="0"/>
        <v>635.2745</v>
      </c>
    </row>
    <row r="18" ht="20" hidden="1" customHeight="1" spans="1:9">
      <c r="A18" s="5"/>
      <c r="B18" s="2"/>
      <c r="C18" s="5" t="s">
        <v>23</v>
      </c>
      <c r="D18" s="2" t="s">
        <v>24</v>
      </c>
      <c r="E18" s="2">
        <v>10</v>
      </c>
      <c r="F18" s="5">
        <v>4</v>
      </c>
      <c r="G18" s="5">
        <f>E18*F18*0.1</f>
        <v>4</v>
      </c>
      <c r="H18" s="13">
        <v>1.413</v>
      </c>
      <c r="I18" s="5">
        <f t="shared" si="0"/>
        <v>5.652</v>
      </c>
    </row>
    <row r="19" ht="20" hidden="1" customHeight="1" spans="1:10">
      <c r="A19" s="5">
        <v>5</v>
      </c>
      <c r="B19" s="2" t="s">
        <v>61</v>
      </c>
      <c r="C19" s="5" t="s">
        <v>55</v>
      </c>
      <c r="D19" s="2" t="s">
        <v>56</v>
      </c>
      <c r="E19" s="2">
        <v>1</v>
      </c>
      <c r="F19" s="5">
        <f>29.003+29.117</f>
        <v>58.12</v>
      </c>
      <c r="G19" s="5">
        <f>E19*F19</f>
        <v>58.12</v>
      </c>
      <c r="H19" s="5">
        <v>12.318</v>
      </c>
      <c r="I19" s="5">
        <f t="shared" si="0"/>
        <v>715.92216</v>
      </c>
      <c r="J19">
        <v>2.561</v>
      </c>
    </row>
    <row r="20" ht="20" hidden="1" customHeight="1" spans="1:10">
      <c r="A20" s="5"/>
      <c r="B20" s="2"/>
      <c r="C20" s="5" t="s">
        <v>19</v>
      </c>
      <c r="D20" s="2" t="s">
        <v>57</v>
      </c>
      <c r="E20" s="2">
        <v>15</v>
      </c>
      <c r="F20" s="11">
        <v>2.7</v>
      </c>
      <c r="G20" s="5">
        <f>E20*F20</f>
        <v>40.5</v>
      </c>
      <c r="H20" s="13">
        <v>6.634</v>
      </c>
      <c r="I20" s="5">
        <f t="shared" si="0"/>
        <v>268.677</v>
      </c>
      <c r="J20">
        <v>0.922</v>
      </c>
    </row>
    <row r="21" ht="20" customHeight="1" spans="1:10">
      <c r="A21" s="5"/>
      <c r="B21" s="2"/>
      <c r="C21" s="5" t="s">
        <v>22</v>
      </c>
      <c r="D21" s="2" t="s">
        <v>21</v>
      </c>
      <c r="E21" s="2">
        <v>7</v>
      </c>
      <c r="F21" s="2">
        <v>29.5</v>
      </c>
      <c r="G21" s="5">
        <f>E21*F21</f>
        <v>206.5</v>
      </c>
      <c r="H21" s="2">
        <v>4.427</v>
      </c>
      <c r="I21" s="5">
        <f t="shared" si="0"/>
        <v>914.1755</v>
      </c>
      <c r="J21">
        <v>0.721</v>
      </c>
    </row>
    <row r="22" ht="20" hidden="1" customHeight="1" spans="1:10">
      <c r="A22" s="5"/>
      <c r="B22" s="2"/>
      <c r="C22" s="5" t="s">
        <v>23</v>
      </c>
      <c r="D22" s="2" t="s">
        <v>24</v>
      </c>
      <c r="E22" s="2">
        <v>15</v>
      </c>
      <c r="F22" s="5">
        <v>4</v>
      </c>
      <c r="G22" s="5">
        <f>E22*F22*0.1</f>
        <v>6</v>
      </c>
      <c r="H22" s="13">
        <v>1.413</v>
      </c>
      <c r="I22" s="5">
        <f t="shared" si="0"/>
        <v>8.478</v>
      </c>
      <c r="J22">
        <v>0.657</v>
      </c>
    </row>
    <row r="23" ht="20" hidden="1" customHeight="1" spans="1:10">
      <c r="A23" s="5">
        <v>6</v>
      </c>
      <c r="B23" s="2" t="s">
        <v>62</v>
      </c>
      <c r="C23" s="5" t="s">
        <v>55</v>
      </c>
      <c r="D23" s="2" t="s">
        <v>56</v>
      </c>
      <c r="E23" s="2">
        <v>1</v>
      </c>
      <c r="F23" s="5">
        <f>38.222+38.748</f>
        <v>76.97</v>
      </c>
      <c r="G23" s="5">
        <f>E23*F23</f>
        <v>76.97</v>
      </c>
      <c r="H23" s="5">
        <v>12.318</v>
      </c>
      <c r="I23" s="5">
        <f t="shared" si="0"/>
        <v>948.11646</v>
      </c>
      <c r="J23">
        <v>2.723</v>
      </c>
    </row>
    <row r="24" ht="20" hidden="1" customHeight="1" spans="1:10">
      <c r="A24" s="5"/>
      <c r="B24" s="2"/>
      <c r="C24" s="5" t="s">
        <v>19</v>
      </c>
      <c r="D24" s="2" t="s">
        <v>57</v>
      </c>
      <c r="E24" s="2">
        <v>19</v>
      </c>
      <c r="F24" s="11">
        <v>2.7</v>
      </c>
      <c r="G24" s="5">
        <f>E24*F24</f>
        <v>51.3</v>
      </c>
      <c r="H24" s="13">
        <v>6.634</v>
      </c>
      <c r="I24" s="5">
        <f t="shared" si="0"/>
        <v>340.3242</v>
      </c>
      <c r="J24">
        <v>1.667</v>
      </c>
    </row>
    <row r="25" ht="20" customHeight="1" spans="1:14">
      <c r="A25" s="5"/>
      <c r="B25" s="2"/>
      <c r="C25" s="5" t="s">
        <v>22</v>
      </c>
      <c r="D25" s="2" t="s">
        <v>21</v>
      </c>
      <c r="E25" s="2">
        <v>7</v>
      </c>
      <c r="F25" s="2">
        <v>38</v>
      </c>
      <c r="G25" s="5">
        <f>E25*F25</f>
        <v>266</v>
      </c>
      <c r="H25" s="2">
        <v>4.427</v>
      </c>
      <c r="I25" s="5">
        <f t="shared" si="0"/>
        <v>1177.582</v>
      </c>
      <c r="J25">
        <v>1.614</v>
      </c>
      <c r="N25">
        <f>272.5*7</f>
        <v>1907.5</v>
      </c>
    </row>
    <row r="26" ht="20" hidden="1" customHeight="1" spans="1:9">
      <c r="A26" s="5"/>
      <c r="B26" s="2"/>
      <c r="C26" s="5" t="s">
        <v>23</v>
      </c>
      <c r="D26" s="2" t="s">
        <v>24</v>
      </c>
      <c r="E26" s="2">
        <v>19</v>
      </c>
      <c r="F26" s="5">
        <v>4</v>
      </c>
      <c r="G26" s="5">
        <f>E26*F26*0.1</f>
        <v>7.6</v>
      </c>
      <c r="H26" s="13">
        <v>1.413</v>
      </c>
      <c r="I26" s="5">
        <f t="shared" si="0"/>
        <v>10.7388</v>
      </c>
    </row>
    <row r="27" ht="20" hidden="1" customHeight="1" spans="1:10">
      <c r="A27" s="5">
        <v>7</v>
      </c>
      <c r="B27" s="2" t="s">
        <v>63</v>
      </c>
      <c r="C27" s="5" t="s">
        <v>55</v>
      </c>
      <c r="D27" s="2" t="s">
        <v>56</v>
      </c>
      <c r="E27" s="2">
        <v>1</v>
      </c>
      <c r="F27" s="5">
        <f>5.8+7.353</f>
        <v>13.153</v>
      </c>
      <c r="G27" s="5">
        <f>E27*F27</f>
        <v>13.153</v>
      </c>
      <c r="H27" s="5">
        <v>12.318</v>
      </c>
      <c r="I27" s="5">
        <f t="shared" si="0"/>
        <v>162.018654</v>
      </c>
      <c r="J27" s="14">
        <v>3.63</v>
      </c>
    </row>
    <row r="28" ht="20" hidden="1" customHeight="1" spans="1:10">
      <c r="A28" s="5"/>
      <c r="B28" s="2"/>
      <c r="C28" s="5" t="s">
        <v>19</v>
      </c>
      <c r="D28" s="2" t="s">
        <v>57</v>
      </c>
      <c r="E28" s="2">
        <v>3</v>
      </c>
      <c r="F28" s="11">
        <v>2.7</v>
      </c>
      <c r="G28" s="5">
        <f>E28*F28</f>
        <v>8.1</v>
      </c>
      <c r="H28" s="13">
        <v>6.634</v>
      </c>
      <c r="I28" s="5">
        <f t="shared" si="0"/>
        <v>53.7354</v>
      </c>
      <c r="J28">
        <v>1.812</v>
      </c>
    </row>
    <row r="29" ht="20" customHeight="1" spans="1:14">
      <c r="A29" s="5"/>
      <c r="B29" s="2"/>
      <c r="C29" s="5" t="s">
        <v>22</v>
      </c>
      <c r="D29" s="2" t="s">
        <v>21</v>
      </c>
      <c r="E29" s="2">
        <v>7</v>
      </c>
      <c r="F29" s="2">
        <v>7.5</v>
      </c>
      <c r="G29" s="5">
        <f>E29*F29</f>
        <v>52.5</v>
      </c>
      <c r="H29" s="2">
        <v>4.427</v>
      </c>
      <c r="I29" s="5">
        <f t="shared" si="0"/>
        <v>232.4175</v>
      </c>
      <c r="J29" s="14">
        <v>1.5</v>
      </c>
      <c r="N29">
        <f>(18+27.2)*6</f>
        <v>271.2</v>
      </c>
    </row>
    <row r="30" ht="20" hidden="1" customHeight="1" spans="1:10">
      <c r="A30" s="5"/>
      <c r="B30" s="2"/>
      <c r="C30" s="5" t="s">
        <v>23</v>
      </c>
      <c r="D30" s="2" t="s">
        <v>24</v>
      </c>
      <c r="E30" s="2">
        <v>3</v>
      </c>
      <c r="F30" s="5">
        <v>4</v>
      </c>
      <c r="G30" s="5">
        <f>E30*F30*0.1</f>
        <v>1.2</v>
      </c>
      <c r="H30" s="13">
        <v>1.413</v>
      </c>
      <c r="I30" s="5">
        <f t="shared" si="0"/>
        <v>1.6956</v>
      </c>
      <c r="J30">
        <v>1.5</v>
      </c>
    </row>
    <row r="31" ht="20" hidden="1" customHeight="1" spans="1:9">
      <c r="A31" s="5">
        <v>8</v>
      </c>
      <c r="B31" s="2" t="s">
        <v>64</v>
      </c>
      <c r="C31" s="5" t="s">
        <v>55</v>
      </c>
      <c r="D31" s="2" t="s">
        <v>56</v>
      </c>
      <c r="E31" s="2">
        <v>1</v>
      </c>
      <c r="F31" s="5">
        <f>28.547+26.104</f>
        <v>54.651</v>
      </c>
      <c r="G31" s="5">
        <f>E31*F31</f>
        <v>54.651</v>
      </c>
      <c r="H31" s="5">
        <v>12.318</v>
      </c>
      <c r="I31" s="5">
        <f t="shared" si="0"/>
        <v>673.191018</v>
      </c>
    </row>
    <row r="32" ht="20" hidden="1" customHeight="1" spans="1:9">
      <c r="A32" s="5"/>
      <c r="B32" s="2"/>
      <c r="C32" s="5" t="s">
        <v>19</v>
      </c>
      <c r="D32" s="2" t="s">
        <v>57</v>
      </c>
      <c r="E32" s="2">
        <v>1</v>
      </c>
      <c r="F32" s="2">
        <f>5.425+6.7*9+5.7+4.412+3.1</f>
        <v>78.937</v>
      </c>
      <c r="G32" s="5">
        <f>E32*F32</f>
        <v>78.937</v>
      </c>
      <c r="H32" s="13">
        <v>6.634</v>
      </c>
      <c r="I32" s="5">
        <f t="shared" si="0"/>
        <v>523.668058</v>
      </c>
    </row>
    <row r="33" ht="20" customHeight="1" spans="1:14">
      <c r="A33" s="5"/>
      <c r="B33" s="2"/>
      <c r="C33" s="5" t="s">
        <v>22</v>
      </c>
      <c r="D33" s="2" t="s">
        <v>21</v>
      </c>
      <c r="E33" s="2">
        <v>18</v>
      </c>
      <c r="F33" s="2">
        <v>26</v>
      </c>
      <c r="G33" s="5">
        <f>E33*F33</f>
        <v>468</v>
      </c>
      <c r="H33" s="2">
        <v>4.427</v>
      </c>
      <c r="I33" s="5">
        <f t="shared" si="0"/>
        <v>2071.836</v>
      </c>
      <c r="N33">
        <f>8.5*37</f>
        <v>314.5</v>
      </c>
    </row>
    <row r="34" ht="20" hidden="1" customHeight="1" spans="1:9">
      <c r="A34" s="5"/>
      <c r="B34" s="2"/>
      <c r="C34" s="5" t="s">
        <v>23</v>
      </c>
      <c r="D34" s="2" t="s">
        <v>24</v>
      </c>
      <c r="E34" s="2">
        <v>13</v>
      </c>
      <c r="F34" s="5">
        <v>8</v>
      </c>
      <c r="G34" s="5">
        <f>E34*F34*0.1</f>
        <v>10.4</v>
      </c>
      <c r="H34" s="13">
        <v>1.413</v>
      </c>
      <c r="I34" s="5">
        <f t="shared" si="0"/>
        <v>14.6952</v>
      </c>
    </row>
    <row r="35" ht="20" hidden="1" customHeight="1" spans="1:10">
      <c r="A35" s="5">
        <v>9</v>
      </c>
      <c r="B35" s="2" t="s">
        <v>65</v>
      </c>
      <c r="C35" s="5" t="s">
        <v>55</v>
      </c>
      <c r="D35" s="2" t="s">
        <v>56</v>
      </c>
      <c r="E35" s="2">
        <v>1</v>
      </c>
      <c r="F35" s="5">
        <f>21.9+21.15</f>
        <v>43.05</v>
      </c>
      <c r="G35" s="5">
        <f>E35*F35</f>
        <v>43.05</v>
      </c>
      <c r="H35" s="5">
        <v>12.318</v>
      </c>
      <c r="I35" s="5">
        <f t="shared" si="0"/>
        <v>530.2899</v>
      </c>
      <c r="J35">
        <v>1.138</v>
      </c>
    </row>
    <row r="36" ht="20" hidden="1" customHeight="1" spans="1:9">
      <c r="A36" s="5"/>
      <c r="B36" s="2"/>
      <c r="C36" s="5" t="s">
        <v>19</v>
      </c>
      <c r="D36" s="2" t="s">
        <v>57</v>
      </c>
      <c r="E36" s="2">
        <v>11</v>
      </c>
      <c r="F36" s="11">
        <v>2.7</v>
      </c>
      <c r="G36" s="5">
        <f>E36*F36</f>
        <v>29.7</v>
      </c>
      <c r="H36" s="13">
        <v>6.634</v>
      </c>
      <c r="I36" s="5">
        <f t="shared" si="0"/>
        <v>197.0298</v>
      </c>
    </row>
    <row r="37" ht="20" customHeight="1" spans="1:14">
      <c r="A37" s="5"/>
      <c r="B37" s="2"/>
      <c r="C37" s="5" t="s">
        <v>22</v>
      </c>
      <c r="D37" s="2" t="s">
        <v>21</v>
      </c>
      <c r="E37" s="2">
        <v>7</v>
      </c>
      <c r="F37" s="2">
        <v>20.5</v>
      </c>
      <c r="G37" s="5">
        <f>E37*F37</f>
        <v>143.5</v>
      </c>
      <c r="H37" s="2">
        <v>4.427</v>
      </c>
      <c r="I37" s="5">
        <f t="shared" si="0"/>
        <v>635.2745</v>
      </c>
      <c r="N37">
        <f>13*7</f>
        <v>91</v>
      </c>
    </row>
    <row r="38" ht="20" hidden="1" customHeight="1" spans="1:9">
      <c r="A38" s="5"/>
      <c r="B38" s="2"/>
      <c r="C38" s="5" t="s">
        <v>23</v>
      </c>
      <c r="D38" s="2" t="s">
        <v>24</v>
      </c>
      <c r="E38" s="2">
        <v>11</v>
      </c>
      <c r="F38" s="5">
        <v>4</v>
      </c>
      <c r="G38" s="5">
        <f>E38*F38*0.1</f>
        <v>4.4</v>
      </c>
      <c r="H38" s="13">
        <v>1.413</v>
      </c>
      <c r="I38" s="5">
        <f t="shared" si="0"/>
        <v>6.2172</v>
      </c>
    </row>
    <row r="39" ht="20" hidden="1" customHeight="1" spans="1:10">
      <c r="A39" s="5">
        <v>10</v>
      </c>
      <c r="B39" s="7" t="s">
        <v>66</v>
      </c>
      <c r="C39" s="5" t="s">
        <v>55</v>
      </c>
      <c r="D39" s="2" t="s">
        <v>56</v>
      </c>
      <c r="E39" s="2">
        <v>1</v>
      </c>
      <c r="F39" s="5">
        <f>8.1+8.21</f>
        <v>16.31</v>
      </c>
      <c r="G39" s="5">
        <f>E39*F39</f>
        <v>16.31</v>
      </c>
      <c r="H39" s="5">
        <v>12.318</v>
      </c>
      <c r="I39" s="5">
        <f t="shared" si="0"/>
        <v>200.90658</v>
      </c>
      <c r="J39">
        <v>2.661</v>
      </c>
    </row>
    <row r="40" ht="20" hidden="1" customHeight="1" spans="1:10">
      <c r="A40" s="5"/>
      <c r="B40" s="8"/>
      <c r="C40" s="5" t="s">
        <v>19</v>
      </c>
      <c r="D40" s="2" t="s">
        <v>57</v>
      </c>
      <c r="E40" s="2">
        <v>5</v>
      </c>
      <c r="F40" s="11">
        <v>2.7</v>
      </c>
      <c r="G40" s="5">
        <f>E40*F40</f>
        <v>13.5</v>
      </c>
      <c r="H40" s="13">
        <v>6.634</v>
      </c>
      <c r="I40" s="5">
        <f t="shared" si="0"/>
        <v>89.559</v>
      </c>
      <c r="J40">
        <v>1.816</v>
      </c>
    </row>
    <row r="41" ht="20" customHeight="1" spans="1:10">
      <c r="A41" s="5"/>
      <c r="B41" s="8"/>
      <c r="C41" s="5" t="s">
        <v>22</v>
      </c>
      <c r="D41" s="2" t="s">
        <v>21</v>
      </c>
      <c r="E41" s="2">
        <v>7</v>
      </c>
      <c r="F41" s="2">
        <v>10</v>
      </c>
      <c r="G41" s="5">
        <f>E41*F41</f>
        <v>70</v>
      </c>
      <c r="H41" s="2">
        <v>4.427</v>
      </c>
      <c r="I41" s="5">
        <f t="shared" si="0"/>
        <v>309.89</v>
      </c>
      <c r="J41">
        <v>0.571</v>
      </c>
    </row>
    <row r="42" ht="20" hidden="1" customHeight="1" spans="1:9">
      <c r="A42" s="5"/>
      <c r="B42" s="9"/>
      <c r="C42" s="5" t="s">
        <v>23</v>
      </c>
      <c r="D42" s="2" t="s">
        <v>24</v>
      </c>
      <c r="E42" s="2">
        <v>5</v>
      </c>
      <c r="F42" s="5">
        <v>4</v>
      </c>
      <c r="G42" s="5">
        <f>E42*F42*0.1</f>
        <v>2</v>
      </c>
      <c r="H42" s="13">
        <v>1.413</v>
      </c>
      <c r="I42" s="5">
        <f t="shared" si="0"/>
        <v>2.826</v>
      </c>
    </row>
    <row r="43" ht="20" hidden="1" customHeight="1" spans="1:10">
      <c r="A43" s="5">
        <v>11</v>
      </c>
      <c r="B43" s="2" t="s">
        <v>67</v>
      </c>
      <c r="C43" s="5" t="s">
        <v>55</v>
      </c>
      <c r="D43" s="2" t="s">
        <v>56</v>
      </c>
      <c r="E43" s="2">
        <v>1</v>
      </c>
      <c r="F43" s="5">
        <f>78.378+79.063</f>
        <v>157.441</v>
      </c>
      <c r="G43" s="5">
        <f>E43*F43</f>
        <v>157.441</v>
      </c>
      <c r="H43" s="5">
        <v>12.318</v>
      </c>
      <c r="I43" s="5">
        <f t="shared" si="0"/>
        <v>1939.358238</v>
      </c>
      <c r="J43">
        <v>0.858</v>
      </c>
    </row>
    <row r="44" ht="20" hidden="1" customHeight="1" spans="1:9">
      <c r="A44" s="5"/>
      <c r="B44" s="2"/>
      <c r="C44" s="5" t="s">
        <v>19</v>
      </c>
      <c r="D44" s="2" t="s">
        <v>57</v>
      </c>
      <c r="E44" s="2">
        <v>40</v>
      </c>
      <c r="F44" s="11">
        <v>2.7</v>
      </c>
      <c r="G44" s="5">
        <f>E44*F44</f>
        <v>108</v>
      </c>
      <c r="H44" s="13">
        <v>6.634</v>
      </c>
      <c r="I44" s="5">
        <f t="shared" si="0"/>
        <v>716.472</v>
      </c>
    </row>
    <row r="45" ht="20" customHeight="1" spans="1:9">
      <c r="A45" s="5"/>
      <c r="B45" s="2"/>
      <c r="C45" s="5" t="s">
        <v>22</v>
      </c>
      <c r="D45" s="2" t="s">
        <v>21</v>
      </c>
      <c r="E45" s="2">
        <v>7</v>
      </c>
      <c r="F45" s="2">
        <v>78.5</v>
      </c>
      <c r="G45" s="5">
        <f>E45*F45</f>
        <v>549.5</v>
      </c>
      <c r="H45" s="2">
        <v>4.427</v>
      </c>
      <c r="I45" s="5">
        <f t="shared" si="0"/>
        <v>2432.6365</v>
      </c>
    </row>
    <row r="46" ht="20" hidden="1" customHeight="1" spans="1:9">
      <c r="A46" s="5"/>
      <c r="B46" s="2"/>
      <c r="C46" s="5" t="s">
        <v>23</v>
      </c>
      <c r="D46" s="2" t="s">
        <v>24</v>
      </c>
      <c r="E46" s="2">
        <v>40</v>
      </c>
      <c r="F46" s="5">
        <v>4</v>
      </c>
      <c r="G46" s="5">
        <f>E46*F46*0.1</f>
        <v>16</v>
      </c>
      <c r="H46" s="13">
        <v>1.413</v>
      </c>
      <c r="I46" s="5">
        <f t="shared" si="0"/>
        <v>22.608</v>
      </c>
    </row>
    <row r="47" ht="20" hidden="1" customHeight="1" spans="1:9">
      <c r="A47" s="5">
        <v>12</v>
      </c>
      <c r="B47" s="2" t="s">
        <v>68</v>
      </c>
      <c r="C47" s="5" t="s">
        <v>55</v>
      </c>
      <c r="D47" s="2" t="s">
        <v>56</v>
      </c>
      <c r="E47" s="2">
        <v>1</v>
      </c>
      <c r="F47" s="5">
        <v>55</v>
      </c>
      <c r="G47" s="5">
        <f>E47*F47</f>
        <v>55</v>
      </c>
      <c r="H47" s="5">
        <v>12.318</v>
      </c>
      <c r="I47" s="5">
        <f t="shared" si="0"/>
        <v>677.49</v>
      </c>
    </row>
    <row r="48" ht="20" hidden="1" customHeight="1" spans="1:9">
      <c r="A48" s="5"/>
      <c r="B48" s="2"/>
      <c r="C48" s="5" t="s">
        <v>19</v>
      </c>
      <c r="D48" s="2" t="s">
        <v>57</v>
      </c>
      <c r="E48" s="2">
        <v>13</v>
      </c>
      <c r="F48" s="11">
        <v>2.7</v>
      </c>
      <c r="G48" s="5">
        <f>E48*F48</f>
        <v>35.1</v>
      </c>
      <c r="H48" s="13">
        <v>6.634</v>
      </c>
      <c r="I48" s="5">
        <f t="shared" si="0"/>
        <v>232.8534</v>
      </c>
    </row>
    <row r="49" ht="20" customHeight="1" spans="1:9">
      <c r="A49" s="5"/>
      <c r="B49" s="2"/>
      <c r="C49" s="5" t="s">
        <v>22</v>
      </c>
      <c r="D49" s="2" t="s">
        <v>21</v>
      </c>
      <c r="E49" s="2">
        <v>7</v>
      </c>
      <c r="F49" s="2">
        <v>26.5</v>
      </c>
      <c r="G49" s="5">
        <f>E49*F49</f>
        <v>185.5</v>
      </c>
      <c r="H49" s="2">
        <v>4.427</v>
      </c>
      <c r="I49" s="5">
        <f t="shared" si="0"/>
        <v>821.2085</v>
      </c>
    </row>
    <row r="50" ht="20" hidden="1" customHeight="1" spans="1:9">
      <c r="A50" s="5"/>
      <c r="B50" s="2"/>
      <c r="C50" s="5" t="s">
        <v>23</v>
      </c>
      <c r="D50" s="2" t="s">
        <v>24</v>
      </c>
      <c r="E50" s="2">
        <v>13</v>
      </c>
      <c r="F50" s="5">
        <v>4</v>
      </c>
      <c r="G50" s="5">
        <f>E50*F50*0.1</f>
        <v>5.2</v>
      </c>
      <c r="H50" s="13">
        <v>1.413</v>
      </c>
      <c r="I50" s="5">
        <f t="shared" si="0"/>
        <v>7.3476</v>
      </c>
    </row>
    <row r="51" ht="20" customHeight="1"/>
    <row r="52" ht="20" customHeight="1"/>
    <row r="53" ht="20" customHeight="1"/>
    <row r="54" ht="20" customHeight="1"/>
  </sheetData>
  <autoFilter ref="A2:I50">
    <filterColumn colId="3">
      <customFilters>
        <customFilter operator="equal" val="60*40*3.0"/>
      </customFilters>
    </filterColumn>
    <extLst/>
  </autoFilter>
  <mergeCells count="13">
    <mergeCell ref="A1:I1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workbookViewId="0">
      <selection activeCell="C2" sqref="C2"/>
    </sheetView>
  </sheetViews>
  <sheetFormatPr defaultColWidth="9" defaultRowHeight="13.5"/>
  <cols>
    <col min="3" max="3" width="13.625" customWidth="1"/>
    <col min="4" max="4" width="12.625" style="12" customWidth="1"/>
    <col min="5" max="5" width="7.25" style="12" customWidth="1"/>
    <col min="6" max="6" width="11" style="12" customWidth="1"/>
    <col min="7" max="7" width="9.875" customWidth="1"/>
    <col min="8" max="8" width="7.375" customWidth="1"/>
    <col min="9" max="9" width="12.625"/>
  </cols>
  <sheetData>
    <row r="1" ht="20" customHeight="1" spans="1:9">
      <c r="A1" s="2" t="s">
        <v>47</v>
      </c>
      <c r="B1" s="2"/>
      <c r="C1" s="2"/>
      <c r="D1" s="2"/>
      <c r="E1" s="2"/>
      <c r="F1" s="2"/>
      <c r="G1" s="2"/>
      <c r="H1" s="2"/>
      <c r="I1" s="2"/>
    </row>
    <row r="2" ht="20" customHeight="1" spans="1:9">
      <c r="A2" s="5" t="s">
        <v>1</v>
      </c>
      <c r="B2" s="5" t="s">
        <v>4</v>
      </c>
      <c r="C2" s="5" t="s">
        <v>48</v>
      </c>
      <c r="D2" s="2" t="s">
        <v>3</v>
      </c>
      <c r="E2" s="2" t="s">
        <v>7</v>
      </c>
      <c r="F2" s="2" t="s">
        <v>69</v>
      </c>
      <c r="G2" s="5" t="s">
        <v>50</v>
      </c>
      <c r="H2" s="5" t="s">
        <v>51</v>
      </c>
      <c r="I2" s="5" t="s">
        <v>52</v>
      </c>
    </row>
    <row r="3" ht="20" customHeight="1" spans="1:9">
      <c r="A3" s="5">
        <v>1</v>
      </c>
      <c r="B3" s="2" t="s">
        <v>54</v>
      </c>
      <c r="C3" s="5" t="s">
        <v>55</v>
      </c>
      <c r="D3" s="2" t="s">
        <v>33</v>
      </c>
      <c r="E3" s="2">
        <v>1</v>
      </c>
      <c r="F3" s="2">
        <v>29.156</v>
      </c>
      <c r="G3" s="5">
        <f t="shared" ref="G3:G50" si="0">E3*F3</f>
        <v>29.156</v>
      </c>
      <c r="H3" s="13">
        <v>11.021</v>
      </c>
      <c r="I3" s="5">
        <f t="shared" ref="I3:I50" si="1">G3*H3</f>
        <v>321.328276</v>
      </c>
    </row>
    <row r="4" ht="20" customHeight="1" spans="1:9">
      <c r="A4" s="5"/>
      <c r="B4" s="2"/>
      <c r="C4" s="5" t="s">
        <v>19</v>
      </c>
      <c r="D4" s="2" t="s">
        <v>33</v>
      </c>
      <c r="E4" s="2">
        <v>7</v>
      </c>
      <c r="F4" s="11">
        <f>2.7-0.24</f>
        <v>2.46</v>
      </c>
      <c r="G4" s="5">
        <f t="shared" si="0"/>
        <v>17.22</v>
      </c>
      <c r="H4" s="13">
        <v>11.021</v>
      </c>
      <c r="I4" s="5">
        <f t="shared" si="1"/>
        <v>189.78162</v>
      </c>
    </row>
    <row r="5" ht="20" customHeight="1" spans="1:9">
      <c r="A5" s="5"/>
      <c r="B5" s="2"/>
      <c r="C5" s="5" t="s">
        <v>22</v>
      </c>
      <c r="D5" s="13" t="s">
        <v>35</v>
      </c>
      <c r="E5" s="2">
        <v>9</v>
      </c>
      <c r="F5" s="11">
        <v>13</v>
      </c>
      <c r="G5" s="5">
        <f t="shared" si="0"/>
        <v>117</v>
      </c>
      <c r="H5" s="2">
        <v>4.427</v>
      </c>
      <c r="I5" s="5">
        <f t="shared" si="1"/>
        <v>517.959</v>
      </c>
    </row>
    <row r="6" ht="20" customHeight="1" spans="1:9">
      <c r="A6" s="5"/>
      <c r="B6" s="2"/>
      <c r="C6" s="5" t="s">
        <v>23</v>
      </c>
      <c r="D6" s="2" t="s">
        <v>24</v>
      </c>
      <c r="E6" s="2">
        <v>7</v>
      </c>
      <c r="F6" s="2">
        <v>4</v>
      </c>
      <c r="G6" s="5">
        <f>E6*F6*0.1</f>
        <v>2.8</v>
      </c>
      <c r="H6" s="13">
        <v>1.413</v>
      </c>
      <c r="I6" s="5">
        <f t="shared" si="1"/>
        <v>3.9564</v>
      </c>
    </row>
    <row r="7" ht="20" customHeight="1" spans="1:9">
      <c r="A7" s="5">
        <v>2</v>
      </c>
      <c r="B7" s="2" t="s">
        <v>58</v>
      </c>
      <c r="C7" s="5" t="s">
        <v>55</v>
      </c>
      <c r="D7" s="2" t="s">
        <v>33</v>
      </c>
      <c r="E7" s="2">
        <v>1</v>
      </c>
      <c r="F7" s="2">
        <f>30.284+11.675</f>
        <v>41.959</v>
      </c>
      <c r="G7" s="5">
        <f t="shared" si="0"/>
        <v>41.959</v>
      </c>
      <c r="H7" s="13">
        <v>11.021</v>
      </c>
      <c r="I7" s="5">
        <f t="shared" si="1"/>
        <v>462.430139</v>
      </c>
    </row>
    <row r="8" ht="20" customHeight="1" spans="1:9">
      <c r="A8" s="5"/>
      <c r="B8" s="2"/>
      <c r="C8" s="5" t="s">
        <v>19</v>
      </c>
      <c r="D8" s="2" t="s">
        <v>33</v>
      </c>
      <c r="E8" s="2">
        <v>4</v>
      </c>
      <c r="F8" s="11">
        <f>15.8-0.24</f>
        <v>15.56</v>
      </c>
      <c r="G8" s="5">
        <f t="shared" si="0"/>
        <v>62.24</v>
      </c>
      <c r="H8" s="13">
        <v>11.021</v>
      </c>
      <c r="I8" s="5">
        <f t="shared" si="1"/>
        <v>685.94704</v>
      </c>
    </row>
    <row r="9" ht="20" customHeight="1" spans="1:9">
      <c r="A9" s="5"/>
      <c r="B9" s="2"/>
      <c r="C9" s="5" t="s">
        <v>22</v>
      </c>
      <c r="D9" s="13" t="s">
        <v>35</v>
      </c>
      <c r="E9" s="2">
        <v>45</v>
      </c>
      <c r="F9" s="11">
        <v>8.5</v>
      </c>
      <c r="G9" s="5">
        <f t="shared" si="0"/>
        <v>382.5</v>
      </c>
      <c r="H9" s="2">
        <v>4.427</v>
      </c>
      <c r="I9" s="5">
        <f t="shared" si="1"/>
        <v>1693.3275</v>
      </c>
    </row>
    <row r="10" ht="20" customHeight="1" spans="1:9">
      <c r="A10" s="5"/>
      <c r="B10" s="2"/>
      <c r="C10" s="5" t="s">
        <v>23</v>
      </c>
      <c r="D10" s="2" t="s">
        <v>24</v>
      </c>
      <c r="E10" s="2">
        <v>7</v>
      </c>
      <c r="F10" s="2">
        <v>14</v>
      </c>
      <c r="G10" s="5">
        <f>E10*F10*0.1</f>
        <v>9.8</v>
      </c>
      <c r="H10" s="13">
        <v>1.413</v>
      </c>
      <c r="I10" s="5">
        <f t="shared" si="1"/>
        <v>13.8474</v>
      </c>
    </row>
    <row r="11" ht="20" customHeight="1" spans="1:9">
      <c r="A11" s="5">
        <v>3</v>
      </c>
      <c r="B11" s="2" t="s">
        <v>59</v>
      </c>
      <c r="C11" s="5" t="s">
        <v>55</v>
      </c>
      <c r="D11" s="2" t="s">
        <v>33</v>
      </c>
      <c r="E11" s="12">
        <v>1</v>
      </c>
      <c r="F11" s="2">
        <f>10.672+9.215</f>
        <v>19.887</v>
      </c>
      <c r="G11" s="5">
        <f t="shared" si="0"/>
        <v>19.887</v>
      </c>
      <c r="H11" s="13">
        <v>11.021</v>
      </c>
      <c r="I11" s="5">
        <f t="shared" si="1"/>
        <v>219.174627</v>
      </c>
    </row>
    <row r="12" ht="20" customHeight="1" spans="1:9">
      <c r="A12" s="5"/>
      <c r="B12" s="2"/>
      <c r="C12" s="5" t="s">
        <v>19</v>
      </c>
      <c r="D12" s="2" t="s">
        <v>33</v>
      </c>
      <c r="E12" s="2">
        <v>5</v>
      </c>
      <c r="F12" s="11">
        <f>2.7-0.24</f>
        <v>2.46</v>
      </c>
      <c r="G12" s="5">
        <f t="shared" si="0"/>
        <v>12.3</v>
      </c>
      <c r="H12" s="13">
        <v>11.021</v>
      </c>
      <c r="I12" s="5">
        <f t="shared" si="1"/>
        <v>135.5583</v>
      </c>
    </row>
    <row r="13" ht="20" customHeight="1" spans="1:9">
      <c r="A13" s="5"/>
      <c r="B13" s="2"/>
      <c r="C13" s="5" t="s">
        <v>22</v>
      </c>
      <c r="D13" s="13" t="s">
        <v>35</v>
      </c>
      <c r="E13" s="2">
        <v>9</v>
      </c>
      <c r="F13" s="11">
        <v>10</v>
      </c>
      <c r="G13" s="5">
        <f t="shared" si="0"/>
        <v>90</v>
      </c>
      <c r="H13" s="2">
        <v>4.427</v>
      </c>
      <c r="I13" s="5">
        <f t="shared" si="1"/>
        <v>398.43</v>
      </c>
    </row>
    <row r="14" ht="20" customHeight="1" spans="1:9">
      <c r="A14" s="5"/>
      <c r="B14" s="2"/>
      <c r="C14" s="5" t="s">
        <v>23</v>
      </c>
      <c r="D14" s="2" t="s">
        <v>24</v>
      </c>
      <c r="E14" s="2">
        <v>6</v>
      </c>
      <c r="F14" s="2">
        <v>4</v>
      </c>
      <c r="G14" s="5">
        <f>E14*F14*0.1</f>
        <v>2.4</v>
      </c>
      <c r="H14" s="13">
        <v>1.413</v>
      </c>
      <c r="I14" s="5">
        <f t="shared" si="1"/>
        <v>3.3912</v>
      </c>
    </row>
    <row r="15" ht="20" customHeight="1" spans="1:9">
      <c r="A15" s="5">
        <v>4</v>
      </c>
      <c r="B15" s="2" t="s">
        <v>60</v>
      </c>
      <c r="C15" s="5" t="s">
        <v>55</v>
      </c>
      <c r="D15" s="2" t="s">
        <v>33</v>
      </c>
      <c r="E15" s="2">
        <v>1</v>
      </c>
      <c r="F15" s="2">
        <f>21.519+20.678</f>
        <v>42.197</v>
      </c>
      <c r="G15" s="5">
        <f t="shared" si="0"/>
        <v>42.197</v>
      </c>
      <c r="H15" s="13">
        <v>11.021</v>
      </c>
      <c r="I15" s="5">
        <f t="shared" si="1"/>
        <v>465.053137</v>
      </c>
    </row>
    <row r="16" ht="20" customHeight="1" spans="1:9">
      <c r="A16" s="5"/>
      <c r="B16" s="2"/>
      <c r="C16" s="5" t="s">
        <v>19</v>
      </c>
      <c r="D16" s="2" t="s">
        <v>33</v>
      </c>
      <c r="E16" s="2">
        <v>10</v>
      </c>
      <c r="F16" s="11">
        <f>2.7-0.24</f>
        <v>2.46</v>
      </c>
      <c r="G16" s="5">
        <f t="shared" si="0"/>
        <v>24.6</v>
      </c>
      <c r="H16" s="13">
        <v>11.021</v>
      </c>
      <c r="I16" s="5">
        <f t="shared" si="1"/>
        <v>271.1166</v>
      </c>
    </row>
    <row r="17" ht="20" customHeight="1" spans="1:9">
      <c r="A17" s="5"/>
      <c r="B17" s="2"/>
      <c r="C17" s="5" t="s">
        <v>22</v>
      </c>
      <c r="D17" s="13" t="s">
        <v>35</v>
      </c>
      <c r="E17" s="2">
        <v>9</v>
      </c>
      <c r="F17" s="2">
        <v>20.5</v>
      </c>
      <c r="G17" s="5">
        <f t="shared" si="0"/>
        <v>184.5</v>
      </c>
      <c r="H17" s="2">
        <v>4.427</v>
      </c>
      <c r="I17" s="5">
        <f t="shared" si="1"/>
        <v>816.7815</v>
      </c>
    </row>
    <row r="18" ht="20" customHeight="1" spans="1:9">
      <c r="A18" s="5"/>
      <c r="B18" s="2"/>
      <c r="C18" s="5" t="s">
        <v>23</v>
      </c>
      <c r="D18" s="2" t="s">
        <v>24</v>
      </c>
      <c r="E18" s="2">
        <v>10</v>
      </c>
      <c r="F18" s="2">
        <v>4</v>
      </c>
      <c r="G18" s="5">
        <f>E18*F18*0.1</f>
        <v>4</v>
      </c>
      <c r="H18" s="13">
        <v>1.413</v>
      </c>
      <c r="I18" s="5">
        <f t="shared" si="1"/>
        <v>5.652</v>
      </c>
    </row>
    <row r="19" ht="20" customHeight="1" spans="1:9">
      <c r="A19" s="5">
        <v>5</v>
      </c>
      <c r="B19" s="2" t="s">
        <v>61</v>
      </c>
      <c r="C19" s="5" t="s">
        <v>55</v>
      </c>
      <c r="D19" s="2" t="s">
        <v>33</v>
      </c>
      <c r="E19" s="2">
        <v>1</v>
      </c>
      <c r="F19" s="2">
        <f>29.003+29.117</f>
        <v>58.12</v>
      </c>
      <c r="G19" s="5">
        <f t="shared" si="0"/>
        <v>58.12</v>
      </c>
      <c r="H19" s="13">
        <v>11.021</v>
      </c>
      <c r="I19" s="5">
        <f t="shared" si="1"/>
        <v>640.54052</v>
      </c>
    </row>
    <row r="20" ht="20" customHeight="1" spans="1:9">
      <c r="A20" s="5"/>
      <c r="B20" s="2"/>
      <c r="C20" s="5" t="s">
        <v>19</v>
      </c>
      <c r="D20" s="2" t="s">
        <v>33</v>
      </c>
      <c r="E20" s="2">
        <v>15</v>
      </c>
      <c r="F20" s="11">
        <f>2.7-0.24</f>
        <v>2.46</v>
      </c>
      <c r="G20" s="5">
        <f t="shared" si="0"/>
        <v>36.9</v>
      </c>
      <c r="H20" s="13">
        <v>11.021</v>
      </c>
      <c r="I20" s="5">
        <f t="shared" si="1"/>
        <v>406.6749</v>
      </c>
    </row>
    <row r="21" ht="20" customHeight="1" spans="1:9">
      <c r="A21" s="5"/>
      <c r="B21" s="2"/>
      <c r="C21" s="5" t="s">
        <v>22</v>
      </c>
      <c r="D21" s="13" t="s">
        <v>35</v>
      </c>
      <c r="E21" s="2">
        <v>9</v>
      </c>
      <c r="F21" s="2">
        <v>29.5</v>
      </c>
      <c r="G21" s="5">
        <f t="shared" si="0"/>
        <v>265.5</v>
      </c>
      <c r="H21" s="2">
        <v>4.427</v>
      </c>
      <c r="I21" s="5">
        <f t="shared" si="1"/>
        <v>1175.3685</v>
      </c>
    </row>
    <row r="22" ht="20" customHeight="1" spans="1:9">
      <c r="A22" s="5"/>
      <c r="B22" s="2"/>
      <c r="C22" s="5" t="s">
        <v>23</v>
      </c>
      <c r="D22" s="2" t="s">
        <v>24</v>
      </c>
      <c r="E22" s="2">
        <v>15</v>
      </c>
      <c r="F22" s="2">
        <v>4</v>
      </c>
      <c r="G22" s="5">
        <f>E22*F22*0.1</f>
        <v>6</v>
      </c>
      <c r="H22" s="13">
        <v>1.413</v>
      </c>
      <c r="I22" s="5">
        <f t="shared" si="1"/>
        <v>8.478</v>
      </c>
    </row>
    <row r="23" ht="20" customHeight="1" spans="1:9">
      <c r="A23" s="5">
        <v>6</v>
      </c>
      <c r="B23" s="2" t="s">
        <v>62</v>
      </c>
      <c r="C23" s="5" t="s">
        <v>55</v>
      </c>
      <c r="D23" s="2" t="s">
        <v>33</v>
      </c>
      <c r="E23" s="2">
        <v>1</v>
      </c>
      <c r="F23" s="2">
        <f>38.222+38.748</f>
        <v>76.97</v>
      </c>
      <c r="G23" s="5">
        <f t="shared" si="0"/>
        <v>76.97</v>
      </c>
      <c r="H23" s="13">
        <v>11.021</v>
      </c>
      <c r="I23" s="5">
        <f t="shared" si="1"/>
        <v>848.28637</v>
      </c>
    </row>
    <row r="24" ht="20" customHeight="1" spans="1:9">
      <c r="A24" s="5"/>
      <c r="B24" s="2"/>
      <c r="C24" s="5" t="s">
        <v>19</v>
      </c>
      <c r="D24" s="2" t="s">
        <v>33</v>
      </c>
      <c r="E24" s="2">
        <v>19</v>
      </c>
      <c r="F24" s="11">
        <f>2.7-0.24</f>
        <v>2.46</v>
      </c>
      <c r="G24" s="5">
        <f t="shared" si="0"/>
        <v>46.74</v>
      </c>
      <c r="H24" s="13">
        <v>11.021</v>
      </c>
      <c r="I24" s="5">
        <f t="shared" si="1"/>
        <v>515.12154</v>
      </c>
    </row>
    <row r="25" ht="20" customHeight="1" spans="1:9">
      <c r="A25" s="5"/>
      <c r="B25" s="2"/>
      <c r="C25" s="5" t="s">
        <v>22</v>
      </c>
      <c r="D25" s="13" t="s">
        <v>35</v>
      </c>
      <c r="E25" s="2">
        <v>9</v>
      </c>
      <c r="F25" s="2">
        <v>38</v>
      </c>
      <c r="G25" s="5">
        <f t="shared" si="0"/>
        <v>342</v>
      </c>
      <c r="H25" s="2">
        <v>4.427</v>
      </c>
      <c r="I25" s="5">
        <f t="shared" si="1"/>
        <v>1514.034</v>
      </c>
    </row>
    <row r="26" ht="20" customHeight="1" spans="1:9">
      <c r="A26" s="5"/>
      <c r="B26" s="2"/>
      <c r="C26" s="5" t="s">
        <v>23</v>
      </c>
      <c r="D26" s="2" t="s">
        <v>24</v>
      </c>
      <c r="E26" s="2">
        <v>19</v>
      </c>
      <c r="F26" s="2">
        <v>4</v>
      </c>
      <c r="G26" s="5">
        <f>E26*F26*0.1</f>
        <v>7.6</v>
      </c>
      <c r="H26" s="13">
        <v>1.413</v>
      </c>
      <c r="I26" s="5">
        <f t="shared" si="1"/>
        <v>10.7388</v>
      </c>
    </row>
    <row r="27" ht="20" customHeight="1" spans="1:9">
      <c r="A27" s="5">
        <v>7</v>
      </c>
      <c r="B27" s="2" t="s">
        <v>63</v>
      </c>
      <c r="C27" s="5" t="s">
        <v>55</v>
      </c>
      <c r="D27" s="2" t="s">
        <v>33</v>
      </c>
      <c r="E27" s="2">
        <v>1</v>
      </c>
      <c r="F27" s="2">
        <f>5.8+7.353</f>
        <v>13.153</v>
      </c>
      <c r="G27" s="5">
        <f t="shared" si="0"/>
        <v>13.153</v>
      </c>
      <c r="H27" s="13">
        <v>11.021</v>
      </c>
      <c r="I27" s="5">
        <f t="shared" si="1"/>
        <v>144.959213</v>
      </c>
    </row>
    <row r="28" ht="20" customHeight="1" spans="1:9">
      <c r="A28" s="5"/>
      <c r="B28" s="2"/>
      <c r="C28" s="5" t="s">
        <v>19</v>
      </c>
      <c r="D28" s="2" t="s">
        <v>33</v>
      </c>
      <c r="E28" s="2">
        <v>3</v>
      </c>
      <c r="F28" s="11">
        <f>2.7-0.24</f>
        <v>2.46</v>
      </c>
      <c r="G28" s="5">
        <f t="shared" si="0"/>
        <v>7.38</v>
      </c>
      <c r="H28" s="13">
        <v>11.021</v>
      </c>
      <c r="I28" s="5">
        <f t="shared" si="1"/>
        <v>81.33498</v>
      </c>
    </row>
    <row r="29" ht="20" customHeight="1" spans="1:9">
      <c r="A29" s="5"/>
      <c r="B29" s="2"/>
      <c r="C29" s="5" t="s">
        <v>22</v>
      </c>
      <c r="D29" s="13" t="s">
        <v>35</v>
      </c>
      <c r="E29" s="2">
        <v>9</v>
      </c>
      <c r="F29" s="2">
        <v>7.5</v>
      </c>
      <c r="G29" s="5">
        <f t="shared" si="0"/>
        <v>67.5</v>
      </c>
      <c r="H29" s="2">
        <v>4.427</v>
      </c>
      <c r="I29" s="5">
        <f t="shared" si="1"/>
        <v>298.8225</v>
      </c>
    </row>
    <row r="30" ht="20" customHeight="1" spans="1:9">
      <c r="A30" s="5"/>
      <c r="B30" s="2"/>
      <c r="C30" s="5" t="s">
        <v>23</v>
      </c>
      <c r="D30" s="2" t="s">
        <v>24</v>
      </c>
      <c r="E30" s="2">
        <v>3</v>
      </c>
      <c r="F30" s="2">
        <v>4</v>
      </c>
      <c r="G30" s="5">
        <f>E30*F30*0.1</f>
        <v>1.2</v>
      </c>
      <c r="H30" s="13">
        <v>1.413</v>
      </c>
      <c r="I30" s="5">
        <f t="shared" si="1"/>
        <v>1.6956</v>
      </c>
    </row>
    <row r="31" ht="20" customHeight="1" spans="1:9">
      <c r="A31" s="5">
        <v>8</v>
      </c>
      <c r="B31" s="2" t="s">
        <v>64</v>
      </c>
      <c r="C31" s="5" t="s">
        <v>55</v>
      </c>
      <c r="D31" s="2" t="s">
        <v>33</v>
      </c>
      <c r="E31" s="2">
        <v>1</v>
      </c>
      <c r="F31" s="2">
        <f>28.547+26.104</f>
        <v>54.651</v>
      </c>
      <c r="G31" s="5">
        <f t="shared" si="0"/>
        <v>54.651</v>
      </c>
      <c r="H31" s="13">
        <v>11.021</v>
      </c>
      <c r="I31" s="5">
        <f t="shared" si="1"/>
        <v>602.308671</v>
      </c>
    </row>
    <row r="32" ht="20" customHeight="1" spans="1:9">
      <c r="A32" s="5"/>
      <c r="B32" s="2"/>
      <c r="C32" s="5" t="s">
        <v>19</v>
      </c>
      <c r="D32" s="2" t="s">
        <v>33</v>
      </c>
      <c r="E32" s="2">
        <v>1</v>
      </c>
      <c r="F32" s="2">
        <f>5.425-0.24+(6.7-0.24)*9+5.7-0.24+4.412-0.24+3.1-0.24</f>
        <v>75.817</v>
      </c>
      <c r="G32" s="5">
        <f t="shared" si="0"/>
        <v>75.817</v>
      </c>
      <c r="H32" s="13">
        <v>11.021</v>
      </c>
      <c r="I32" s="5">
        <f t="shared" si="1"/>
        <v>835.579157</v>
      </c>
    </row>
    <row r="33" ht="20" customHeight="1" spans="1:9">
      <c r="A33" s="5"/>
      <c r="B33" s="2"/>
      <c r="C33" s="5" t="s">
        <v>22</v>
      </c>
      <c r="D33" s="13" t="s">
        <v>35</v>
      </c>
      <c r="E33" s="2">
        <v>20</v>
      </c>
      <c r="F33" s="2">
        <v>26</v>
      </c>
      <c r="G33" s="5">
        <f t="shared" si="0"/>
        <v>520</v>
      </c>
      <c r="H33" s="2">
        <v>4.427</v>
      </c>
      <c r="I33" s="5">
        <f t="shared" si="1"/>
        <v>2302.04</v>
      </c>
    </row>
    <row r="34" ht="20" customHeight="1" spans="1:9">
      <c r="A34" s="5"/>
      <c r="B34" s="2"/>
      <c r="C34" s="5" t="s">
        <v>23</v>
      </c>
      <c r="D34" s="2" t="s">
        <v>24</v>
      </c>
      <c r="E34" s="2">
        <v>13</v>
      </c>
      <c r="F34" s="2">
        <v>8</v>
      </c>
      <c r="G34" s="5">
        <f>E34*F34*0.1</f>
        <v>10.4</v>
      </c>
      <c r="H34" s="13">
        <v>1.413</v>
      </c>
      <c r="I34" s="5">
        <f t="shared" si="1"/>
        <v>14.6952</v>
      </c>
    </row>
    <row r="35" ht="20" customHeight="1" spans="1:9">
      <c r="A35" s="5">
        <v>9</v>
      </c>
      <c r="B35" s="2" t="s">
        <v>65</v>
      </c>
      <c r="C35" s="5" t="s">
        <v>55</v>
      </c>
      <c r="D35" s="2" t="s">
        <v>33</v>
      </c>
      <c r="E35" s="2">
        <v>1</v>
      </c>
      <c r="F35" s="2">
        <f>21.9+21.15</f>
        <v>43.05</v>
      </c>
      <c r="G35" s="5">
        <f t="shared" si="0"/>
        <v>43.05</v>
      </c>
      <c r="H35" s="13">
        <v>11.021</v>
      </c>
      <c r="I35" s="5">
        <f t="shared" si="1"/>
        <v>474.45405</v>
      </c>
    </row>
    <row r="36" ht="20" customHeight="1" spans="1:9">
      <c r="A36" s="5"/>
      <c r="B36" s="2"/>
      <c r="C36" s="5" t="s">
        <v>19</v>
      </c>
      <c r="D36" s="2" t="s">
        <v>33</v>
      </c>
      <c r="E36" s="2">
        <v>11</v>
      </c>
      <c r="F36" s="11">
        <f>2.7-0.24</f>
        <v>2.46</v>
      </c>
      <c r="G36" s="5">
        <f t="shared" si="0"/>
        <v>27.06</v>
      </c>
      <c r="H36" s="13">
        <v>11.021</v>
      </c>
      <c r="I36" s="5">
        <f t="shared" si="1"/>
        <v>298.22826</v>
      </c>
    </row>
    <row r="37" ht="20" customHeight="1" spans="1:9">
      <c r="A37" s="5"/>
      <c r="B37" s="2"/>
      <c r="C37" s="5" t="s">
        <v>22</v>
      </c>
      <c r="D37" s="13" t="s">
        <v>35</v>
      </c>
      <c r="E37" s="2">
        <v>9</v>
      </c>
      <c r="F37" s="2">
        <v>20.5</v>
      </c>
      <c r="G37" s="5">
        <f t="shared" si="0"/>
        <v>184.5</v>
      </c>
      <c r="H37" s="2">
        <v>4.427</v>
      </c>
      <c r="I37" s="5">
        <f t="shared" si="1"/>
        <v>816.7815</v>
      </c>
    </row>
    <row r="38" ht="20" customHeight="1" spans="1:9">
      <c r="A38" s="5"/>
      <c r="B38" s="2"/>
      <c r="C38" s="5" t="s">
        <v>23</v>
      </c>
      <c r="D38" s="2" t="s">
        <v>24</v>
      </c>
      <c r="E38" s="2">
        <v>11</v>
      </c>
      <c r="F38" s="2">
        <v>4</v>
      </c>
      <c r="G38" s="5">
        <f>E38*F38*0.1</f>
        <v>4.4</v>
      </c>
      <c r="H38" s="13">
        <v>1.413</v>
      </c>
      <c r="I38" s="5">
        <f t="shared" si="1"/>
        <v>6.2172</v>
      </c>
    </row>
    <row r="39" ht="20" customHeight="1" spans="1:9">
      <c r="A39" s="5">
        <v>10</v>
      </c>
      <c r="B39" s="7" t="s">
        <v>66</v>
      </c>
      <c r="C39" s="5" t="s">
        <v>55</v>
      </c>
      <c r="D39" s="2" t="s">
        <v>33</v>
      </c>
      <c r="E39" s="2">
        <v>1</v>
      </c>
      <c r="F39" s="2">
        <f>8.1+8.21</f>
        <v>16.31</v>
      </c>
      <c r="G39" s="5">
        <f t="shared" si="0"/>
        <v>16.31</v>
      </c>
      <c r="H39" s="13">
        <v>11.021</v>
      </c>
      <c r="I39" s="5">
        <f t="shared" si="1"/>
        <v>179.75251</v>
      </c>
    </row>
    <row r="40" ht="20" customHeight="1" spans="1:9">
      <c r="A40" s="5"/>
      <c r="B40" s="8"/>
      <c r="C40" s="5" t="s">
        <v>19</v>
      </c>
      <c r="D40" s="2" t="s">
        <v>33</v>
      </c>
      <c r="E40" s="2">
        <v>5</v>
      </c>
      <c r="F40" s="11">
        <f>2.7-0.24</f>
        <v>2.46</v>
      </c>
      <c r="G40" s="5">
        <f t="shared" si="0"/>
        <v>12.3</v>
      </c>
      <c r="H40" s="13">
        <v>11.021</v>
      </c>
      <c r="I40" s="5">
        <f t="shared" si="1"/>
        <v>135.5583</v>
      </c>
    </row>
    <row r="41" ht="20" customHeight="1" spans="1:9">
      <c r="A41" s="5"/>
      <c r="B41" s="8"/>
      <c r="C41" s="5" t="s">
        <v>22</v>
      </c>
      <c r="D41" s="13" t="s">
        <v>35</v>
      </c>
      <c r="E41" s="2">
        <v>9</v>
      </c>
      <c r="F41" s="2">
        <v>10</v>
      </c>
      <c r="G41" s="5">
        <f t="shared" si="0"/>
        <v>90</v>
      </c>
      <c r="H41" s="2">
        <v>4.427</v>
      </c>
      <c r="I41" s="5">
        <f t="shared" si="1"/>
        <v>398.43</v>
      </c>
    </row>
    <row r="42" ht="20" customHeight="1" spans="1:9">
      <c r="A42" s="5"/>
      <c r="B42" s="9"/>
      <c r="C42" s="5" t="s">
        <v>23</v>
      </c>
      <c r="D42" s="2" t="s">
        <v>24</v>
      </c>
      <c r="E42" s="2">
        <v>5</v>
      </c>
      <c r="F42" s="2">
        <v>4</v>
      </c>
      <c r="G42" s="5">
        <f>E42*F42*0.1</f>
        <v>2</v>
      </c>
      <c r="H42" s="13">
        <v>1.413</v>
      </c>
      <c r="I42" s="5">
        <f t="shared" si="1"/>
        <v>2.826</v>
      </c>
    </row>
    <row r="43" ht="20" customHeight="1" spans="1:9">
      <c r="A43" s="5">
        <v>11</v>
      </c>
      <c r="B43" s="2" t="s">
        <v>67</v>
      </c>
      <c r="C43" s="5" t="s">
        <v>55</v>
      </c>
      <c r="D43" s="2" t="s">
        <v>33</v>
      </c>
      <c r="E43" s="2">
        <v>1</v>
      </c>
      <c r="F43" s="2">
        <f>78.378+79.063</f>
        <v>157.441</v>
      </c>
      <c r="G43" s="5">
        <f t="shared" si="0"/>
        <v>157.441</v>
      </c>
      <c r="H43" s="13">
        <v>11.021</v>
      </c>
      <c r="I43" s="5">
        <f t="shared" si="1"/>
        <v>1735.157261</v>
      </c>
    </row>
    <row r="44" ht="20" customHeight="1" spans="1:9">
      <c r="A44" s="5"/>
      <c r="B44" s="2"/>
      <c r="C44" s="5" t="s">
        <v>19</v>
      </c>
      <c r="D44" s="2" t="s">
        <v>33</v>
      </c>
      <c r="E44" s="2">
        <v>40</v>
      </c>
      <c r="F44" s="11">
        <f>2.7-0.24</f>
        <v>2.46</v>
      </c>
      <c r="G44" s="5">
        <f t="shared" si="0"/>
        <v>98.4</v>
      </c>
      <c r="H44" s="13">
        <v>11.021</v>
      </c>
      <c r="I44" s="5">
        <f t="shared" si="1"/>
        <v>1084.4664</v>
      </c>
    </row>
    <row r="45" ht="20" customHeight="1" spans="1:9">
      <c r="A45" s="5"/>
      <c r="B45" s="2"/>
      <c r="C45" s="5" t="s">
        <v>22</v>
      </c>
      <c r="D45" s="13" t="s">
        <v>35</v>
      </c>
      <c r="E45" s="2">
        <v>9</v>
      </c>
      <c r="F45" s="2">
        <v>78.5</v>
      </c>
      <c r="G45" s="5">
        <f t="shared" si="0"/>
        <v>706.5</v>
      </c>
      <c r="H45" s="2">
        <v>4.427</v>
      </c>
      <c r="I45" s="5">
        <f t="shared" si="1"/>
        <v>3127.6755</v>
      </c>
    </row>
    <row r="46" ht="20" customHeight="1" spans="1:9">
      <c r="A46" s="5"/>
      <c r="B46" s="2"/>
      <c r="C46" s="5" t="s">
        <v>23</v>
      </c>
      <c r="D46" s="2" t="s">
        <v>24</v>
      </c>
      <c r="E46" s="2">
        <v>40</v>
      </c>
      <c r="F46" s="2">
        <v>4</v>
      </c>
      <c r="G46" s="5">
        <f>E46*F46*0.1</f>
        <v>16</v>
      </c>
      <c r="H46" s="13">
        <v>1.413</v>
      </c>
      <c r="I46" s="5">
        <f t="shared" si="1"/>
        <v>22.608</v>
      </c>
    </row>
    <row r="47" ht="20" customHeight="1" spans="1:9">
      <c r="A47" s="5">
        <v>12</v>
      </c>
      <c r="B47" s="2" t="s">
        <v>68</v>
      </c>
      <c r="C47" s="5" t="s">
        <v>55</v>
      </c>
      <c r="D47" s="2" t="s">
        <v>33</v>
      </c>
      <c r="E47" s="2">
        <v>1</v>
      </c>
      <c r="F47" s="2">
        <v>55</v>
      </c>
      <c r="G47" s="5">
        <f t="shared" si="0"/>
        <v>55</v>
      </c>
      <c r="H47" s="13">
        <v>11.021</v>
      </c>
      <c r="I47" s="5">
        <f t="shared" si="1"/>
        <v>606.155</v>
      </c>
    </row>
    <row r="48" ht="20" customHeight="1" spans="1:9">
      <c r="A48" s="5"/>
      <c r="B48" s="2"/>
      <c r="C48" s="5" t="s">
        <v>19</v>
      </c>
      <c r="D48" s="2" t="s">
        <v>33</v>
      </c>
      <c r="E48" s="2">
        <v>13</v>
      </c>
      <c r="F48" s="11">
        <f>2.7-0.24</f>
        <v>2.46</v>
      </c>
      <c r="G48" s="5">
        <f t="shared" si="0"/>
        <v>31.98</v>
      </c>
      <c r="H48" s="13">
        <v>11.021</v>
      </c>
      <c r="I48" s="5">
        <f t="shared" si="1"/>
        <v>352.45158</v>
      </c>
    </row>
    <row r="49" ht="20" customHeight="1" spans="1:9">
      <c r="A49" s="5"/>
      <c r="B49" s="2"/>
      <c r="C49" s="5" t="s">
        <v>22</v>
      </c>
      <c r="D49" s="13" t="s">
        <v>35</v>
      </c>
      <c r="E49" s="2">
        <v>9</v>
      </c>
      <c r="F49" s="2">
        <v>26.5</v>
      </c>
      <c r="G49" s="5">
        <f t="shared" si="0"/>
        <v>238.5</v>
      </c>
      <c r="H49" s="2">
        <v>4.427</v>
      </c>
      <c r="I49" s="5">
        <f t="shared" si="1"/>
        <v>1055.8395</v>
      </c>
    </row>
    <row r="50" ht="20" customHeight="1" spans="1:9">
      <c r="A50" s="5"/>
      <c r="B50" s="2"/>
      <c r="C50" s="5" t="s">
        <v>23</v>
      </c>
      <c r="D50" s="2" t="s">
        <v>24</v>
      </c>
      <c r="E50" s="2">
        <v>13</v>
      </c>
      <c r="F50" s="2">
        <v>4</v>
      </c>
      <c r="G50" s="5">
        <f>E50*F50*0.1</f>
        <v>5.2</v>
      </c>
      <c r="H50" s="13">
        <v>1.413</v>
      </c>
      <c r="I50" s="5">
        <f t="shared" si="1"/>
        <v>7.3476</v>
      </c>
    </row>
    <row r="51" ht="20" customHeight="1"/>
    <row r="52" ht="20" customHeight="1"/>
    <row r="53" ht="20" customHeight="1"/>
    <row r="54" ht="20" customHeight="1"/>
  </sheetData>
  <autoFilter ref="A1:I50">
    <extLst/>
  </autoFilter>
  <mergeCells count="13">
    <mergeCell ref="A1:I1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9" workbookViewId="0">
      <selection activeCell="D31" sqref="D31"/>
    </sheetView>
  </sheetViews>
  <sheetFormatPr defaultColWidth="9" defaultRowHeight="13.5"/>
  <cols>
    <col min="2" max="2" width="10.875" customWidth="1"/>
    <col min="3" max="3" width="12.625" customWidth="1"/>
    <col min="9" max="9" width="11.5"/>
    <col min="10" max="10" width="8.875" customWidth="1"/>
    <col min="11" max="11" width="10.375"/>
  </cols>
  <sheetData>
    <row r="1" ht="20" customHeight="1" spans="1:13">
      <c r="A1" s="1" t="s">
        <v>70</v>
      </c>
      <c r="B1" s="1"/>
      <c r="C1" s="1"/>
      <c r="D1" s="1"/>
      <c r="E1" s="1"/>
      <c r="F1" s="1"/>
      <c r="G1" s="1"/>
      <c r="H1" s="1"/>
      <c r="I1" s="10"/>
      <c r="J1" s="1"/>
      <c r="K1" t="s">
        <v>71</v>
      </c>
      <c r="M1" t="s">
        <v>72</v>
      </c>
    </row>
    <row r="2" ht="20" customHeight="1" spans="1:10">
      <c r="A2" s="2" t="s">
        <v>1</v>
      </c>
      <c r="B2" s="2" t="s">
        <v>73</v>
      </c>
      <c r="C2" s="2" t="s">
        <v>74</v>
      </c>
      <c r="D2" s="2" t="s">
        <v>75</v>
      </c>
      <c r="E2" s="2" t="s">
        <v>9</v>
      </c>
      <c r="F2" s="2" t="s">
        <v>7</v>
      </c>
      <c r="G2" s="3" t="s">
        <v>76</v>
      </c>
      <c r="H2" s="2" t="s">
        <v>10</v>
      </c>
      <c r="I2" s="11" t="s">
        <v>11</v>
      </c>
      <c r="J2" s="2" t="s">
        <v>12</v>
      </c>
    </row>
    <row r="3" ht="20" customHeight="1" spans="1:13">
      <c r="A3" s="2">
        <v>1</v>
      </c>
      <c r="B3" s="4" t="s">
        <v>20</v>
      </c>
      <c r="C3" s="2" t="s">
        <v>77</v>
      </c>
      <c r="D3" s="2">
        <v>600</v>
      </c>
      <c r="E3" s="2" t="s">
        <v>78</v>
      </c>
      <c r="F3" s="2">
        <v>2</v>
      </c>
      <c r="G3" s="3">
        <f t="shared" ref="G3:G8" si="0">D3*F3*0.001</f>
        <v>1.2</v>
      </c>
      <c r="H3" s="2">
        <v>3.768</v>
      </c>
      <c r="I3" s="11">
        <f>G3*H3</f>
        <v>4.5216</v>
      </c>
      <c r="J3" s="2"/>
      <c r="K3">
        <f>I3*13</f>
        <v>58.7808</v>
      </c>
      <c r="M3">
        <f>13*2.292</f>
        <v>29.796</v>
      </c>
    </row>
    <row r="4" ht="20" customHeight="1" spans="1:11">
      <c r="A4" s="2">
        <v>2</v>
      </c>
      <c r="B4" s="4" t="s">
        <v>20</v>
      </c>
      <c r="C4" s="2" t="s">
        <v>77</v>
      </c>
      <c r="D4" s="2">
        <v>141</v>
      </c>
      <c r="E4" s="2" t="s">
        <v>78</v>
      </c>
      <c r="F4" s="2">
        <v>2</v>
      </c>
      <c r="G4" s="3">
        <f t="shared" si="0"/>
        <v>0.282</v>
      </c>
      <c r="H4" s="2">
        <v>3.768</v>
      </c>
      <c r="I4" s="11">
        <f>G4*H4</f>
        <v>1.062576</v>
      </c>
      <c r="J4" s="2"/>
      <c r="K4">
        <f>I4*13</f>
        <v>13.813488</v>
      </c>
    </row>
    <row r="5" ht="20" customHeight="1" spans="1:11">
      <c r="A5" s="2">
        <v>3</v>
      </c>
      <c r="B5" s="4" t="s">
        <v>20</v>
      </c>
      <c r="C5" s="2" t="s">
        <v>77</v>
      </c>
      <c r="D5" s="2">
        <v>385</v>
      </c>
      <c r="E5" s="2" t="s">
        <v>78</v>
      </c>
      <c r="F5" s="2">
        <v>1</v>
      </c>
      <c r="G5" s="3">
        <f t="shared" si="0"/>
        <v>0.385</v>
      </c>
      <c r="H5" s="2">
        <v>3.768</v>
      </c>
      <c r="I5" s="11">
        <f>G5*H5</f>
        <v>1.45068</v>
      </c>
      <c r="J5" s="2"/>
      <c r="K5">
        <f>I5*13</f>
        <v>18.85884</v>
      </c>
    </row>
    <row r="6" ht="20" customHeight="1" spans="1:11">
      <c r="A6" s="2">
        <v>4</v>
      </c>
      <c r="B6" s="4" t="s">
        <v>20</v>
      </c>
      <c r="C6" s="2" t="s">
        <v>77</v>
      </c>
      <c r="D6" s="2">
        <v>425</v>
      </c>
      <c r="E6" s="2" t="s">
        <v>78</v>
      </c>
      <c r="F6" s="2">
        <v>1</v>
      </c>
      <c r="G6" s="3">
        <f t="shared" si="0"/>
        <v>0.425</v>
      </c>
      <c r="H6" s="2">
        <v>3.768</v>
      </c>
      <c r="I6" s="11">
        <f>G6*H6</f>
        <v>1.6014</v>
      </c>
      <c r="J6" s="5"/>
      <c r="K6">
        <f>I6*13</f>
        <v>20.8182</v>
      </c>
    </row>
    <row r="7" ht="20" customHeight="1" spans="1:11">
      <c r="A7" s="2">
        <v>5</v>
      </c>
      <c r="B7" s="5" t="s">
        <v>13</v>
      </c>
      <c r="C7" s="5" t="s">
        <v>27</v>
      </c>
      <c r="D7" s="2">
        <v>800</v>
      </c>
      <c r="E7" s="2" t="s">
        <v>78</v>
      </c>
      <c r="F7" s="2">
        <v>1</v>
      </c>
      <c r="G7" s="3">
        <f t="shared" si="0"/>
        <v>0.8</v>
      </c>
      <c r="H7" s="5">
        <v>8.045</v>
      </c>
      <c r="I7" s="11">
        <f>G7*H7</f>
        <v>6.436</v>
      </c>
      <c r="J7" s="5"/>
      <c r="K7">
        <f>I7*13</f>
        <v>83.668</v>
      </c>
    </row>
    <row r="8" ht="20" customHeight="1" spans="1:10">
      <c r="A8" s="2"/>
      <c r="B8" s="5" t="s">
        <v>79</v>
      </c>
      <c r="C8" s="5">
        <v>325</v>
      </c>
      <c r="D8" s="5">
        <v>9000</v>
      </c>
      <c r="E8" s="2" t="s">
        <v>78</v>
      </c>
      <c r="F8" s="2">
        <v>13</v>
      </c>
      <c r="G8" s="3">
        <f t="shared" si="0"/>
        <v>117</v>
      </c>
      <c r="H8" s="5"/>
      <c r="I8" s="5"/>
      <c r="J8" s="5"/>
    </row>
    <row r="9" ht="20" customHeight="1" spans="1:10">
      <c r="A9" s="2">
        <v>6</v>
      </c>
      <c r="B9" s="5" t="s">
        <v>80</v>
      </c>
      <c r="C9" s="5"/>
      <c r="D9" s="5"/>
      <c r="E9" s="5"/>
      <c r="F9" s="2">
        <f>4</f>
        <v>4</v>
      </c>
      <c r="G9" s="3"/>
      <c r="H9" s="5"/>
      <c r="I9" s="5"/>
      <c r="J9" s="5" t="s">
        <v>81</v>
      </c>
    </row>
    <row r="10" ht="20" customHeight="1" spans="1:10">
      <c r="A10" s="2">
        <v>7</v>
      </c>
      <c r="B10" s="5" t="s">
        <v>82</v>
      </c>
      <c r="C10" s="5" t="s">
        <v>83</v>
      </c>
      <c r="D10" s="5"/>
      <c r="E10" s="5"/>
      <c r="F10" s="2">
        <v>2</v>
      </c>
      <c r="G10" s="6"/>
      <c r="H10" s="5"/>
      <c r="I10" s="5"/>
      <c r="J10" s="5"/>
    </row>
    <row r="11" ht="20" customHeight="1"/>
    <row r="12" ht="20" customHeight="1" spans="1:10">
      <c r="A12" s="1" t="s">
        <v>84</v>
      </c>
      <c r="B12" s="1"/>
      <c r="C12" s="1"/>
      <c r="D12" s="1"/>
      <c r="E12" s="1"/>
      <c r="F12" s="1"/>
      <c r="G12" s="1"/>
      <c r="H12" s="1"/>
      <c r="I12" s="10"/>
      <c r="J12" s="1"/>
    </row>
    <row r="13" ht="20" customHeight="1" spans="1:10">
      <c r="A13" s="2" t="s">
        <v>1</v>
      </c>
      <c r="B13" s="2" t="s">
        <v>73</v>
      </c>
      <c r="C13" s="2" t="s">
        <v>74</v>
      </c>
      <c r="D13" s="2" t="s">
        <v>75</v>
      </c>
      <c r="E13" s="2" t="s">
        <v>9</v>
      </c>
      <c r="F13" s="2" t="s">
        <v>7</v>
      </c>
      <c r="G13" s="3" t="s">
        <v>85</v>
      </c>
      <c r="H13" s="2" t="s">
        <v>10</v>
      </c>
      <c r="I13" s="11" t="s">
        <v>11</v>
      </c>
      <c r="J13" s="2" t="s">
        <v>12</v>
      </c>
    </row>
    <row r="14" ht="20" customHeight="1" spans="1:10">
      <c r="A14" s="2">
        <v>1</v>
      </c>
      <c r="B14" s="7" t="s">
        <v>20</v>
      </c>
      <c r="C14" s="7" t="s">
        <v>36</v>
      </c>
      <c r="D14" s="2">
        <v>2</v>
      </c>
      <c r="E14" s="2" t="s">
        <v>86</v>
      </c>
      <c r="F14" s="2">
        <v>2</v>
      </c>
      <c r="G14" s="3">
        <f t="shared" ref="G14:G21" si="1">D14*F14</f>
        <v>4</v>
      </c>
      <c r="H14" s="2">
        <v>1.758</v>
      </c>
      <c r="I14" s="11">
        <f t="shared" ref="I14:I21" si="2">G14*H14</f>
        <v>7.032</v>
      </c>
      <c r="J14" s="7" t="s">
        <v>87</v>
      </c>
    </row>
    <row r="15" ht="20" customHeight="1" spans="1:10">
      <c r="A15" s="2">
        <v>2</v>
      </c>
      <c r="B15" s="8"/>
      <c r="C15" s="8"/>
      <c r="D15" s="2">
        <v>1.42</v>
      </c>
      <c r="E15" s="2" t="s">
        <v>86</v>
      </c>
      <c r="F15" s="2">
        <v>2</v>
      </c>
      <c r="G15" s="3">
        <f t="shared" si="1"/>
        <v>2.84</v>
      </c>
      <c r="H15" s="2">
        <v>1.758</v>
      </c>
      <c r="I15" s="11">
        <f t="shared" si="2"/>
        <v>4.99272</v>
      </c>
      <c r="J15" s="8"/>
    </row>
    <row r="16" ht="20" customHeight="1" spans="1:10">
      <c r="A16" s="2">
        <v>3</v>
      </c>
      <c r="B16" s="8"/>
      <c r="C16" s="8"/>
      <c r="D16" s="2">
        <v>0.69</v>
      </c>
      <c r="E16" s="2" t="s">
        <v>86</v>
      </c>
      <c r="F16" s="2">
        <v>10</v>
      </c>
      <c r="G16" s="3">
        <f t="shared" si="1"/>
        <v>6.9</v>
      </c>
      <c r="H16" s="2">
        <v>1.758</v>
      </c>
      <c r="I16" s="11">
        <f t="shared" si="2"/>
        <v>12.1302</v>
      </c>
      <c r="J16" s="8"/>
    </row>
    <row r="17" ht="20" customHeight="1" spans="1:10">
      <c r="A17" s="2">
        <v>4</v>
      </c>
      <c r="B17" s="9"/>
      <c r="C17" s="9"/>
      <c r="D17" s="2">
        <v>1.92</v>
      </c>
      <c r="E17" s="2" t="s">
        <v>86</v>
      </c>
      <c r="F17" s="2">
        <v>1</v>
      </c>
      <c r="G17" s="3">
        <f t="shared" si="1"/>
        <v>1.92</v>
      </c>
      <c r="H17" s="2">
        <v>1.758</v>
      </c>
      <c r="I17" s="11">
        <f t="shared" si="2"/>
        <v>3.37536</v>
      </c>
      <c r="J17" s="9"/>
    </row>
    <row r="18" ht="20" customHeight="1" spans="1:10">
      <c r="A18" s="2">
        <v>5</v>
      </c>
      <c r="B18" s="7" t="s">
        <v>20</v>
      </c>
      <c r="C18" s="2" t="s">
        <v>33</v>
      </c>
      <c r="D18" s="2">
        <v>4.5</v>
      </c>
      <c r="E18" s="2" t="s">
        <v>86</v>
      </c>
      <c r="F18" s="2">
        <v>2</v>
      </c>
      <c r="G18" s="3">
        <f t="shared" si="1"/>
        <v>9</v>
      </c>
      <c r="H18" s="2">
        <v>11.021</v>
      </c>
      <c r="I18" s="11">
        <f t="shared" si="2"/>
        <v>99.189</v>
      </c>
      <c r="J18" s="7" t="s">
        <v>88</v>
      </c>
    </row>
    <row r="19" ht="20" customHeight="1" spans="1:10">
      <c r="A19" s="2">
        <v>6</v>
      </c>
      <c r="B19" s="9"/>
      <c r="C19" s="2"/>
      <c r="D19" s="2">
        <v>1.76</v>
      </c>
      <c r="E19" s="2" t="s">
        <v>86</v>
      </c>
      <c r="F19" s="2">
        <v>2</v>
      </c>
      <c r="G19" s="3">
        <f t="shared" si="1"/>
        <v>3.52</v>
      </c>
      <c r="H19" s="2">
        <v>11.021</v>
      </c>
      <c r="I19" s="11">
        <f t="shared" si="2"/>
        <v>38.79392</v>
      </c>
      <c r="J19" s="9"/>
    </row>
    <row r="20" ht="20" customHeight="1" spans="1:10">
      <c r="A20" s="2">
        <v>7</v>
      </c>
      <c r="B20" s="7" t="s">
        <v>20</v>
      </c>
      <c r="C20" s="7" t="s">
        <v>35</v>
      </c>
      <c r="D20" s="2">
        <v>4.26</v>
      </c>
      <c r="E20" s="2" t="s">
        <v>86</v>
      </c>
      <c r="F20" s="2">
        <v>5</v>
      </c>
      <c r="G20" s="3">
        <f t="shared" si="1"/>
        <v>21.3</v>
      </c>
      <c r="H20" s="2">
        <v>4.427</v>
      </c>
      <c r="I20" s="11">
        <f t="shared" si="2"/>
        <v>94.2951</v>
      </c>
      <c r="J20" s="2"/>
    </row>
    <row r="21" ht="20" customHeight="1" spans="1:10">
      <c r="A21" s="2">
        <v>8</v>
      </c>
      <c r="B21" s="8"/>
      <c r="C21" s="8"/>
      <c r="D21" s="2">
        <v>1.76</v>
      </c>
      <c r="E21" s="2" t="s">
        <v>86</v>
      </c>
      <c r="F21" s="2">
        <v>3</v>
      </c>
      <c r="G21" s="3">
        <f t="shared" si="1"/>
        <v>5.28</v>
      </c>
      <c r="H21" s="2">
        <v>4.427</v>
      </c>
      <c r="I21" s="11">
        <f t="shared" si="2"/>
        <v>23.37456</v>
      </c>
      <c r="J21" s="2"/>
    </row>
    <row r="22" ht="20" customHeight="1" spans="1:10">
      <c r="A22" s="2">
        <v>9</v>
      </c>
      <c r="B22" s="2" t="s">
        <v>89</v>
      </c>
      <c r="C22" s="5"/>
      <c r="D22" s="5"/>
      <c r="E22" s="5"/>
      <c r="F22" s="2">
        <v>4</v>
      </c>
      <c r="G22" s="5"/>
      <c r="H22" s="5"/>
      <c r="I22" s="5"/>
      <c r="J22" s="5" t="s">
        <v>81</v>
      </c>
    </row>
    <row r="23" ht="20" customHeight="1" spans="9:10">
      <c r="I23">
        <f>SUM(I14:I22)</f>
        <v>283.18286</v>
      </c>
      <c r="J23">
        <f>I23/F22</f>
        <v>70.795715</v>
      </c>
    </row>
    <row r="24" ht="20" customHeight="1" spans="1:10">
      <c r="A24" s="1" t="s">
        <v>90</v>
      </c>
      <c r="B24" s="1"/>
      <c r="C24" s="1"/>
      <c r="D24" s="1"/>
      <c r="E24" s="1"/>
      <c r="F24" s="1"/>
      <c r="G24" s="1"/>
      <c r="H24" s="1"/>
      <c r="I24" s="10"/>
      <c r="J24" s="1"/>
    </row>
    <row r="25" ht="20" customHeight="1" spans="1:10">
      <c r="A25" s="2" t="s">
        <v>1</v>
      </c>
      <c r="B25" s="2" t="s">
        <v>73</v>
      </c>
      <c r="C25" s="2" t="s">
        <v>74</v>
      </c>
      <c r="D25" s="2" t="s">
        <v>75</v>
      </c>
      <c r="E25" s="2" t="s">
        <v>9</v>
      </c>
      <c r="F25" s="2" t="s">
        <v>7</v>
      </c>
      <c r="G25" s="3" t="s">
        <v>85</v>
      </c>
      <c r="H25" s="2" t="s">
        <v>10</v>
      </c>
      <c r="I25" s="11" t="s">
        <v>11</v>
      </c>
      <c r="J25" s="2" t="s">
        <v>12</v>
      </c>
    </row>
    <row r="26" ht="20" customHeight="1" spans="1:10">
      <c r="A26" s="2">
        <v>1</v>
      </c>
      <c r="B26" s="7" t="s">
        <v>20</v>
      </c>
      <c r="C26" s="7" t="s">
        <v>36</v>
      </c>
      <c r="D26" s="2">
        <v>15</v>
      </c>
      <c r="E26" s="2" t="s">
        <v>86</v>
      </c>
      <c r="F26" s="2">
        <v>2</v>
      </c>
      <c r="G26" s="3">
        <f t="shared" ref="G26:G33" si="3">D26*F26</f>
        <v>30</v>
      </c>
      <c r="H26" s="2">
        <v>1.758</v>
      </c>
      <c r="I26" s="11">
        <f t="shared" ref="I26:I33" si="4">G26*H26</f>
        <v>52.74</v>
      </c>
      <c r="J26" s="7" t="s">
        <v>87</v>
      </c>
    </row>
    <row r="27" ht="20" customHeight="1" spans="1:10">
      <c r="A27" s="2">
        <v>2</v>
      </c>
      <c r="B27" s="8"/>
      <c r="C27" s="8"/>
      <c r="D27" s="2">
        <v>1.42</v>
      </c>
      <c r="E27" s="2" t="s">
        <v>86</v>
      </c>
      <c r="F27" s="2">
        <v>2</v>
      </c>
      <c r="G27" s="3">
        <f t="shared" si="3"/>
        <v>2.84</v>
      </c>
      <c r="H27" s="2">
        <v>1.758</v>
      </c>
      <c r="I27" s="11">
        <f t="shared" si="4"/>
        <v>4.99272</v>
      </c>
      <c r="J27" s="8"/>
    </row>
    <row r="28" ht="20" customHeight="1" spans="1:10">
      <c r="A28" s="2">
        <v>3</v>
      </c>
      <c r="B28" s="8"/>
      <c r="C28" s="8"/>
      <c r="D28" s="2">
        <v>0.69</v>
      </c>
      <c r="E28" s="2" t="s">
        <v>86</v>
      </c>
      <c r="F28" s="2">
        <v>84</v>
      </c>
      <c r="G28" s="3">
        <f t="shared" si="3"/>
        <v>57.96</v>
      </c>
      <c r="H28" s="2">
        <v>1.758</v>
      </c>
      <c r="I28" s="11">
        <f t="shared" si="4"/>
        <v>101.89368</v>
      </c>
      <c r="J28" s="8"/>
    </row>
    <row r="29" ht="20" customHeight="1" spans="1:10">
      <c r="A29" s="2">
        <v>4</v>
      </c>
      <c r="B29" s="9"/>
      <c r="C29" s="9"/>
      <c r="D29" s="2">
        <v>14.92</v>
      </c>
      <c r="E29" s="2" t="s">
        <v>86</v>
      </c>
      <c r="F29" s="2">
        <v>1</v>
      </c>
      <c r="G29" s="3">
        <f t="shared" si="3"/>
        <v>14.92</v>
      </c>
      <c r="H29" s="2">
        <v>1.758</v>
      </c>
      <c r="I29" s="11">
        <f t="shared" si="4"/>
        <v>26.22936</v>
      </c>
      <c r="J29" s="9"/>
    </row>
    <row r="30" ht="20" customHeight="1" spans="1:10">
      <c r="A30" s="2">
        <v>5</v>
      </c>
      <c r="B30" s="7" t="s">
        <v>20</v>
      </c>
      <c r="C30" s="2" t="s">
        <v>33</v>
      </c>
      <c r="D30" s="2">
        <v>15</v>
      </c>
      <c r="E30" s="2" t="s">
        <v>86</v>
      </c>
      <c r="F30" s="2">
        <v>2</v>
      </c>
      <c r="G30" s="3">
        <f t="shared" si="3"/>
        <v>30</v>
      </c>
      <c r="H30" s="2">
        <v>11.021</v>
      </c>
      <c r="I30" s="11">
        <f t="shared" si="4"/>
        <v>330.63</v>
      </c>
      <c r="J30" s="7" t="s">
        <v>88</v>
      </c>
    </row>
    <row r="31" ht="20" customHeight="1" spans="1:10">
      <c r="A31" s="2">
        <v>6</v>
      </c>
      <c r="B31" s="9"/>
      <c r="C31" s="2"/>
      <c r="D31" s="2">
        <v>4.26</v>
      </c>
      <c r="E31" s="2" t="s">
        <v>86</v>
      </c>
      <c r="F31" s="2">
        <v>7</v>
      </c>
      <c r="G31" s="3">
        <f t="shared" si="3"/>
        <v>29.82</v>
      </c>
      <c r="H31" s="2">
        <v>11.021</v>
      </c>
      <c r="I31" s="11">
        <f t="shared" si="4"/>
        <v>328.64622</v>
      </c>
      <c r="J31" s="9"/>
    </row>
    <row r="32" ht="20" customHeight="1" spans="1:10">
      <c r="A32" s="2">
        <v>7</v>
      </c>
      <c r="B32" s="7" t="s">
        <v>20</v>
      </c>
      <c r="C32" s="7" t="s">
        <v>35</v>
      </c>
      <c r="D32" s="2">
        <v>4.26</v>
      </c>
      <c r="E32" s="2" t="s">
        <v>86</v>
      </c>
      <c r="F32" s="2">
        <v>36</v>
      </c>
      <c r="G32" s="3">
        <f t="shared" si="3"/>
        <v>153.36</v>
      </c>
      <c r="H32" s="2">
        <v>4.427</v>
      </c>
      <c r="I32" s="11">
        <f t="shared" si="4"/>
        <v>678.92472</v>
      </c>
      <c r="J32" s="2"/>
    </row>
    <row r="33" ht="20" customHeight="1" spans="1:10">
      <c r="A33" s="2">
        <v>8</v>
      </c>
      <c r="B33" s="8"/>
      <c r="C33" s="8"/>
      <c r="D33" s="2">
        <v>2.32</v>
      </c>
      <c r="E33" s="2" t="s">
        <v>86</v>
      </c>
      <c r="F33" s="2">
        <v>18</v>
      </c>
      <c r="G33" s="3">
        <f t="shared" si="3"/>
        <v>41.76</v>
      </c>
      <c r="H33" s="2">
        <v>4.427</v>
      </c>
      <c r="I33" s="11">
        <f t="shared" si="4"/>
        <v>184.87152</v>
      </c>
      <c r="J33" s="2"/>
    </row>
    <row r="34" ht="20" customHeight="1" spans="1:10">
      <c r="A34" s="2">
        <v>9</v>
      </c>
      <c r="B34" s="2" t="s">
        <v>89</v>
      </c>
      <c r="C34" s="5"/>
      <c r="D34" s="5"/>
      <c r="E34" s="5"/>
      <c r="F34" s="2">
        <v>24</v>
      </c>
      <c r="G34" s="5"/>
      <c r="H34" s="5"/>
      <c r="I34" s="5"/>
      <c r="J34" s="5" t="s">
        <v>81</v>
      </c>
    </row>
    <row r="35" ht="20" customHeight="1" spans="9:9">
      <c r="I35">
        <f>SUM(I26:I34)</f>
        <v>1708.92822</v>
      </c>
    </row>
    <row r="36" ht="20" customHeight="1" spans="9:9">
      <c r="I36">
        <f>I35/F34</f>
        <v>71.2053425</v>
      </c>
    </row>
  </sheetData>
  <mergeCells count="19">
    <mergeCell ref="A1:J1"/>
    <mergeCell ref="A12:J12"/>
    <mergeCell ref="A24:J24"/>
    <mergeCell ref="B14:B17"/>
    <mergeCell ref="B18:B19"/>
    <mergeCell ref="B20:B21"/>
    <mergeCell ref="B26:B29"/>
    <mergeCell ref="B30:B31"/>
    <mergeCell ref="B32:B33"/>
    <mergeCell ref="C14:C17"/>
    <mergeCell ref="C18:C19"/>
    <mergeCell ref="C20:C21"/>
    <mergeCell ref="C26:C29"/>
    <mergeCell ref="C30:C31"/>
    <mergeCell ref="C32:C33"/>
    <mergeCell ref="J14:J17"/>
    <mergeCell ref="J18:J19"/>
    <mergeCell ref="J26:J29"/>
    <mergeCell ref="J30:J3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槽钢</vt:lpstr>
      <vt:lpstr>方管</vt:lpstr>
      <vt:lpstr>辅材明细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梁山</cp:lastModifiedBy>
  <dcterms:created xsi:type="dcterms:W3CDTF">2022-12-02T00:53:00Z</dcterms:created>
  <dcterms:modified xsi:type="dcterms:W3CDTF">2022-12-09T04:05:30Z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6AE31FC6824D47FA96A12A9F56DBA138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