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50" windowHeight="10740" activeTab="1"/>
  </bookViews>
  <sheets>
    <sheet name="汇总" sheetId="5" r:id="rId1"/>
    <sheet name="汇总 (0428)" sheetId="7" r:id="rId2"/>
    <sheet name="铝架" sheetId="1" r:id="rId3"/>
    <sheet name="引桥明细" sheetId="4" r:id="rId4"/>
    <sheet name="码头" sheetId="2" r:id="rId5"/>
    <sheet name="0419" sheetId="6" r:id="rId6"/>
  </sheets>
  <definedNames>
    <definedName name="_xlnm._FilterDatabase" localSheetId="3" hidden="1">引桥明细!$A$1:$K$15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0048C306ACF414784E03A48D92B11E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3210" y="1964690"/>
          <a:ext cx="608330" cy="7385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9F46EC7E7A3D42E0BB542412F0B07E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849245"/>
          <a:ext cx="679450" cy="7816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F92871011D5C41E6BE7BB8558B0C894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72565" y="3719830"/>
          <a:ext cx="836295" cy="730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1289B917D37B4A1DBD04BF1FCF73D7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6365" y="1972945"/>
          <a:ext cx="608330" cy="7385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946D3F4BE7974B98B8303EE01A4A950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7480" y="2860675"/>
          <a:ext cx="679450" cy="7816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D6B41ADDA54C46B5930304F40123AD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2715" y="4058920"/>
          <a:ext cx="836295" cy="730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1AC5181EEE58493EBB86BD9EFEB6D39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52550" y="1905000"/>
          <a:ext cx="5686425" cy="4076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EDF3960D92E74F92BAB0EE21221EBF5B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52550" y="3098800"/>
          <a:ext cx="5229225" cy="3648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AF6F934EF314421990694EE42E7A2DA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52550" y="4051300"/>
          <a:ext cx="5543550" cy="43529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<sst xmlns="http://schemas.openxmlformats.org/spreadsheetml/2006/main" count="357" uniqueCount="123">
  <si>
    <t>泰州别墅码头铝材配料表</t>
  </si>
  <si>
    <t>序号</t>
  </si>
  <si>
    <t>名称</t>
  </si>
  <si>
    <t>图例</t>
  </si>
  <si>
    <t>规格mm</t>
  </si>
  <si>
    <t>长度</t>
  </si>
  <si>
    <t>根数</t>
  </si>
  <si>
    <t>单位</t>
  </si>
  <si>
    <t>备注</t>
  </si>
  <si>
    <t>铝方管</t>
  </si>
  <si>
    <t>80*80*3.0mm</t>
  </si>
  <si>
    <t>6米</t>
  </si>
  <si>
    <t>支</t>
  </si>
  <si>
    <t>50*50*2.0mm</t>
  </si>
  <si>
    <t>50*20*2.0mm</t>
  </si>
  <si>
    <t>20*20*2mm</t>
  </si>
  <si>
    <t>槽铝</t>
  </si>
  <si>
    <t>50*100*5.0</t>
  </si>
  <si>
    <t>11米</t>
  </si>
  <si>
    <t>5米</t>
  </si>
  <si>
    <t>70*50*5.0</t>
  </si>
  <si>
    <t>30*30*3</t>
  </si>
  <si>
    <t>角铝</t>
  </si>
  <si>
    <t>25*25*2.0mm</t>
  </si>
  <si>
    <t>铝棒</t>
  </si>
  <si>
    <t>直径12mm</t>
  </si>
  <si>
    <t>铝管</t>
  </si>
  <si>
    <t>20*2mm</t>
  </si>
  <si>
    <t>铝型材包边</t>
  </si>
  <si>
    <t>200*120*4.0</t>
  </si>
  <si>
    <t>2.5米</t>
  </si>
  <si>
    <t>76*76*3.0mm</t>
  </si>
  <si>
    <t>50*50*3.0mm</t>
  </si>
  <si>
    <t>U槽</t>
  </si>
  <si>
    <t>50*100*5.0mm</t>
  </si>
  <si>
    <t>80*40*3.5mm</t>
  </si>
  <si>
    <t>30*20*2.0mm</t>
  </si>
  <si>
    <t>JY1611-WJH-0101-3.0</t>
  </si>
  <si>
    <t>197*120*3.0</t>
  </si>
  <si>
    <t>抱桩器方管</t>
  </si>
  <si>
    <t>60X60X5</t>
  </si>
  <si>
    <t>60*60*5mm</t>
  </si>
  <si>
    <t>Z1单榀铝架材料统计表（11米×2.5米）</t>
  </si>
  <si>
    <t>Z1单榀铝架材料统计表（12米×3米）</t>
  </si>
  <si>
    <t>部位</t>
  </si>
  <si>
    <t>规格（mm）</t>
  </si>
  <si>
    <t>长度（m）</t>
  </si>
  <si>
    <t>数量（支）</t>
  </si>
  <si>
    <t>米重（kg/m）</t>
  </si>
  <si>
    <t>总长</t>
  </si>
  <si>
    <t>合计</t>
  </si>
  <si>
    <t>主梁</t>
  </si>
  <si>
    <t>222*100*4</t>
  </si>
  <si>
    <t>50*100*3.0</t>
  </si>
  <si>
    <t>横梁</t>
  </si>
  <si>
    <t>70*50*3</t>
  </si>
  <si>
    <t>78*50*3</t>
  </si>
  <si>
    <t>斜撑</t>
  </si>
  <si>
    <t>短横撑</t>
  </si>
  <si>
    <t>龙骨</t>
  </si>
  <si>
    <t>76*35*3</t>
  </si>
  <si>
    <t>50*50*3.0</t>
  </si>
  <si>
    <t>40*40*3</t>
  </si>
  <si>
    <t>单榀铝架材料统计表（11米×2.5米）</t>
  </si>
  <si>
    <t>短撑</t>
  </si>
  <si>
    <t>龙骨U槽</t>
  </si>
  <si>
    <t>单座引桥铝材工程量（4012款）</t>
  </si>
  <si>
    <t>长度mm</t>
  </si>
  <si>
    <t>米重kg/m</t>
  </si>
  <si>
    <t>单重/kg</t>
  </si>
  <si>
    <t>数量</t>
  </si>
  <si>
    <t>合重</t>
  </si>
  <si>
    <t>面管</t>
  </si>
  <si>
    <t>85*45*3.0</t>
  </si>
  <si>
    <t>栏杆扶手</t>
  </si>
  <si>
    <t>50*50*2.0</t>
  </si>
  <si>
    <t>50*20*2.0</t>
  </si>
  <si>
    <t>栏杆横档</t>
  </si>
  <si>
    <t>底座次梁</t>
  </si>
  <si>
    <t>76*76*3.0</t>
  </si>
  <si>
    <t>底座主梁</t>
  </si>
  <si>
    <t>0.7%焊缝重量kg</t>
  </si>
  <si>
    <t>船型尺度一览表</t>
  </si>
  <si>
    <t>游船</t>
  </si>
  <si>
    <t>型宽</t>
  </si>
  <si>
    <t>型深</t>
  </si>
  <si>
    <t>满载吃水</t>
  </si>
  <si>
    <t>大型画舫</t>
  </si>
  <si>
    <t>50客</t>
  </si>
  <si>
    <t>中型画舫</t>
  </si>
  <si>
    <t>20客</t>
  </si>
  <si>
    <t>小型画舫</t>
  </si>
  <si>
    <t>6客</t>
  </si>
  <si>
    <t>设计水位一览表</t>
  </si>
  <si>
    <t>水位名称‘’</t>
  </si>
  <si>
    <t>水位</t>
  </si>
  <si>
    <t>设计高水位</t>
  </si>
  <si>
    <t>主要技术经济指标</t>
  </si>
  <si>
    <t>游船泊位数</t>
  </si>
  <si>
    <t>个</t>
  </si>
  <si>
    <t>浮码头总面积</t>
  </si>
  <si>
    <t>m2</t>
  </si>
  <si>
    <t>定位桩个数</t>
  </si>
  <si>
    <t>根</t>
  </si>
  <si>
    <t>铝合金引桥</t>
  </si>
  <si>
    <t>座</t>
  </si>
  <si>
    <t>港池疏浚</t>
  </si>
  <si>
    <t>m3</t>
  </si>
  <si>
    <t>面积8200m2，深度暂按0.5m考虑</t>
  </si>
  <si>
    <t>1号码头</t>
  </si>
  <si>
    <t>2号码头</t>
  </si>
  <si>
    <t>3号码头</t>
  </si>
  <si>
    <t>4号码头</t>
  </si>
  <si>
    <t>5号码头</t>
  </si>
  <si>
    <t>总面积</t>
  </si>
  <si>
    <t>浮箱1200*800</t>
  </si>
  <si>
    <t>浮箱1450*950</t>
  </si>
  <si>
    <t>定位桩</t>
  </si>
  <si>
    <t>栏杆</t>
  </si>
  <si>
    <t>防撞条</t>
  </si>
  <si>
    <t>系船栓</t>
  </si>
  <si>
    <t>引桥</t>
  </si>
  <si>
    <t>铝面管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</si>
</sst>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zoomScale="85" zoomScaleNormal="85" workbookViewId="0">
      <selection activeCell="D3" sqref="D3"/>
    </sheetView>
  </sheetViews>
  <sheetFormatPr defaultColWidth="9" defaultRowHeight="13.5"/>
  <cols>
    <col min="1" max="1" width="5.125" style="7" customWidth="1"/>
    <col min="2" max="3" width="12.625" style="7" customWidth="1"/>
    <col min="4" max="4" width="18.375" style="7" customWidth="1"/>
    <col min="5" max="5" width="7.375" style="7" customWidth="1"/>
    <col min="6" max="6" width="5.25" style="7" customWidth="1"/>
    <col min="7" max="7" width="5.125" style="15" customWidth="1"/>
    <col min="8" max="20" width="9" style="7"/>
    <col min="21" max="21" width="13.2333333333333" style="7" customWidth="1"/>
    <col min="22" max="16383" width="9" style="7"/>
  </cols>
  <sheetData>
    <row r="1" ht="25" customHeight="1" spans="1:25">
      <c r="A1" s="1" t="s">
        <v>0</v>
      </c>
      <c r="B1" s="1"/>
      <c r="C1" s="1"/>
      <c r="D1" s="1"/>
      <c r="E1" s="1"/>
      <c r="F1" s="1"/>
      <c r="G1" s="1"/>
      <c r="H1" s="1"/>
      <c r="R1"/>
      <c r="S1"/>
      <c r="T1"/>
      <c r="U1"/>
      <c r="V1"/>
      <c r="W1"/>
      <c r="X1"/>
      <c r="Y1"/>
    </row>
    <row r="2" ht="25" customHeight="1" spans="1:25">
      <c r="A2" s="1" t="s">
        <v>1</v>
      </c>
      <c r="B2" s="2" t="s">
        <v>2</v>
      </c>
      <c r="C2" s="1" t="s">
        <v>3</v>
      </c>
      <c r="D2" s="2" t="s">
        <v>4</v>
      </c>
      <c r="E2" s="2" t="s">
        <v>5</v>
      </c>
      <c r="F2" s="1" t="s">
        <v>6</v>
      </c>
      <c r="G2" s="1" t="s">
        <v>7</v>
      </c>
      <c r="H2" s="2" t="s">
        <v>8</v>
      </c>
      <c r="R2"/>
      <c r="S2"/>
      <c r="T2"/>
      <c r="U2"/>
      <c r="V2"/>
      <c r="W2"/>
      <c r="X2"/>
      <c r="Y2"/>
    </row>
    <row r="3" ht="25" customHeight="1" spans="1:25">
      <c r="A3" s="1">
        <v>1</v>
      </c>
      <c r="B3" s="2" t="s">
        <v>9</v>
      </c>
      <c r="C3" s="2"/>
      <c r="D3" s="2" t="s">
        <v>10</v>
      </c>
      <c r="E3" s="2" t="s">
        <v>11</v>
      </c>
      <c r="F3" s="1">
        <v>2</v>
      </c>
      <c r="G3" s="1" t="s">
        <v>12</v>
      </c>
      <c r="H3" s="2"/>
      <c r="R3"/>
      <c r="S3"/>
      <c r="T3"/>
      <c r="U3"/>
      <c r="V3"/>
      <c r="W3"/>
      <c r="X3"/>
      <c r="Y3"/>
    </row>
    <row r="4" ht="25" customHeight="1" spans="1:25">
      <c r="A4" s="1">
        <v>2</v>
      </c>
      <c r="B4" s="2" t="s">
        <v>9</v>
      </c>
      <c r="C4" s="2"/>
      <c r="D4" s="2" t="s">
        <v>13</v>
      </c>
      <c r="E4" s="2" t="s">
        <v>11</v>
      </c>
      <c r="F4" s="1">
        <v>5</v>
      </c>
      <c r="G4" s="1" t="s">
        <v>12</v>
      </c>
      <c r="H4" s="2"/>
      <c r="R4"/>
      <c r="S4"/>
      <c r="T4"/>
      <c r="U4"/>
      <c r="V4"/>
      <c r="W4"/>
      <c r="X4"/>
      <c r="Y4"/>
    </row>
    <row r="5" ht="25" customHeight="1" spans="1:25">
      <c r="A5" s="1">
        <v>3</v>
      </c>
      <c r="B5" s="2" t="s">
        <v>9</v>
      </c>
      <c r="C5" s="2"/>
      <c r="D5" s="2" t="s">
        <v>14</v>
      </c>
      <c r="E5" s="2" t="s">
        <v>11</v>
      </c>
      <c r="F5" s="1">
        <v>3</v>
      </c>
      <c r="G5" s="1" t="s">
        <v>12</v>
      </c>
      <c r="H5" s="2"/>
      <c r="R5"/>
      <c r="S5"/>
      <c r="T5"/>
      <c r="U5"/>
      <c r="V5"/>
      <c r="W5"/>
      <c r="X5"/>
      <c r="Y5"/>
    </row>
    <row r="6" ht="25" customHeight="1" spans="1:25">
      <c r="A6" s="1">
        <v>4</v>
      </c>
      <c r="B6" s="2" t="s">
        <v>9</v>
      </c>
      <c r="C6" s="2"/>
      <c r="D6" s="2" t="s">
        <v>15</v>
      </c>
      <c r="E6" s="2" t="s">
        <v>11</v>
      </c>
      <c r="F6" s="1">
        <v>1</v>
      </c>
      <c r="G6" s="1" t="s">
        <v>12</v>
      </c>
      <c r="H6" s="2"/>
      <c r="R6"/>
      <c r="S6"/>
      <c r="T6"/>
      <c r="U6"/>
      <c r="V6"/>
      <c r="W6"/>
      <c r="X6"/>
      <c r="Y6"/>
    </row>
    <row r="7" ht="72" customHeight="1" spans="1:25">
      <c r="A7" s="1">
        <v>5</v>
      </c>
      <c r="B7" s="2" t="s">
        <v>16</v>
      </c>
      <c r="C7" s="2" t="str">
        <f>_xlfn.DISPIMG("ID_B0048C306ACF414784E03A48D92B11EE",1)</f>
        <v>=DISPIMG("ID_B0048C306ACF414784E03A48D92B11EE",1)</v>
      </c>
      <c r="D7" s="2" t="s">
        <v>17</v>
      </c>
      <c r="E7" s="2" t="s">
        <v>18</v>
      </c>
      <c r="F7" s="1">
        <v>2</v>
      </c>
      <c r="G7" s="1" t="s">
        <v>12</v>
      </c>
      <c r="H7" s="2"/>
      <c r="R7"/>
      <c r="S7"/>
      <c r="T7"/>
      <c r="U7"/>
      <c r="V7"/>
      <c r="W7"/>
      <c r="X7"/>
      <c r="Y7"/>
    </row>
    <row r="8" ht="22" customHeight="1" spans="1:25">
      <c r="A8" s="1">
        <v>6</v>
      </c>
      <c r="B8" s="2" t="s">
        <v>16</v>
      </c>
      <c r="D8" s="2" t="s">
        <v>17</v>
      </c>
      <c r="E8" s="2" t="s">
        <v>19</v>
      </c>
      <c r="F8" s="1">
        <v>1</v>
      </c>
      <c r="G8" s="1" t="s">
        <v>12</v>
      </c>
      <c r="H8" s="2"/>
      <c r="R8"/>
      <c r="S8"/>
      <c r="T8"/>
      <c r="U8"/>
      <c r="V8"/>
      <c r="W8"/>
      <c r="X8"/>
      <c r="Y8"/>
    </row>
    <row r="9" ht="75" customHeight="1" spans="1:25">
      <c r="A9" s="1">
        <v>7</v>
      </c>
      <c r="B9" s="2" t="s">
        <v>16</v>
      </c>
      <c r="C9" s="2" t="str">
        <f>_xlfn.DISPIMG("ID_9F46EC7E7A3D42E0BB542412F0B07E49",1)</f>
        <v>=DISPIMG("ID_9F46EC7E7A3D42E0BB542412F0B07E49",1)</v>
      </c>
      <c r="D9" s="17" t="s">
        <v>20</v>
      </c>
      <c r="E9" s="2" t="s">
        <v>11</v>
      </c>
      <c r="F9" s="1">
        <v>9</v>
      </c>
      <c r="G9" s="1" t="s">
        <v>12</v>
      </c>
      <c r="H9" s="2"/>
      <c r="R9"/>
      <c r="S9"/>
      <c r="T9"/>
      <c r="U9"/>
      <c r="V9"/>
      <c r="W9"/>
      <c r="X9"/>
      <c r="Y9"/>
    </row>
    <row r="10" ht="73" customHeight="1" spans="1:25">
      <c r="A10" s="1">
        <v>8</v>
      </c>
      <c r="B10" s="2" t="s">
        <v>16</v>
      </c>
      <c r="C10" s="2" t="str">
        <f>_xlfn.DISPIMG("ID_F92871011D5C41E6BE7BB8558B0C894C",1)</f>
        <v>=DISPIMG("ID_F92871011D5C41E6BE7BB8558B0C894C",1)</v>
      </c>
      <c r="D10" s="17" t="s">
        <v>21</v>
      </c>
      <c r="E10" s="2" t="s">
        <v>11</v>
      </c>
      <c r="F10" s="1">
        <v>11</v>
      </c>
      <c r="G10" s="1" t="s">
        <v>12</v>
      </c>
      <c r="H10" s="2"/>
      <c r="R10"/>
      <c r="S10"/>
      <c r="T10"/>
      <c r="U10"/>
      <c r="V10"/>
      <c r="W10"/>
      <c r="X10"/>
      <c r="Y10"/>
    </row>
    <row r="11" ht="65" customHeight="1" spans="1:25">
      <c r="A11" s="1">
        <v>9</v>
      </c>
      <c r="B11" s="2" t="s">
        <v>22</v>
      </c>
      <c r="C11" s="2"/>
      <c r="D11" s="2" t="s">
        <v>23</v>
      </c>
      <c r="E11" s="2" t="s">
        <v>11</v>
      </c>
      <c r="F11" s="1">
        <v>2</v>
      </c>
      <c r="G11" s="1" t="s">
        <v>12</v>
      </c>
      <c r="H11" s="2"/>
      <c r="R11"/>
      <c r="S11"/>
      <c r="T11"/>
      <c r="U11"/>
      <c r="V11"/>
      <c r="W11"/>
      <c r="X11"/>
      <c r="Y11"/>
    </row>
    <row r="12" ht="25" customHeight="1" spans="1:25">
      <c r="A12" s="1">
        <v>10</v>
      </c>
      <c r="B12" s="2" t="s">
        <v>24</v>
      </c>
      <c r="C12" s="2"/>
      <c r="D12" s="2" t="s">
        <v>25</v>
      </c>
      <c r="E12" s="2" t="s">
        <v>11</v>
      </c>
      <c r="F12" s="1">
        <v>1</v>
      </c>
      <c r="G12" s="1" t="s">
        <v>12</v>
      </c>
      <c r="H12" s="2"/>
      <c r="R12"/>
      <c r="S12"/>
      <c r="T12"/>
      <c r="U12"/>
      <c r="V12"/>
      <c r="W12"/>
      <c r="X12"/>
      <c r="Y12"/>
    </row>
    <row r="13" ht="25" customHeight="1" spans="1:25">
      <c r="A13" s="1">
        <v>11</v>
      </c>
      <c r="B13" s="2" t="s">
        <v>26</v>
      </c>
      <c r="C13" s="2"/>
      <c r="D13" s="2" t="s">
        <v>27</v>
      </c>
      <c r="E13" s="2" t="s">
        <v>11</v>
      </c>
      <c r="F13" s="1">
        <v>1</v>
      </c>
      <c r="G13" s="1" t="s">
        <v>12</v>
      </c>
      <c r="H13" s="2"/>
      <c r="R13"/>
      <c r="S13"/>
      <c r="T13"/>
      <c r="U13"/>
      <c r="V13"/>
      <c r="W13"/>
      <c r="X13"/>
      <c r="Y13"/>
    </row>
    <row r="14" ht="25" customHeight="1" spans="1:25">
      <c r="A14" s="1">
        <v>12</v>
      </c>
      <c r="B14" s="2" t="s">
        <v>28</v>
      </c>
      <c r="C14" s="2"/>
      <c r="D14" s="5" t="s">
        <v>29</v>
      </c>
      <c r="E14" s="2" t="s">
        <v>18</v>
      </c>
      <c r="F14" s="1">
        <v>2</v>
      </c>
      <c r="G14" s="1" t="s">
        <v>12</v>
      </c>
      <c r="H14" s="2"/>
      <c r="R14"/>
      <c r="S14"/>
      <c r="T14"/>
      <c r="U14"/>
      <c r="V14"/>
      <c r="W14"/>
      <c r="X14"/>
      <c r="Y14"/>
    </row>
    <row r="15" ht="25" customHeight="1" spans="1:25">
      <c r="A15" s="1">
        <v>13</v>
      </c>
      <c r="B15" s="2" t="s">
        <v>28</v>
      </c>
      <c r="C15" s="2"/>
      <c r="D15" s="5" t="s">
        <v>29</v>
      </c>
      <c r="E15" s="2" t="s">
        <v>30</v>
      </c>
      <c r="F15" s="1">
        <v>2</v>
      </c>
      <c r="G15" s="1" t="s">
        <v>12</v>
      </c>
      <c r="H15" s="2"/>
      <c r="R15"/>
      <c r="S15"/>
      <c r="T15"/>
      <c r="U15"/>
      <c r="V15"/>
      <c r="W15"/>
      <c r="X15"/>
      <c r="Y15"/>
    </row>
    <row r="16" ht="25" customHeight="1" spans="18:25">
      <c r="R16"/>
      <c r="S16"/>
      <c r="T16"/>
      <c r="U16"/>
      <c r="V16"/>
      <c r="W16"/>
      <c r="X16"/>
      <c r="Y16"/>
    </row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"/>
  <sheetViews>
    <sheetView tabSelected="1" zoomScale="85" zoomScaleNormal="85" workbookViewId="0">
      <selection activeCell="J13" sqref="J13"/>
    </sheetView>
  </sheetViews>
  <sheetFormatPr defaultColWidth="9" defaultRowHeight="14.25"/>
  <cols>
    <col min="1" max="1" width="5.125" style="7" customWidth="1"/>
    <col min="2" max="2" width="10.875" style="7" customWidth="1"/>
    <col min="3" max="4" width="18.375" style="7" customWidth="1"/>
    <col min="5" max="5" width="7.375" style="7" customWidth="1"/>
    <col min="6" max="6" width="5.25" style="15" customWidth="1"/>
    <col min="7" max="7" width="5.125" style="15" customWidth="1"/>
    <col min="8" max="19" width="9" style="7"/>
    <col min="20" max="20" width="13.2333333333333" style="7" customWidth="1"/>
    <col min="21" max="16382" width="9" style="7"/>
  </cols>
  <sheetData>
    <row r="1" ht="25" customHeight="1" spans="1:24">
      <c r="A1" s="1" t="s">
        <v>0</v>
      </c>
      <c r="B1" s="1"/>
      <c r="C1" s="1"/>
      <c r="D1" s="1"/>
      <c r="E1" s="1"/>
      <c r="F1" s="1"/>
      <c r="G1" s="1"/>
      <c r="H1" s="1"/>
      <c r="Q1"/>
      <c r="R1"/>
      <c r="S1"/>
      <c r="T1"/>
      <c r="U1"/>
      <c r="V1"/>
      <c r="W1"/>
      <c r="X1"/>
    </row>
    <row r="2" ht="25" customHeight="1" spans="1:24">
      <c r="A2" s="1" t="s">
        <v>1</v>
      </c>
      <c r="B2" s="2" t="s">
        <v>2</v>
      </c>
      <c r="C2" s="1" t="s">
        <v>3</v>
      </c>
      <c r="D2" s="2" t="s">
        <v>4</v>
      </c>
      <c r="E2" s="2" t="s">
        <v>5</v>
      </c>
      <c r="F2" s="1" t="s">
        <v>6</v>
      </c>
      <c r="G2" s="1" t="s">
        <v>7</v>
      </c>
      <c r="H2" s="2" t="s">
        <v>8</v>
      </c>
      <c r="Q2"/>
      <c r="R2"/>
      <c r="S2"/>
      <c r="T2"/>
      <c r="U2"/>
      <c r="V2"/>
      <c r="W2"/>
      <c r="X2"/>
    </row>
    <row r="3" ht="25" customHeight="1" spans="1:24">
      <c r="A3" s="1">
        <v>1</v>
      </c>
      <c r="B3" s="2" t="s">
        <v>9</v>
      </c>
      <c r="C3" s="2"/>
      <c r="D3" s="8" t="s">
        <v>31</v>
      </c>
      <c r="E3" s="2" t="s">
        <v>11</v>
      </c>
      <c r="F3" s="1">
        <v>2</v>
      </c>
      <c r="G3" s="1" t="s">
        <v>12</v>
      </c>
      <c r="H3" s="2"/>
      <c r="Q3"/>
      <c r="R3"/>
      <c r="S3"/>
      <c r="T3"/>
      <c r="U3"/>
      <c r="V3"/>
      <c r="W3"/>
      <c r="X3"/>
    </row>
    <row r="4" ht="25" customHeight="1" spans="1:24">
      <c r="A4" s="1">
        <v>2</v>
      </c>
      <c r="B4" s="2" t="s">
        <v>9</v>
      </c>
      <c r="C4" s="2"/>
      <c r="D4" s="2" t="s">
        <v>32</v>
      </c>
      <c r="E4" s="2" t="s">
        <v>11</v>
      </c>
      <c r="F4" s="1">
        <v>5</v>
      </c>
      <c r="G4" s="1" t="s">
        <v>12</v>
      </c>
      <c r="H4" s="2"/>
      <c r="Q4"/>
      <c r="R4"/>
      <c r="S4"/>
      <c r="T4"/>
      <c r="U4"/>
      <c r="V4"/>
      <c r="W4"/>
      <c r="X4"/>
    </row>
    <row r="5" ht="25" customHeight="1" spans="1:24">
      <c r="A5" s="1">
        <v>3</v>
      </c>
      <c r="B5" s="2" t="s">
        <v>9</v>
      </c>
      <c r="C5" s="2"/>
      <c r="D5" s="2" t="s">
        <v>14</v>
      </c>
      <c r="E5" s="2" t="s">
        <v>11</v>
      </c>
      <c r="F5" s="1">
        <v>3</v>
      </c>
      <c r="G5" s="1" t="s">
        <v>12</v>
      </c>
      <c r="H5" s="2"/>
      <c r="Q5"/>
      <c r="R5"/>
      <c r="S5"/>
      <c r="T5"/>
      <c r="U5"/>
      <c r="V5"/>
      <c r="W5"/>
      <c r="X5"/>
    </row>
    <row r="6" ht="72" customHeight="1" spans="1:24">
      <c r="A6" s="1">
        <v>4</v>
      </c>
      <c r="B6" s="2" t="s">
        <v>33</v>
      </c>
      <c r="C6" s="2" t="str">
        <f>_xlfn.DISPIMG("ID_1AC5181EEE58493EBB86BD9EFEB6D39C",1)</f>
        <v>=DISPIMG("ID_1AC5181EEE58493EBB86BD9EFEB6D39C",1)</v>
      </c>
      <c r="D6" s="2" t="s">
        <v>34</v>
      </c>
      <c r="E6" s="2" t="s">
        <v>18</v>
      </c>
      <c r="F6" s="1">
        <v>2</v>
      </c>
      <c r="G6" s="1" t="s">
        <v>12</v>
      </c>
      <c r="H6" s="2"/>
      <c r="Q6"/>
      <c r="R6"/>
      <c r="S6"/>
      <c r="T6"/>
      <c r="U6"/>
      <c r="V6"/>
      <c r="W6"/>
      <c r="X6"/>
    </row>
    <row r="7" ht="22" customHeight="1" spans="1:24">
      <c r="A7" s="1">
        <v>5</v>
      </c>
      <c r="B7" s="2" t="s">
        <v>33</v>
      </c>
      <c r="D7" s="2" t="s">
        <v>34</v>
      </c>
      <c r="E7" s="2" t="s">
        <v>19</v>
      </c>
      <c r="F7" s="1">
        <v>1</v>
      </c>
      <c r="G7" s="1" t="s">
        <v>12</v>
      </c>
      <c r="H7" s="2"/>
      <c r="Q7"/>
      <c r="R7"/>
      <c r="S7"/>
      <c r="T7"/>
      <c r="U7"/>
      <c r="V7"/>
      <c r="W7"/>
      <c r="X7"/>
    </row>
    <row r="8" ht="75" customHeight="1" spans="1:24">
      <c r="A8" s="1">
        <v>6</v>
      </c>
      <c r="B8" s="2" t="s">
        <v>33</v>
      </c>
      <c r="C8" s="2" t="str">
        <f>_xlfn.DISPIMG("ID_EDF3960D92E74F92BAB0EE21221EBF5B",1)</f>
        <v>=DISPIMG("ID_EDF3960D92E74F92BAB0EE21221EBF5B",1)</v>
      </c>
      <c r="D8" s="16" t="s">
        <v>35</v>
      </c>
      <c r="E8" s="2" t="s">
        <v>11</v>
      </c>
      <c r="F8" s="1">
        <v>9</v>
      </c>
      <c r="G8" s="1" t="s">
        <v>12</v>
      </c>
      <c r="H8" s="2"/>
      <c r="Q8"/>
      <c r="R8"/>
      <c r="S8"/>
      <c r="T8"/>
      <c r="U8"/>
      <c r="V8"/>
      <c r="W8"/>
      <c r="X8"/>
    </row>
    <row r="9" ht="73" customHeight="1" spans="1:24">
      <c r="A9" s="1">
        <v>7</v>
      </c>
      <c r="B9" s="2" t="s">
        <v>9</v>
      </c>
      <c r="C9" s="2" t="str">
        <f>_xlfn.DISPIMG("ID_AF6F934EF314421990694EE42E7A2DA7",1)</f>
        <v>=DISPIMG("ID_AF6F934EF314421990694EE42E7A2DA7",1)</v>
      </c>
      <c r="D9" s="16" t="s">
        <v>36</v>
      </c>
      <c r="E9" s="2" t="s">
        <v>11</v>
      </c>
      <c r="F9" s="1">
        <v>11</v>
      </c>
      <c r="G9" s="1" t="s">
        <v>12</v>
      </c>
      <c r="H9" s="2"/>
      <c r="Q9"/>
      <c r="R9"/>
      <c r="S9"/>
      <c r="T9"/>
      <c r="U9"/>
      <c r="V9"/>
      <c r="W9"/>
      <c r="X9"/>
    </row>
    <row r="10" ht="25" customHeight="1" spans="1:24">
      <c r="A10" s="1">
        <v>8</v>
      </c>
      <c r="B10" s="2" t="s">
        <v>22</v>
      </c>
      <c r="C10" s="2"/>
      <c r="D10" s="2" t="s">
        <v>23</v>
      </c>
      <c r="E10" s="2" t="s">
        <v>11</v>
      </c>
      <c r="F10" s="1">
        <v>2</v>
      </c>
      <c r="G10" s="1" t="s">
        <v>12</v>
      </c>
      <c r="H10" s="2"/>
      <c r="Q10"/>
      <c r="R10"/>
      <c r="S10"/>
      <c r="T10"/>
      <c r="U10"/>
      <c r="V10"/>
      <c r="W10"/>
      <c r="X10"/>
    </row>
    <row r="11" ht="25" customHeight="1" spans="1:24">
      <c r="A11" s="1">
        <v>9</v>
      </c>
      <c r="B11" s="2" t="s">
        <v>28</v>
      </c>
      <c r="C11" s="2" t="s">
        <v>37</v>
      </c>
      <c r="D11" s="16" t="s">
        <v>38</v>
      </c>
      <c r="E11" s="2" t="s">
        <v>18</v>
      </c>
      <c r="F11" s="1">
        <v>2</v>
      </c>
      <c r="G11" s="1" t="s">
        <v>12</v>
      </c>
      <c r="H11" s="2"/>
      <c r="Q11"/>
      <c r="R11"/>
      <c r="S11"/>
      <c r="T11"/>
      <c r="U11"/>
      <c r="V11"/>
      <c r="W11"/>
      <c r="X11"/>
    </row>
    <row r="12" ht="25" customHeight="1" spans="1:24">
      <c r="A12" s="1">
        <v>10</v>
      </c>
      <c r="B12" s="2" t="s">
        <v>28</v>
      </c>
      <c r="C12" s="2" t="s">
        <v>37</v>
      </c>
      <c r="D12" s="16" t="s">
        <v>38</v>
      </c>
      <c r="E12" s="2" t="s">
        <v>30</v>
      </c>
      <c r="F12" s="1">
        <v>2</v>
      </c>
      <c r="G12" s="1" t="s">
        <v>12</v>
      </c>
      <c r="H12" s="2"/>
      <c r="Q12"/>
      <c r="R12"/>
      <c r="S12"/>
      <c r="T12"/>
      <c r="U12"/>
      <c r="V12"/>
      <c r="W12"/>
      <c r="X12"/>
    </row>
    <row r="13" ht="25" customHeight="1" spans="1:24">
      <c r="A13" s="1">
        <v>11</v>
      </c>
      <c r="B13" s="2" t="s">
        <v>39</v>
      </c>
      <c r="C13" s="2" t="s">
        <v>40</v>
      </c>
      <c r="D13" s="2" t="s">
        <v>41</v>
      </c>
      <c r="E13" s="2" t="s">
        <v>11</v>
      </c>
      <c r="F13" s="1">
        <v>1</v>
      </c>
      <c r="G13" s="1" t="s">
        <v>12</v>
      </c>
      <c r="H13" s="2"/>
      <c r="J13" s="7">
        <f>700*2+933+409</f>
        <v>2742</v>
      </c>
      <c r="Q13"/>
      <c r="R13"/>
      <c r="S13"/>
      <c r="T13"/>
      <c r="U13"/>
      <c r="V13"/>
      <c r="W13"/>
      <c r="X13"/>
    </row>
    <row r="14" ht="20" customHeight="1"/>
    <row r="15" ht="20" customHeight="1"/>
    <row r="1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zoomScale="115" zoomScaleNormal="115" topLeftCell="A8" workbookViewId="0">
      <selection activeCell="C28" sqref="C28"/>
    </sheetView>
  </sheetViews>
  <sheetFormatPr defaultColWidth="9" defaultRowHeight="14.25"/>
  <cols>
    <col min="1" max="1" width="5.625" customWidth="1"/>
    <col min="3" max="3" width="12.625" customWidth="1"/>
    <col min="4" max="4" width="10.375" customWidth="1"/>
    <col min="5" max="5" width="14.375" customWidth="1"/>
    <col min="6" max="6" width="13.75" customWidth="1"/>
    <col min="7" max="7" width="11.875" customWidth="1"/>
    <col min="8" max="8" width="11.5"/>
    <col min="9" max="9" width="10.375"/>
    <col min="11" max="11" width="11.875" customWidth="1"/>
    <col min="12" max="12" width="10.375" customWidth="1"/>
    <col min="13" max="14" width="11.5" customWidth="1"/>
    <col min="15" max="15" width="13.75" customWidth="1"/>
    <col min="16" max="16" width="11.5"/>
    <col min="18" max="18" width="12.625"/>
  </cols>
  <sheetData>
    <row r="1" ht="25" customHeight="1" spans="1:17">
      <c r="A1" s="9" t="s">
        <v>42</v>
      </c>
      <c r="B1" s="9"/>
      <c r="C1" s="9"/>
      <c r="D1" s="9"/>
      <c r="E1" s="9"/>
      <c r="F1" s="9"/>
      <c r="G1" s="9"/>
      <c r="H1" s="9"/>
      <c r="J1" s="9" t="s">
        <v>43</v>
      </c>
      <c r="K1" s="9"/>
      <c r="L1" s="9"/>
      <c r="M1" s="9"/>
      <c r="N1" s="9"/>
      <c r="O1" s="9"/>
      <c r="P1" s="9"/>
      <c r="Q1" s="9"/>
    </row>
    <row r="2" ht="20" customHeight="1" spans="1:17">
      <c r="A2" s="5" t="s">
        <v>1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J2" s="5" t="s">
        <v>1</v>
      </c>
      <c r="K2" s="5" t="s">
        <v>44</v>
      </c>
      <c r="L2" s="5" t="s">
        <v>45</v>
      </c>
      <c r="M2" s="5" t="s">
        <v>46</v>
      </c>
      <c r="N2" s="5" t="s">
        <v>47</v>
      </c>
      <c r="O2" s="5" t="s">
        <v>48</v>
      </c>
      <c r="P2" s="5" t="s">
        <v>49</v>
      </c>
      <c r="Q2" s="5" t="s">
        <v>50</v>
      </c>
    </row>
    <row r="3" ht="20" customHeight="1" spans="1:17">
      <c r="A3" s="5">
        <v>1</v>
      </c>
      <c r="B3" s="5" t="s">
        <v>51</v>
      </c>
      <c r="C3" s="5" t="s">
        <v>29</v>
      </c>
      <c r="D3" s="5">
        <v>11</v>
      </c>
      <c r="E3" s="5">
        <v>2</v>
      </c>
      <c r="F3" s="5">
        <v>5.708</v>
      </c>
      <c r="G3" s="5">
        <f t="shared" ref="G3:G11" si="0">D3*E3</f>
        <v>22</v>
      </c>
      <c r="H3" s="10">
        <f t="shared" ref="H3:H11" si="1">D3*E3*F3</f>
        <v>125.576</v>
      </c>
      <c r="J3" s="5">
        <v>1</v>
      </c>
      <c r="K3" s="5" t="s">
        <v>51</v>
      </c>
      <c r="L3" s="5" t="s">
        <v>52</v>
      </c>
      <c r="M3" s="5">
        <v>11</v>
      </c>
      <c r="N3" s="5">
        <v>2</v>
      </c>
      <c r="O3" s="5">
        <v>8.013</v>
      </c>
      <c r="P3" s="5">
        <f>M3*N3</f>
        <v>22</v>
      </c>
      <c r="Q3" s="10">
        <f>M3*N3*O3</f>
        <v>176.286</v>
      </c>
    </row>
    <row r="4" ht="20" customHeight="1" spans="1:17">
      <c r="A4" s="5">
        <v>2</v>
      </c>
      <c r="B4" s="5" t="s">
        <v>51</v>
      </c>
      <c r="C4" s="5" t="s">
        <v>29</v>
      </c>
      <c r="D4" s="5">
        <v>2.5</v>
      </c>
      <c r="E4" s="5">
        <v>2</v>
      </c>
      <c r="F4" s="5">
        <v>5.708</v>
      </c>
      <c r="G4" s="5">
        <f t="shared" si="0"/>
        <v>5</v>
      </c>
      <c r="H4" s="10">
        <f t="shared" si="1"/>
        <v>28.54</v>
      </c>
      <c r="J4" s="5">
        <v>2</v>
      </c>
      <c r="K4" s="5" t="s">
        <v>51</v>
      </c>
      <c r="L4" s="5" t="s">
        <v>52</v>
      </c>
      <c r="M4" s="5">
        <v>2.5</v>
      </c>
      <c r="N4" s="5">
        <v>2</v>
      </c>
      <c r="O4" s="5">
        <v>8.013</v>
      </c>
      <c r="P4" s="5">
        <f>M4*N4</f>
        <v>5</v>
      </c>
      <c r="Q4" s="10">
        <f>M4*N4*O4</f>
        <v>40.065</v>
      </c>
    </row>
    <row r="5" ht="20" customHeight="1" spans="1:10">
      <c r="A5" s="5">
        <v>3</v>
      </c>
      <c r="B5" s="5" t="s">
        <v>51</v>
      </c>
      <c r="C5" s="5" t="s">
        <v>53</v>
      </c>
      <c r="D5" s="5">
        <v>11</v>
      </c>
      <c r="E5" s="5">
        <v>2</v>
      </c>
      <c r="F5" s="5">
        <v>2.341</v>
      </c>
      <c r="G5" s="5">
        <f t="shared" si="0"/>
        <v>22</v>
      </c>
      <c r="H5" s="10">
        <f t="shared" si="1"/>
        <v>51.502</v>
      </c>
      <c r="J5" s="5">
        <v>3</v>
      </c>
    </row>
    <row r="6" ht="20" customHeight="1" spans="1:10">
      <c r="A6" s="5">
        <v>4</v>
      </c>
      <c r="B6" s="5" t="s">
        <v>51</v>
      </c>
      <c r="C6" s="5" t="s">
        <v>53</v>
      </c>
      <c r="D6" s="5">
        <v>2.5</v>
      </c>
      <c r="E6" s="5">
        <v>2</v>
      </c>
      <c r="F6" s="5">
        <v>2.341</v>
      </c>
      <c r="G6" s="5">
        <f t="shared" si="0"/>
        <v>5</v>
      </c>
      <c r="H6" s="10">
        <f t="shared" si="1"/>
        <v>11.705</v>
      </c>
      <c r="J6" s="5">
        <v>4</v>
      </c>
    </row>
    <row r="7" ht="20" customHeight="1" spans="1:17">
      <c r="A7" s="5">
        <v>5</v>
      </c>
      <c r="B7" s="5" t="s">
        <v>54</v>
      </c>
      <c r="C7" s="5" t="s">
        <v>55</v>
      </c>
      <c r="D7" s="5">
        <v>2.4</v>
      </c>
      <c r="E7" s="5">
        <v>8</v>
      </c>
      <c r="F7" s="5">
        <v>1.854</v>
      </c>
      <c r="G7" s="5">
        <f t="shared" si="0"/>
        <v>19.2</v>
      </c>
      <c r="H7" s="11">
        <f t="shared" si="1"/>
        <v>35.5968</v>
      </c>
      <c r="J7" s="5">
        <v>5</v>
      </c>
      <c r="K7" s="5" t="s">
        <v>54</v>
      </c>
      <c r="L7" s="5" t="s">
        <v>56</v>
      </c>
      <c r="M7" s="5">
        <v>2.326</v>
      </c>
      <c r="N7" s="5">
        <v>8</v>
      </c>
      <c r="O7" s="5">
        <v>1.976</v>
      </c>
      <c r="P7" s="5">
        <f>M7*N7</f>
        <v>18.608</v>
      </c>
      <c r="Q7" s="11">
        <f>M7*N7*O7</f>
        <v>36.769408</v>
      </c>
    </row>
    <row r="8" ht="20" customHeight="1" spans="1:17">
      <c r="A8" s="5">
        <v>6</v>
      </c>
      <c r="B8" s="5" t="s">
        <v>57</v>
      </c>
      <c r="C8" s="5" t="s">
        <v>55</v>
      </c>
      <c r="D8" s="5">
        <v>2.7</v>
      </c>
      <c r="E8" s="5">
        <v>7</v>
      </c>
      <c r="F8" s="5">
        <v>1.854</v>
      </c>
      <c r="G8" s="5">
        <f t="shared" si="0"/>
        <v>18.9</v>
      </c>
      <c r="H8" s="11">
        <f t="shared" si="1"/>
        <v>35.0406</v>
      </c>
      <c r="J8" s="5">
        <v>6</v>
      </c>
      <c r="K8" s="5" t="s">
        <v>57</v>
      </c>
      <c r="L8" s="5" t="s">
        <v>56</v>
      </c>
      <c r="M8" s="5">
        <v>2.567</v>
      </c>
      <c r="N8" s="5">
        <v>7</v>
      </c>
      <c r="O8" s="5">
        <v>1.976</v>
      </c>
      <c r="P8" s="5">
        <f>M8*N8</f>
        <v>17.969</v>
      </c>
      <c r="Q8" s="11">
        <f>M8*N8*O8</f>
        <v>35.506744</v>
      </c>
    </row>
    <row r="9" ht="20" customHeight="1" spans="1:17">
      <c r="A9" s="5">
        <v>7</v>
      </c>
      <c r="B9" s="5" t="s">
        <v>58</v>
      </c>
      <c r="C9" s="5" t="s">
        <v>55</v>
      </c>
      <c r="D9" s="5">
        <v>1.2</v>
      </c>
      <c r="E9" s="5">
        <v>4</v>
      </c>
      <c r="F9" s="5">
        <v>1.854</v>
      </c>
      <c r="G9" s="5">
        <f t="shared" si="0"/>
        <v>4.8</v>
      </c>
      <c r="H9" s="11">
        <f t="shared" si="1"/>
        <v>8.8992</v>
      </c>
      <c r="J9" s="5">
        <v>7</v>
      </c>
      <c r="K9" s="5" t="s">
        <v>58</v>
      </c>
      <c r="L9" s="5" t="s">
        <v>56</v>
      </c>
      <c r="M9" s="5">
        <v>1.5</v>
      </c>
      <c r="N9" s="5">
        <v>4</v>
      </c>
      <c r="O9" s="5">
        <v>1.976</v>
      </c>
      <c r="P9" s="5">
        <f>M9*N9</f>
        <v>6</v>
      </c>
      <c r="Q9" s="11">
        <f>M9*N9*O9</f>
        <v>11.856</v>
      </c>
    </row>
    <row r="10" ht="20" customHeight="1" spans="1:17">
      <c r="A10" s="5">
        <v>8</v>
      </c>
      <c r="B10" s="5" t="s">
        <v>59</v>
      </c>
      <c r="C10" s="5" t="s">
        <v>21</v>
      </c>
      <c r="D10" s="5">
        <v>11</v>
      </c>
      <c r="E10" s="5">
        <v>6</v>
      </c>
      <c r="F10" s="5">
        <v>0.878</v>
      </c>
      <c r="G10" s="5">
        <f t="shared" si="0"/>
        <v>66</v>
      </c>
      <c r="H10" s="12">
        <f t="shared" si="1"/>
        <v>57.948</v>
      </c>
      <c r="J10" s="5">
        <v>8</v>
      </c>
      <c r="K10" s="5" t="s">
        <v>59</v>
      </c>
      <c r="L10" s="5" t="s">
        <v>60</v>
      </c>
      <c r="M10" s="5">
        <v>11</v>
      </c>
      <c r="N10" s="5">
        <v>6</v>
      </c>
      <c r="O10" s="5">
        <v>1.337</v>
      </c>
      <c r="P10" s="5">
        <f>M10*N10</f>
        <v>66</v>
      </c>
      <c r="Q10" s="12">
        <f>M10*N10*O10</f>
        <v>88.242</v>
      </c>
    </row>
    <row r="11" ht="20" customHeight="1" spans="1:17">
      <c r="A11" s="5">
        <v>9</v>
      </c>
      <c r="B11" s="5" t="s">
        <v>22</v>
      </c>
      <c r="C11" s="5" t="s">
        <v>61</v>
      </c>
      <c r="D11" s="5">
        <v>11</v>
      </c>
      <c r="E11" s="5">
        <v>4</v>
      </c>
      <c r="F11" s="5">
        <v>0.764</v>
      </c>
      <c r="G11" s="5">
        <f t="shared" si="0"/>
        <v>44</v>
      </c>
      <c r="H11" s="12">
        <f t="shared" si="1"/>
        <v>33.616</v>
      </c>
      <c r="J11" s="5"/>
      <c r="K11" s="5" t="s">
        <v>33</v>
      </c>
      <c r="L11" s="5" t="s">
        <v>62</v>
      </c>
      <c r="M11" s="5">
        <v>11</v>
      </c>
      <c r="N11" s="5">
        <v>2</v>
      </c>
      <c r="O11" s="5">
        <v>0.921</v>
      </c>
      <c r="P11" s="5">
        <f>M11*N11</f>
        <v>22</v>
      </c>
      <c r="Q11" s="12">
        <f>M11*N11*O11</f>
        <v>20.262</v>
      </c>
    </row>
    <row r="12" ht="20" customHeight="1" spans="1:17">
      <c r="A12" s="5"/>
      <c r="B12" s="5"/>
      <c r="C12" s="5"/>
      <c r="D12" s="5"/>
      <c r="E12" s="5"/>
      <c r="F12" s="5"/>
      <c r="G12" s="5"/>
      <c r="H12" s="12"/>
      <c r="J12" s="5"/>
      <c r="K12" s="5"/>
      <c r="L12" s="5"/>
      <c r="M12" s="5"/>
      <c r="N12" s="5"/>
      <c r="O12" s="5"/>
      <c r="P12" s="5"/>
      <c r="Q12" s="12"/>
    </row>
    <row r="13" ht="20" customHeight="1" spans="1:18">
      <c r="A13" s="5">
        <v>9</v>
      </c>
      <c r="B13" s="13" t="s">
        <v>50</v>
      </c>
      <c r="C13" s="13"/>
      <c r="D13" s="13"/>
      <c r="E13" s="13"/>
      <c r="F13" s="13"/>
      <c r="G13" s="13"/>
      <c r="H13" s="14">
        <f>SUM(H3:H11)</f>
        <v>388.4236</v>
      </c>
      <c r="J13" s="5">
        <v>9</v>
      </c>
      <c r="K13" s="13" t="s">
        <v>50</v>
      </c>
      <c r="L13" s="13"/>
      <c r="M13" s="13"/>
      <c r="N13" s="13"/>
      <c r="O13" s="13"/>
      <c r="P13" s="13"/>
      <c r="Q13" s="14">
        <f>SUM(Q3:Q11)</f>
        <v>408.987152</v>
      </c>
      <c r="R13">
        <f>Q13/27.5</f>
        <v>14.8722600727273</v>
      </c>
    </row>
    <row r="15" ht="20" customHeight="1" spans="1:8">
      <c r="A15" s="9" t="s">
        <v>63</v>
      </c>
      <c r="B15" s="9"/>
      <c r="C15" s="9"/>
      <c r="D15" s="9"/>
      <c r="E15" s="9"/>
      <c r="F15" s="9"/>
      <c r="G15" s="9"/>
      <c r="H15" s="9"/>
    </row>
    <row r="16" ht="20" customHeight="1" spans="1:8">
      <c r="A16" s="5" t="s">
        <v>1</v>
      </c>
      <c r="B16" s="5" t="s">
        <v>44</v>
      </c>
      <c r="C16" s="5" t="s">
        <v>45</v>
      </c>
      <c r="D16" s="5" t="s">
        <v>46</v>
      </c>
      <c r="E16" s="5" t="s">
        <v>47</v>
      </c>
      <c r="F16" s="5" t="s">
        <v>48</v>
      </c>
      <c r="G16" s="5" t="s">
        <v>49</v>
      </c>
      <c r="H16" s="5" t="s">
        <v>50</v>
      </c>
    </row>
    <row r="17" ht="20" customHeight="1" spans="1:8">
      <c r="A17" s="5">
        <v>1</v>
      </c>
      <c r="B17" s="5" t="s">
        <v>51</v>
      </c>
      <c r="C17" s="5" t="s">
        <v>29</v>
      </c>
      <c r="D17" s="5">
        <v>11</v>
      </c>
      <c r="E17" s="5">
        <v>2</v>
      </c>
      <c r="F17" s="5">
        <v>5.708</v>
      </c>
      <c r="G17" s="5">
        <f>D17*E17</f>
        <v>22</v>
      </c>
      <c r="H17" s="10">
        <f>D17*E17*F17</f>
        <v>125.576</v>
      </c>
    </row>
    <row r="18" ht="20" customHeight="1" spans="1:8">
      <c r="A18" s="5">
        <v>2</v>
      </c>
      <c r="B18" s="5" t="s">
        <v>51</v>
      </c>
      <c r="C18" s="5" t="s">
        <v>29</v>
      </c>
      <c r="D18" s="5">
        <v>2.5</v>
      </c>
      <c r="E18" s="5">
        <v>2</v>
      </c>
      <c r="F18" s="5">
        <v>5.708</v>
      </c>
      <c r="G18" s="5">
        <f t="shared" ref="G18:G25" si="2">D18*E18</f>
        <v>5</v>
      </c>
      <c r="H18" s="10">
        <f t="shared" ref="H18:H25" si="3">D18*E18*F18</f>
        <v>28.54</v>
      </c>
    </row>
    <row r="19" ht="20" customHeight="1" spans="1:8">
      <c r="A19" s="5">
        <v>3</v>
      </c>
      <c r="B19" s="5" t="s">
        <v>51</v>
      </c>
      <c r="C19" s="5" t="s">
        <v>17</v>
      </c>
      <c r="D19" s="5">
        <v>11</v>
      </c>
      <c r="E19" s="5">
        <v>2</v>
      </c>
      <c r="F19" s="5">
        <f>940*10^(-6)*2710</f>
        <v>2.5474</v>
      </c>
      <c r="G19" s="5">
        <f t="shared" si="2"/>
        <v>22</v>
      </c>
      <c r="H19" s="10">
        <f t="shared" si="3"/>
        <v>56.0428</v>
      </c>
    </row>
    <row r="20" ht="20" customHeight="1" spans="1:8">
      <c r="A20" s="5">
        <v>4</v>
      </c>
      <c r="B20" s="5" t="s">
        <v>51</v>
      </c>
      <c r="C20" s="5" t="s">
        <v>17</v>
      </c>
      <c r="D20" s="5">
        <v>2.5</v>
      </c>
      <c r="E20" s="5">
        <v>2</v>
      </c>
      <c r="F20" s="5">
        <f>940*10^(-6)*2710</f>
        <v>2.5474</v>
      </c>
      <c r="G20" s="5">
        <f t="shared" si="2"/>
        <v>5</v>
      </c>
      <c r="H20" s="10">
        <f t="shared" si="3"/>
        <v>12.737</v>
      </c>
    </row>
    <row r="21" ht="20" customHeight="1" spans="1:8">
      <c r="A21" s="5">
        <v>5</v>
      </c>
      <c r="B21" s="5" t="s">
        <v>54</v>
      </c>
      <c r="C21" s="5" t="s">
        <v>35</v>
      </c>
      <c r="D21" s="5">
        <v>2.49</v>
      </c>
      <c r="E21" s="5">
        <v>8</v>
      </c>
      <c r="F21" s="5">
        <f t="shared" ref="F21:F24" si="4">790*10^(-6)*2700</f>
        <v>2.133</v>
      </c>
      <c r="G21" s="5">
        <f t="shared" si="2"/>
        <v>19.92</v>
      </c>
      <c r="H21" s="11">
        <f t="shared" si="3"/>
        <v>42.48936</v>
      </c>
    </row>
    <row r="22" ht="20" customHeight="1" spans="1:8">
      <c r="A22" s="5">
        <v>6</v>
      </c>
      <c r="B22" s="5" t="s">
        <v>57</v>
      </c>
      <c r="C22" s="5" t="s">
        <v>35</v>
      </c>
      <c r="D22" s="5">
        <v>2.726</v>
      </c>
      <c r="E22" s="5">
        <v>4</v>
      </c>
      <c r="F22" s="5">
        <f t="shared" si="4"/>
        <v>2.133</v>
      </c>
      <c r="G22" s="5">
        <f t="shared" si="2"/>
        <v>10.904</v>
      </c>
      <c r="H22" s="11">
        <f t="shared" si="3"/>
        <v>23.258232</v>
      </c>
    </row>
    <row r="23" ht="20" customHeight="1" spans="1:8">
      <c r="A23" s="5">
        <v>7</v>
      </c>
      <c r="B23" s="5" t="s">
        <v>64</v>
      </c>
      <c r="C23" s="5" t="s">
        <v>35</v>
      </c>
      <c r="D23" s="5">
        <v>1.38</v>
      </c>
      <c r="E23" s="5">
        <v>4</v>
      </c>
      <c r="F23" s="5">
        <f t="shared" si="4"/>
        <v>2.133</v>
      </c>
      <c r="G23" s="5">
        <f t="shared" si="2"/>
        <v>5.52</v>
      </c>
      <c r="H23" s="11">
        <f t="shared" si="3"/>
        <v>11.77416</v>
      </c>
    </row>
    <row r="24" ht="20" customHeight="1" spans="1:8">
      <c r="A24" s="5">
        <v>8</v>
      </c>
      <c r="B24" s="5" t="s">
        <v>58</v>
      </c>
      <c r="C24" s="5" t="s">
        <v>35</v>
      </c>
      <c r="D24" s="5">
        <v>1.216</v>
      </c>
      <c r="E24" s="5">
        <v>6</v>
      </c>
      <c r="F24" s="5">
        <f t="shared" si="4"/>
        <v>2.133</v>
      </c>
      <c r="G24" s="5">
        <f t="shared" si="2"/>
        <v>7.296</v>
      </c>
      <c r="H24" s="11">
        <f t="shared" si="3"/>
        <v>15.562368</v>
      </c>
    </row>
    <row r="25" ht="20" customHeight="1" spans="1:8">
      <c r="A25" s="5">
        <v>9</v>
      </c>
      <c r="B25" s="5" t="s">
        <v>65</v>
      </c>
      <c r="C25" s="5" t="s">
        <v>36</v>
      </c>
      <c r="D25" s="5">
        <v>11</v>
      </c>
      <c r="E25" s="5">
        <v>6</v>
      </c>
      <c r="F25" s="5">
        <f>248*10^(-6)*2700</f>
        <v>0.6696</v>
      </c>
      <c r="G25" s="5">
        <f t="shared" si="2"/>
        <v>66</v>
      </c>
      <c r="H25" s="12">
        <f t="shared" si="3"/>
        <v>44.1936</v>
      </c>
    </row>
    <row r="26" ht="20" customHeight="1" spans="1:8">
      <c r="A26" s="5">
        <v>10</v>
      </c>
      <c r="B26" s="13" t="s">
        <v>50</v>
      </c>
      <c r="C26" s="13"/>
      <c r="D26" s="13"/>
      <c r="E26" s="13"/>
      <c r="F26" s="13"/>
      <c r="G26" s="13"/>
      <c r="H26" s="14">
        <f>SUM(H17:H25)</f>
        <v>360.17352</v>
      </c>
    </row>
  </sheetData>
  <mergeCells count="3">
    <mergeCell ref="A1:H1"/>
    <mergeCell ref="J1:Q1"/>
    <mergeCell ref="A15:H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B27" sqref="B27"/>
    </sheetView>
  </sheetViews>
  <sheetFormatPr defaultColWidth="9" defaultRowHeight="13.5"/>
  <cols>
    <col min="1" max="1" width="5.125" style="7" customWidth="1"/>
    <col min="2" max="2" width="15.375" style="7" customWidth="1"/>
    <col min="3" max="3" width="10.375" style="7" customWidth="1"/>
    <col min="4" max="4" width="12.875" style="7" customWidth="1"/>
    <col min="5" max="6" width="9" style="7"/>
    <col min="7" max="7" width="9.375" style="7" customWidth="1"/>
    <col min="8" max="8" width="9" style="7"/>
    <col min="9" max="9" width="12.625" style="7"/>
    <col min="10" max="16384" width="9" style="7"/>
  </cols>
  <sheetData>
    <row r="1" ht="20" customHeight="1" spans="1:10">
      <c r="A1" s="1" t="s">
        <v>66</v>
      </c>
      <c r="B1" s="1"/>
      <c r="C1" s="1"/>
      <c r="D1" s="1"/>
      <c r="E1" s="1"/>
      <c r="F1" s="1"/>
      <c r="G1" s="1"/>
      <c r="H1" s="1"/>
      <c r="I1" s="1"/>
      <c r="J1" s="2"/>
    </row>
    <row r="2" ht="20" customHeight="1" spans="1:10">
      <c r="A2" s="2" t="s">
        <v>1</v>
      </c>
      <c r="B2" s="2" t="s">
        <v>2</v>
      </c>
      <c r="C2" s="2" t="s">
        <v>4</v>
      </c>
      <c r="D2" s="2" t="s">
        <v>44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8</v>
      </c>
    </row>
    <row r="3" ht="20" customHeight="1" spans="1:11">
      <c r="A3" s="2">
        <v>1</v>
      </c>
      <c r="B3" s="2" t="s">
        <v>72</v>
      </c>
      <c r="C3" s="2" t="s">
        <v>73</v>
      </c>
      <c r="D3" s="2" t="s">
        <v>74</v>
      </c>
      <c r="E3" s="2">
        <v>3580</v>
      </c>
      <c r="F3" s="2">
        <v>2.009</v>
      </c>
      <c r="G3" s="2">
        <f t="shared" ref="G3:G13" si="0">E3*F3*0.001</f>
        <v>7.19222</v>
      </c>
      <c r="H3" s="2">
        <v>2</v>
      </c>
      <c r="I3" s="2">
        <f t="shared" ref="I3:I13" si="1">G3*H3</f>
        <v>14.38444</v>
      </c>
      <c r="J3" s="2"/>
      <c r="K3" s="7">
        <f t="shared" ref="K3:K13" si="2">E3*H3*0.001</f>
        <v>7.16</v>
      </c>
    </row>
    <row r="4" ht="20" customHeight="1" spans="1:11">
      <c r="A4" s="2">
        <v>2</v>
      </c>
      <c r="B4" s="2" t="s">
        <v>72</v>
      </c>
      <c r="C4" s="2" t="s">
        <v>73</v>
      </c>
      <c r="D4" s="2" t="s">
        <v>74</v>
      </c>
      <c r="E4" s="2">
        <v>283</v>
      </c>
      <c r="F4" s="2">
        <v>2.009</v>
      </c>
      <c r="G4" s="2">
        <f t="shared" si="0"/>
        <v>0.568547</v>
      </c>
      <c r="H4" s="2">
        <v>4</v>
      </c>
      <c r="I4" s="2">
        <f t="shared" si="1"/>
        <v>2.274188</v>
      </c>
      <c r="J4" s="2"/>
      <c r="K4" s="7">
        <f t="shared" si="2"/>
        <v>1.132</v>
      </c>
    </row>
    <row r="5" ht="20" customHeight="1" spans="1:11">
      <c r="A5" s="2">
        <v>3</v>
      </c>
      <c r="B5" s="2" t="s">
        <v>72</v>
      </c>
      <c r="C5" s="2" t="s">
        <v>73</v>
      </c>
      <c r="D5" s="2" t="s">
        <v>74</v>
      </c>
      <c r="E5" s="2">
        <v>860</v>
      </c>
      <c r="F5" s="2">
        <v>2.009</v>
      </c>
      <c r="G5" s="2">
        <f t="shared" si="0"/>
        <v>1.72774</v>
      </c>
      <c r="H5" s="2">
        <v>4</v>
      </c>
      <c r="I5" s="2">
        <f t="shared" si="1"/>
        <v>6.91096</v>
      </c>
      <c r="J5" s="2"/>
      <c r="K5" s="7">
        <f t="shared" si="2"/>
        <v>3.44</v>
      </c>
    </row>
    <row r="6" ht="20" customHeight="1" spans="1:11">
      <c r="A6" s="2">
        <v>4</v>
      </c>
      <c r="B6" s="2" t="s">
        <v>9</v>
      </c>
      <c r="C6" s="2" t="s">
        <v>75</v>
      </c>
      <c r="D6" s="2" t="s">
        <v>57</v>
      </c>
      <c r="E6" s="8">
        <v>1000</v>
      </c>
      <c r="F6" s="2">
        <v>1.037</v>
      </c>
      <c r="G6" s="2">
        <f t="shared" si="0"/>
        <v>1.037</v>
      </c>
      <c r="H6" s="8">
        <v>4</v>
      </c>
      <c r="I6" s="2">
        <f t="shared" si="1"/>
        <v>4.148</v>
      </c>
      <c r="J6" s="2"/>
      <c r="K6" s="7">
        <f t="shared" si="2"/>
        <v>4</v>
      </c>
    </row>
    <row r="7" ht="20" customHeight="1" spans="1:11">
      <c r="A7" s="2">
        <v>5</v>
      </c>
      <c r="B7" s="2" t="s">
        <v>9</v>
      </c>
      <c r="C7" s="2" t="s">
        <v>75</v>
      </c>
      <c r="D7" s="2" t="s">
        <v>57</v>
      </c>
      <c r="E7" s="8">
        <v>1200</v>
      </c>
      <c r="F7" s="2">
        <v>1.037</v>
      </c>
      <c r="G7" s="2">
        <f t="shared" si="0"/>
        <v>1.2444</v>
      </c>
      <c r="H7" s="8">
        <v>8</v>
      </c>
      <c r="I7" s="2">
        <f t="shared" si="1"/>
        <v>9.9552</v>
      </c>
      <c r="J7" s="2"/>
      <c r="K7" s="7">
        <f t="shared" si="2"/>
        <v>9.6</v>
      </c>
    </row>
    <row r="8" ht="20" customHeight="1" spans="1:11">
      <c r="A8" s="2">
        <v>6</v>
      </c>
      <c r="B8" s="2" t="s">
        <v>9</v>
      </c>
      <c r="C8" s="8" t="s">
        <v>76</v>
      </c>
      <c r="D8" s="2" t="s">
        <v>77</v>
      </c>
      <c r="E8" s="2">
        <v>3890</v>
      </c>
      <c r="F8" s="2">
        <v>0.713</v>
      </c>
      <c r="G8" s="2">
        <f t="shared" si="0"/>
        <v>2.77357</v>
      </c>
      <c r="H8" s="2">
        <v>4</v>
      </c>
      <c r="I8" s="2">
        <f t="shared" si="1"/>
        <v>11.09428</v>
      </c>
      <c r="J8" s="2"/>
      <c r="K8" s="7">
        <f t="shared" si="2"/>
        <v>15.56</v>
      </c>
    </row>
    <row r="9" ht="20" customHeight="1" spans="1:11">
      <c r="A9" s="2">
        <v>7</v>
      </c>
      <c r="B9" s="2" t="s">
        <v>9</v>
      </c>
      <c r="C9" s="2" t="s">
        <v>75</v>
      </c>
      <c r="D9" s="2" t="s">
        <v>78</v>
      </c>
      <c r="E9" s="8">
        <v>1040</v>
      </c>
      <c r="F9" s="2">
        <v>1.037</v>
      </c>
      <c r="G9" s="2">
        <f t="shared" si="0"/>
        <v>1.07848</v>
      </c>
      <c r="H9" s="8">
        <v>3</v>
      </c>
      <c r="I9" s="2">
        <f t="shared" si="1"/>
        <v>3.23544</v>
      </c>
      <c r="J9" s="2"/>
      <c r="K9" s="7">
        <f t="shared" si="2"/>
        <v>3.12</v>
      </c>
    </row>
    <row r="10" ht="20" customHeight="1" spans="1:11">
      <c r="A10" s="2">
        <v>8</v>
      </c>
      <c r="B10" s="2" t="s">
        <v>9</v>
      </c>
      <c r="C10" s="2" t="s">
        <v>75</v>
      </c>
      <c r="D10" s="2" t="s">
        <v>78</v>
      </c>
      <c r="E10" s="8">
        <v>1000</v>
      </c>
      <c r="F10" s="2">
        <v>1.037</v>
      </c>
      <c r="G10" s="2">
        <f t="shared" si="0"/>
        <v>1.037</v>
      </c>
      <c r="H10" s="8">
        <v>6</v>
      </c>
      <c r="I10" s="2">
        <f t="shared" si="1"/>
        <v>6.222</v>
      </c>
      <c r="J10" s="2"/>
      <c r="K10" s="7">
        <f t="shared" si="2"/>
        <v>6</v>
      </c>
    </row>
    <row r="11" ht="20" customHeight="1" spans="1:11">
      <c r="A11" s="2">
        <v>9</v>
      </c>
      <c r="B11" s="2" t="s">
        <v>9</v>
      </c>
      <c r="C11" s="2" t="s">
        <v>75</v>
      </c>
      <c r="D11" s="2" t="s">
        <v>78</v>
      </c>
      <c r="E11" s="8">
        <v>850</v>
      </c>
      <c r="F11" s="2">
        <v>1.037</v>
      </c>
      <c r="G11" s="2">
        <f t="shared" si="0"/>
        <v>0.88145</v>
      </c>
      <c r="H11" s="8">
        <v>6</v>
      </c>
      <c r="I11" s="2">
        <f t="shared" si="1"/>
        <v>5.2887</v>
      </c>
      <c r="J11" s="2"/>
      <c r="K11" s="7">
        <f t="shared" si="2"/>
        <v>5.1</v>
      </c>
    </row>
    <row r="12" ht="20" customHeight="1" spans="1:11">
      <c r="A12" s="2">
        <v>10</v>
      </c>
      <c r="B12" s="2" t="s">
        <v>9</v>
      </c>
      <c r="C12" s="2" t="s">
        <v>79</v>
      </c>
      <c r="D12" s="2" t="s">
        <v>80</v>
      </c>
      <c r="E12" s="2">
        <v>4000</v>
      </c>
      <c r="F12" s="2">
        <v>2.495</v>
      </c>
      <c r="G12" s="2">
        <f t="shared" si="0"/>
        <v>9.98</v>
      </c>
      <c r="H12" s="2">
        <v>2</v>
      </c>
      <c r="I12" s="2">
        <f t="shared" si="1"/>
        <v>19.96</v>
      </c>
      <c r="J12" s="2"/>
      <c r="K12" s="7">
        <f t="shared" si="2"/>
        <v>8</v>
      </c>
    </row>
    <row r="13" ht="20" customHeight="1" spans="1:11">
      <c r="A13" s="2">
        <v>11</v>
      </c>
      <c r="B13" s="2" t="s">
        <v>9</v>
      </c>
      <c r="C13" s="2" t="s">
        <v>79</v>
      </c>
      <c r="D13" s="2" t="s">
        <v>80</v>
      </c>
      <c r="E13" s="2">
        <v>1200</v>
      </c>
      <c r="F13" s="2">
        <v>2.495</v>
      </c>
      <c r="G13" s="2">
        <f t="shared" si="0"/>
        <v>2.994</v>
      </c>
      <c r="H13" s="2">
        <v>2</v>
      </c>
      <c r="I13" s="2">
        <f t="shared" si="1"/>
        <v>5.988</v>
      </c>
      <c r="J13" s="2"/>
      <c r="K13" s="7">
        <f t="shared" si="2"/>
        <v>2.4</v>
      </c>
    </row>
    <row r="14" ht="20" customHeight="1" spans="1:10">
      <c r="A14" s="2">
        <v>12</v>
      </c>
      <c r="B14" s="2" t="s">
        <v>50</v>
      </c>
      <c r="C14" s="2"/>
      <c r="D14" s="2"/>
      <c r="E14" s="2"/>
      <c r="F14" s="2"/>
      <c r="G14" s="2"/>
      <c r="H14" s="2"/>
      <c r="I14" s="2">
        <f>SUM(I3:I13)</f>
        <v>89.461208</v>
      </c>
      <c r="J14" s="2"/>
    </row>
    <row r="15" ht="20" customHeight="1" spans="1:10">
      <c r="A15" s="2">
        <v>13</v>
      </c>
      <c r="B15" s="2" t="s">
        <v>81</v>
      </c>
      <c r="C15" s="2"/>
      <c r="D15" s="2"/>
      <c r="E15" s="2"/>
      <c r="F15" s="2"/>
      <c r="G15" s="2"/>
      <c r="H15" s="2"/>
      <c r="I15" s="2">
        <f>I14*0.007</f>
        <v>0.626228456</v>
      </c>
      <c r="J15" s="2"/>
    </row>
    <row r="16" ht="20" customHeight="1"/>
  </sheetData>
  <mergeCells count="1">
    <mergeCell ref="A1:I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E24" sqref="E24"/>
    </sheetView>
  </sheetViews>
  <sheetFormatPr defaultColWidth="9" defaultRowHeight="14.25" outlineLevelCol="5"/>
  <cols>
    <col min="1" max="1" width="13.375" customWidth="1"/>
    <col min="2" max="2" width="16" customWidth="1"/>
    <col min="5" max="5" width="14" customWidth="1"/>
  </cols>
  <sheetData>
    <row r="1" spans="1:6">
      <c r="A1" s="4" t="s">
        <v>82</v>
      </c>
      <c r="B1" s="4"/>
      <c r="C1" s="4"/>
      <c r="D1" s="4"/>
      <c r="E1" s="4"/>
      <c r="F1" s="4"/>
    </row>
    <row r="2" spans="1:6">
      <c r="A2" s="5" t="s">
        <v>83</v>
      </c>
      <c r="B2" s="5" t="s">
        <v>49</v>
      </c>
      <c r="C2" s="5" t="s">
        <v>84</v>
      </c>
      <c r="D2" s="5" t="s">
        <v>85</v>
      </c>
      <c r="E2" s="5" t="s">
        <v>86</v>
      </c>
      <c r="F2" s="5" t="s">
        <v>8</v>
      </c>
    </row>
    <row r="3" spans="1:6">
      <c r="A3" s="5" t="s">
        <v>87</v>
      </c>
      <c r="B3" s="5">
        <v>17.5</v>
      </c>
      <c r="C3" s="5">
        <v>5</v>
      </c>
      <c r="D3" s="5">
        <v>1.1</v>
      </c>
      <c r="E3" s="5">
        <v>0.4</v>
      </c>
      <c r="F3" s="5" t="s">
        <v>88</v>
      </c>
    </row>
    <row r="4" spans="1:6">
      <c r="A4" s="5" t="s">
        <v>89</v>
      </c>
      <c r="B4" s="5">
        <v>10</v>
      </c>
      <c r="C4" s="5">
        <v>3.1</v>
      </c>
      <c r="D4" s="5">
        <v>1</v>
      </c>
      <c r="E4" s="5">
        <v>0.4</v>
      </c>
      <c r="F4" s="5" t="s">
        <v>90</v>
      </c>
    </row>
    <row r="5" spans="1:6">
      <c r="A5" s="5" t="s">
        <v>91</v>
      </c>
      <c r="B5" s="5">
        <v>5.8</v>
      </c>
      <c r="C5" s="5">
        <v>2.6</v>
      </c>
      <c r="D5" s="5">
        <v>0.9</v>
      </c>
      <c r="E5" s="5">
        <v>0.3</v>
      </c>
      <c r="F5" s="5" t="s">
        <v>92</v>
      </c>
    </row>
    <row r="7" spans="1:3">
      <c r="A7" s="4" t="s">
        <v>93</v>
      </c>
      <c r="B7" s="4"/>
      <c r="C7" s="4"/>
    </row>
    <row r="8" spans="1:3">
      <c r="A8" s="5" t="s">
        <v>94</v>
      </c>
      <c r="B8" s="5" t="s">
        <v>95</v>
      </c>
      <c r="C8" s="5" t="s">
        <v>8</v>
      </c>
    </row>
    <row r="9" spans="1:3">
      <c r="A9" s="5" t="s">
        <v>96</v>
      </c>
      <c r="B9" s="5">
        <v>15</v>
      </c>
      <c r="C9" s="5"/>
    </row>
    <row r="10" spans="1:3">
      <c r="A10" s="5" t="s">
        <v>96</v>
      </c>
      <c r="B10" s="5">
        <v>13.8</v>
      </c>
      <c r="C10" s="5"/>
    </row>
    <row r="12" spans="1:5">
      <c r="A12" s="4" t="s">
        <v>97</v>
      </c>
      <c r="B12" s="4"/>
      <c r="C12" s="4"/>
      <c r="D12" s="4"/>
      <c r="E12" s="4"/>
    </row>
    <row r="13" spans="1:5">
      <c r="A13" s="5" t="s">
        <v>1</v>
      </c>
      <c r="B13" s="5" t="s">
        <v>2</v>
      </c>
      <c r="C13" s="5" t="s">
        <v>7</v>
      </c>
      <c r="D13" s="5" t="s">
        <v>70</v>
      </c>
      <c r="E13" s="5" t="s">
        <v>8</v>
      </c>
    </row>
    <row r="14" spans="1:5">
      <c r="A14" s="5">
        <v>1</v>
      </c>
      <c r="B14" s="5" t="s">
        <v>98</v>
      </c>
      <c r="C14" s="5" t="s">
        <v>99</v>
      </c>
      <c r="D14" s="5">
        <v>20</v>
      </c>
      <c r="E14" s="5"/>
    </row>
    <row r="15" spans="1:5">
      <c r="A15" s="5">
        <v>2</v>
      </c>
      <c r="B15" s="5" t="s">
        <v>100</v>
      </c>
      <c r="C15" s="5" t="s">
        <v>101</v>
      </c>
      <c r="D15" s="5">
        <v>597.75</v>
      </c>
      <c r="E15" s="5"/>
    </row>
    <row r="16" spans="1:5">
      <c r="A16" s="5">
        <v>3</v>
      </c>
      <c r="B16" s="5" t="s">
        <v>102</v>
      </c>
      <c r="C16" s="5" t="s">
        <v>103</v>
      </c>
      <c r="D16" s="5">
        <v>20</v>
      </c>
      <c r="E16" s="5"/>
    </row>
    <row r="17" spans="1:5">
      <c r="A17" s="5">
        <v>4</v>
      </c>
      <c r="B17" s="5" t="s">
        <v>104</v>
      </c>
      <c r="C17" s="5" t="s">
        <v>105</v>
      </c>
      <c r="D17" s="5">
        <v>3</v>
      </c>
      <c r="E17" s="5"/>
    </row>
    <row r="18" ht="42.75" spans="1:5">
      <c r="A18" s="5">
        <v>5</v>
      </c>
      <c r="B18" s="5" t="s">
        <v>106</v>
      </c>
      <c r="C18" s="5" t="s">
        <v>107</v>
      </c>
      <c r="D18" s="5">
        <v>4100</v>
      </c>
      <c r="E18" s="6" t="s">
        <v>108</v>
      </c>
    </row>
    <row r="21" ht="25" customHeight="1" spans="1:6">
      <c r="A21" s="2"/>
      <c r="B21" s="2" t="s">
        <v>109</v>
      </c>
      <c r="C21" s="2" t="s">
        <v>110</v>
      </c>
      <c r="D21" s="2" t="s">
        <v>111</v>
      </c>
      <c r="E21" s="2" t="s">
        <v>112</v>
      </c>
      <c r="F21" s="2" t="s">
        <v>113</v>
      </c>
    </row>
    <row r="22" ht="25" customHeight="1" spans="1:6">
      <c r="A22" s="2" t="s">
        <v>114</v>
      </c>
      <c r="B22" s="2">
        <v>601.5</v>
      </c>
      <c r="C22" s="2">
        <v>573.3</v>
      </c>
      <c r="D22" s="2">
        <v>309.5</v>
      </c>
      <c r="E22" s="2">
        <v>547.5</v>
      </c>
      <c r="F22" s="2">
        <v>461</v>
      </c>
    </row>
    <row r="23" ht="25" customHeight="1" spans="1:6">
      <c r="A23" s="2" t="s">
        <v>115</v>
      </c>
      <c r="B23" s="2">
        <v>283</v>
      </c>
      <c r="C23" s="2">
        <v>269</v>
      </c>
      <c r="D23" s="2">
        <v>95</v>
      </c>
      <c r="E23" s="2">
        <v>258</v>
      </c>
      <c r="F23" s="2">
        <v>141</v>
      </c>
    </row>
    <row r="24" ht="25" customHeight="1" spans="1:6">
      <c r="A24" s="2" t="s">
        <v>116</v>
      </c>
      <c r="B24" s="2"/>
      <c r="C24" s="2"/>
      <c r="D24" s="2">
        <v>32</v>
      </c>
      <c r="E24" s="2"/>
      <c r="F24" s="2">
        <v>64</v>
      </c>
    </row>
    <row r="25" ht="25" customHeight="1" spans="1:6">
      <c r="A25" s="2" t="s">
        <v>117</v>
      </c>
      <c r="B25" s="2">
        <v>21</v>
      </c>
      <c r="C25" s="2">
        <v>22</v>
      </c>
      <c r="D25" s="2">
        <v>13</v>
      </c>
      <c r="E25" s="2">
        <v>19</v>
      </c>
      <c r="F25" s="2">
        <v>21</v>
      </c>
    </row>
    <row r="26" ht="25" customHeight="1" spans="1:6">
      <c r="A26" s="2" t="s">
        <v>118</v>
      </c>
      <c r="B26" s="2">
        <f>14.25+16.25+9.5+27.5</f>
        <v>67.5</v>
      </c>
      <c r="C26" s="2">
        <f>18.25+18.5+18.1+18.5</f>
        <v>73.35</v>
      </c>
      <c r="D26" s="2">
        <v>62.5</v>
      </c>
      <c r="E26" s="2">
        <f>24+9.5+20.75+13.25</f>
        <v>67.5</v>
      </c>
      <c r="F26" s="2">
        <f>27.75+10.5+10.5+12.75</f>
        <v>61.5</v>
      </c>
    </row>
    <row r="27" ht="25" customHeight="1" spans="1:6">
      <c r="A27" s="2" t="s">
        <v>119</v>
      </c>
      <c r="B27" s="2">
        <v>349</v>
      </c>
      <c r="C27" s="2">
        <f>155.4*2+12</f>
        <v>322.8</v>
      </c>
      <c r="D27" s="2">
        <f>208+10</f>
        <v>218</v>
      </c>
      <c r="E27" s="2">
        <f>294.6+10</f>
        <v>304.6</v>
      </c>
      <c r="F27" s="2">
        <v>390</v>
      </c>
    </row>
    <row r="28" ht="25" customHeight="1" spans="1:6">
      <c r="A28" s="2" t="s">
        <v>120</v>
      </c>
      <c r="B28" s="2">
        <v>94</v>
      </c>
      <c r="C28" s="2">
        <v>90</v>
      </c>
      <c r="D28" s="2">
        <v>64</v>
      </c>
      <c r="E28" s="2">
        <f>16*4+2*5+2+6</f>
        <v>82</v>
      </c>
      <c r="F28" s="2">
        <f>32*4</f>
        <v>128</v>
      </c>
    </row>
    <row r="29" ht="25" customHeight="1" spans="1:6">
      <c r="A29" s="5" t="s">
        <v>121</v>
      </c>
      <c r="B29" s="5">
        <v>3</v>
      </c>
      <c r="C29" s="5">
        <v>3</v>
      </c>
      <c r="D29" s="5">
        <v>3</v>
      </c>
      <c r="E29" s="5">
        <v>3</v>
      </c>
      <c r="F29" s="5">
        <v>3</v>
      </c>
    </row>
  </sheetData>
  <mergeCells count="3">
    <mergeCell ref="A1:F1"/>
    <mergeCell ref="A7:C7"/>
    <mergeCell ref="A12:E12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K10" sqref="K10"/>
    </sheetView>
  </sheetViews>
  <sheetFormatPr defaultColWidth="9" defaultRowHeight="14.25" outlineLevelCol="7"/>
  <cols>
    <col min="3" max="3" width="11.75" customWidth="1"/>
    <col min="4" max="4" width="12.625" customWidth="1"/>
    <col min="5" max="5" width="6.25" customWidth="1"/>
  </cols>
  <sheetData>
    <row r="1" ht="20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" customHeight="1" spans="1:8">
      <c r="A2" s="1" t="s">
        <v>1</v>
      </c>
      <c r="B2" s="2" t="s">
        <v>2</v>
      </c>
      <c r="C2" s="1" t="s">
        <v>3</v>
      </c>
      <c r="D2" s="2" t="s">
        <v>4</v>
      </c>
      <c r="E2" s="2" t="s">
        <v>5</v>
      </c>
      <c r="F2" s="1" t="s">
        <v>6</v>
      </c>
      <c r="G2" s="1" t="s">
        <v>7</v>
      </c>
      <c r="H2" s="2" t="s">
        <v>8</v>
      </c>
    </row>
    <row r="3" ht="20" customHeight="1" spans="1:8">
      <c r="A3" s="1">
        <v>1</v>
      </c>
      <c r="B3" s="2" t="s">
        <v>122</v>
      </c>
      <c r="C3" s="2"/>
      <c r="D3" s="2" t="s">
        <v>73</v>
      </c>
      <c r="E3" s="2" t="s">
        <v>11</v>
      </c>
      <c r="F3" s="1">
        <v>2</v>
      </c>
      <c r="G3" s="1" t="s">
        <v>12</v>
      </c>
      <c r="H3" s="2"/>
    </row>
    <row r="4" ht="20" customHeight="1" spans="1:8">
      <c r="A4" s="1">
        <v>2</v>
      </c>
      <c r="B4" s="2" t="s">
        <v>9</v>
      </c>
      <c r="C4" s="2"/>
      <c r="D4" s="2" t="s">
        <v>10</v>
      </c>
      <c r="E4" s="2" t="s">
        <v>11</v>
      </c>
      <c r="F4" s="1">
        <v>2</v>
      </c>
      <c r="G4" s="1" t="s">
        <v>12</v>
      </c>
      <c r="H4" s="2"/>
    </row>
    <row r="5" ht="20" customHeight="1" spans="1:8">
      <c r="A5" s="1">
        <v>3</v>
      </c>
      <c r="B5" s="2" t="s">
        <v>9</v>
      </c>
      <c r="C5" s="2"/>
      <c r="D5" s="2" t="s">
        <v>13</v>
      </c>
      <c r="E5" s="2" t="s">
        <v>11</v>
      </c>
      <c r="F5" s="1">
        <v>5</v>
      </c>
      <c r="G5" s="1" t="s">
        <v>12</v>
      </c>
      <c r="H5" s="2"/>
    </row>
    <row r="6" ht="20" customHeight="1" spans="1:8">
      <c r="A6" s="1">
        <v>4</v>
      </c>
      <c r="B6" s="2" t="s">
        <v>9</v>
      </c>
      <c r="C6" s="2"/>
      <c r="D6" s="2" t="s">
        <v>14</v>
      </c>
      <c r="E6" s="2" t="s">
        <v>11</v>
      </c>
      <c r="F6" s="1">
        <v>3</v>
      </c>
      <c r="G6" s="1" t="s">
        <v>12</v>
      </c>
      <c r="H6" s="2"/>
    </row>
    <row r="7" ht="20" customHeight="1" spans="1:8">
      <c r="A7" s="1">
        <v>5</v>
      </c>
      <c r="B7" s="2" t="s">
        <v>9</v>
      </c>
      <c r="C7" s="2"/>
      <c r="D7" s="2" t="s">
        <v>15</v>
      </c>
      <c r="E7" s="2" t="s">
        <v>11</v>
      </c>
      <c r="F7" s="1">
        <v>1</v>
      </c>
      <c r="G7" s="1" t="s">
        <v>12</v>
      </c>
      <c r="H7" s="2"/>
    </row>
    <row r="8" ht="65" customHeight="1" spans="1:8">
      <c r="A8" s="1">
        <v>6</v>
      </c>
      <c r="B8" s="2" t="s">
        <v>16</v>
      </c>
      <c r="C8" s="2" t="str">
        <f>_xlfn.DISPIMG("ID_1289B917D37B4A1DBD04BF1FCF73D783",1)</f>
        <v>=DISPIMG("ID_1289B917D37B4A1DBD04BF1FCF73D783",1)</v>
      </c>
      <c r="D8" s="2" t="s">
        <v>17</v>
      </c>
      <c r="E8" s="2" t="s">
        <v>18</v>
      </c>
      <c r="F8" s="1">
        <v>2</v>
      </c>
      <c r="G8" s="1" t="s">
        <v>12</v>
      </c>
      <c r="H8" s="2"/>
    </row>
    <row r="9" ht="20" customHeight="1" spans="1:8">
      <c r="A9" s="1">
        <v>7</v>
      </c>
      <c r="B9" s="2" t="s">
        <v>16</v>
      </c>
      <c r="C9" s="2"/>
      <c r="D9" s="2" t="s">
        <v>17</v>
      </c>
      <c r="E9" s="2" t="s">
        <v>19</v>
      </c>
      <c r="F9" s="1">
        <v>1</v>
      </c>
      <c r="G9" s="1" t="s">
        <v>12</v>
      </c>
      <c r="H9" s="2"/>
    </row>
    <row r="10" ht="69" customHeight="1" spans="1:8">
      <c r="A10" s="1">
        <v>8</v>
      </c>
      <c r="B10" s="2" t="s">
        <v>16</v>
      </c>
      <c r="C10" s="2" t="str">
        <f>_xlfn.DISPIMG("ID_946D3F4BE7974B98B8303EE01A4A950E",1)</f>
        <v>=DISPIMG("ID_946D3F4BE7974B98B8303EE01A4A950E",1)</v>
      </c>
      <c r="D10" s="3" t="s">
        <v>20</v>
      </c>
      <c r="E10" s="2" t="s">
        <v>11</v>
      </c>
      <c r="F10" s="1">
        <v>9</v>
      </c>
      <c r="G10" s="1" t="s">
        <v>12</v>
      </c>
      <c r="H10" s="2"/>
    </row>
    <row r="11" ht="77" customHeight="1" spans="1:8">
      <c r="A11" s="1">
        <v>9</v>
      </c>
      <c r="B11" s="2" t="s">
        <v>16</v>
      </c>
      <c r="C11" s="2" t="str">
        <f>_xlfn.DISPIMG("ID_D6B41ADDA54C46B5930304F40123AD36",1)</f>
        <v>=DISPIMG("ID_D6B41ADDA54C46B5930304F40123AD36",1)</v>
      </c>
      <c r="D11" s="3" t="s">
        <v>21</v>
      </c>
      <c r="E11" s="2" t="s">
        <v>11</v>
      </c>
      <c r="F11" s="1">
        <v>11</v>
      </c>
      <c r="G11" s="1" t="s">
        <v>12</v>
      </c>
      <c r="H11" s="2"/>
    </row>
    <row r="12" ht="20" customHeight="1" spans="1:8">
      <c r="A12" s="1">
        <v>10</v>
      </c>
      <c r="B12" s="2" t="s">
        <v>22</v>
      </c>
      <c r="C12" s="2"/>
      <c r="D12" s="2" t="s">
        <v>23</v>
      </c>
      <c r="E12" s="2" t="s">
        <v>11</v>
      </c>
      <c r="F12" s="1">
        <v>2</v>
      </c>
      <c r="G12" s="1" t="s">
        <v>12</v>
      </c>
      <c r="H12" s="2"/>
    </row>
    <row r="13" ht="20" customHeight="1" spans="1:8">
      <c r="A13" s="1">
        <v>11</v>
      </c>
      <c r="B13" s="2" t="s">
        <v>24</v>
      </c>
      <c r="C13" s="2"/>
      <c r="D13" s="2" t="s">
        <v>25</v>
      </c>
      <c r="E13" s="2" t="s">
        <v>11</v>
      </c>
      <c r="F13" s="1">
        <v>1</v>
      </c>
      <c r="G13" s="1" t="s">
        <v>12</v>
      </c>
      <c r="H13" s="2"/>
    </row>
    <row r="14" ht="20" customHeight="1" spans="1:8">
      <c r="A14" s="1">
        <v>12</v>
      </c>
      <c r="B14" s="2" t="s">
        <v>26</v>
      </c>
      <c r="C14" s="2"/>
      <c r="D14" s="2" t="s">
        <v>27</v>
      </c>
      <c r="E14" s="2" t="s">
        <v>11</v>
      </c>
      <c r="F14" s="1">
        <v>1</v>
      </c>
      <c r="G14" s="1" t="s">
        <v>12</v>
      </c>
      <c r="H14" s="2"/>
    </row>
    <row r="15" ht="20" customHeight="1" spans="1:8">
      <c r="A15" s="1">
        <v>13</v>
      </c>
      <c r="B15" s="2" t="s">
        <v>28</v>
      </c>
      <c r="C15" s="2"/>
      <c r="D15" s="3" t="s">
        <v>29</v>
      </c>
      <c r="E15" s="2" t="s">
        <v>18</v>
      </c>
      <c r="F15" s="1">
        <v>2</v>
      </c>
      <c r="G15" s="1" t="s">
        <v>12</v>
      </c>
      <c r="H15" s="2"/>
    </row>
    <row r="16" ht="20" customHeight="1" spans="1:8">
      <c r="A16" s="1">
        <v>14</v>
      </c>
      <c r="B16" s="2" t="s">
        <v>28</v>
      </c>
      <c r="C16" s="2"/>
      <c r="D16" s="3" t="s">
        <v>29</v>
      </c>
      <c r="E16" s="2" t="s">
        <v>30</v>
      </c>
      <c r="F16" s="1">
        <v>2</v>
      </c>
      <c r="G16" s="1" t="s">
        <v>12</v>
      </c>
      <c r="H16" s="2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汇总 (0428)</vt:lpstr>
      <vt:lpstr>铝架</vt:lpstr>
      <vt:lpstr>引桥明细</vt:lpstr>
      <vt:lpstr>码头</vt:lpstr>
      <vt:lpstr>0419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梁山</cp:lastModifiedBy>
  <dcterms:created xsi:type="dcterms:W3CDTF">2020-05-02T14:59:00Z</dcterms:created>
  <dcterms:modified xsi:type="dcterms:W3CDTF">2023-04-28T09:30:35Z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E69C863DCC43435B99E9535CEF47F8A1_13</vt:lpwstr>
  </property>
</Properties>
</file>