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Shared drives\DOD - Breast Clip\Hardware\PCB\dod_bc_v03_power\Project Support\"/>
    </mc:Choice>
  </mc:AlternateContent>
  <xr:revisionPtr revIDLastSave="0" documentId="8_{57CA380C-CBE7-442F-B746-0196CD31788C}" xr6:coauthVersionLast="47" xr6:coauthVersionMax="47" xr10:uidLastSave="{00000000-0000-0000-0000-000000000000}"/>
  <bookViews>
    <workbookView xWindow="3510" yWindow="3510" windowWidth="21600" windowHeight="12735" xr2:uid="{00000000-000D-0000-FFFF-FFFF00000000}"/>
  </bookViews>
  <sheets>
    <sheet name="mxc_delay(...) Cloc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LwZ81bCIhDrmU4nmMJPRk0gHVfg=="/>
    </ext>
  </extLst>
</workbook>
</file>

<file path=xl/calcChain.xml><?xml version="1.0" encoding="utf-8"?>
<calcChain xmlns="http://schemas.openxmlformats.org/spreadsheetml/2006/main">
  <c r="I35" i="2" l="1"/>
  <c r="I36" i="2"/>
  <c r="G36" i="2"/>
  <c r="H31" i="2"/>
  <c r="H30" i="2"/>
  <c r="V34" i="2"/>
  <c r="V35" i="2"/>
  <c r="X14" i="2"/>
  <c r="X13" i="2"/>
  <c r="X12" i="2"/>
  <c r="X11" i="2"/>
  <c r="X10" i="2"/>
  <c r="X9" i="2"/>
  <c r="X8" i="2"/>
  <c r="X7" i="2"/>
  <c r="X6" i="2"/>
  <c r="X5" i="2"/>
  <c r="X4" i="2"/>
  <c r="X3" i="2"/>
  <c r="S26" i="2"/>
  <c r="S25" i="2"/>
  <c r="S24" i="2"/>
  <c r="S21" i="2"/>
  <c r="S20" i="2"/>
  <c r="S19" i="2"/>
  <c r="S18" i="2"/>
  <c r="S15" i="2"/>
  <c r="S14" i="2"/>
  <c r="S13" i="2"/>
  <c r="S12" i="2"/>
  <c r="S11" i="2"/>
  <c r="S10" i="2"/>
  <c r="S8" i="2"/>
  <c r="S7" i="2"/>
  <c r="S6" i="2"/>
  <c r="S5" i="2"/>
  <c r="S4" i="2"/>
  <c r="N24" i="2"/>
  <c r="I13" i="2"/>
  <c r="I14" i="2"/>
  <c r="AA35" i="2"/>
  <c r="AA34" i="2"/>
  <c r="AB14" i="2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T3" i="2"/>
  <c r="T7" i="2" s="1"/>
  <c r="T9" i="2" s="1"/>
  <c r="T13" i="2" s="1"/>
  <c r="W27" i="2"/>
  <c r="X27" i="2" s="1"/>
  <c r="W26" i="2"/>
  <c r="X26" i="2" s="1"/>
  <c r="W25" i="2"/>
  <c r="X25" i="2" s="1"/>
  <c r="W24" i="2"/>
  <c r="X24" i="2" s="1"/>
  <c r="W23" i="2"/>
  <c r="X23" i="2" s="1"/>
  <c r="W22" i="2"/>
  <c r="X22" i="2" s="1"/>
  <c r="W21" i="2"/>
  <c r="X21" i="2" s="1"/>
  <c r="W20" i="2"/>
  <c r="X20" i="2" s="1"/>
  <c r="W19" i="2"/>
  <c r="X19" i="2" s="1"/>
  <c r="W18" i="2"/>
  <c r="X18" i="2" s="1"/>
  <c r="W17" i="2"/>
  <c r="X17" i="2" s="1"/>
  <c r="W16" i="2"/>
  <c r="X16" i="2" s="1"/>
  <c r="W15" i="2"/>
  <c r="X15" i="2" s="1"/>
  <c r="X30" i="2" s="1"/>
  <c r="R34" i="2"/>
  <c r="G39" i="2"/>
  <c r="H39" i="2" s="1"/>
  <c r="R27" i="2"/>
  <c r="S27" i="2" s="1"/>
  <c r="R26" i="2"/>
  <c r="R25" i="2"/>
  <c r="R24" i="2"/>
  <c r="R23" i="2"/>
  <c r="S23" i="2" s="1"/>
  <c r="R22" i="2"/>
  <c r="S22" i="2" s="1"/>
  <c r="R21" i="2"/>
  <c r="R20" i="2"/>
  <c r="R19" i="2"/>
  <c r="R18" i="2"/>
  <c r="R17" i="2"/>
  <c r="S17" i="2" s="1"/>
  <c r="R16" i="2"/>
  <c r="S16" i="2" s="1"/>
  <c r="R15" i="2"/>
  <c r="R14" i="2"/>
  <c r="R13" i="2"/>
  <c r="R12" i="2"/>
  <c r="R11" i="2"/>
  <c r="R10" i="2"/>
  <c r="R9" i="2"/>
  <c r="S9" i="2" s="1"/>
  <c r="R8" i="2"/>
  <c r="R7" i="2"/>
  <c r="R6" i="2"/>
  <c r="R5" i="2"/>
  <c r="R4" i="2"/>
  <c r="R3" i="2"/>
  <c r="S3" i="2" s="1"/>
  <c r="O3" i="2"/>
  <c r="O7" i="2" s="1"/>
  <c r="O9" i="2" s="1"/>
  <c r="O13" i="2" s="1"/>
  <c r="E3" i="2"/>
  <c r="E7" i="2" s="1"/>
  <c r="E9" i="2" s="1"/>
  <c r="E13" i="2" s="1"/>
  <c r="M27" i="2"/>
  <c r="N27" i="2" s="1"/>
  <c r="M26" i="2"/>
  <c r="N26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M25" i="2"/>
  <c r="N25" i="2" s="1"/>
  <c r="M18" i="2"/>
  <c r="N18" i="2" s="1"/>
  <c r="H18" i="2"/>
  <c r="I18" i="2" s="1"/>
  <c r="D18" i="2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3" i="2"/>
  <c r="N3" i="2" s="1"/>
  <c r="J7" i="2"/>
  <c r="J9" i="2" s="1"/>
  <c r="J13" i="2" s="1"/>
  <c r="H10" i="2"/>
  <c r="I10" i="2" s="1"/>
  <c r="H6" i="2"/>
  <c r="I6" i="2" s="1"/>
  <c r="H3" i="2"/>
  <c r="I3" i="2" s="1"/>
  <c r="H4" i="2"/>
  <c r="I4" i="2" s="1"/>
  <c r="H5" i="2"/>
  <c r="I5" i="2" s="1"/>
  <c r="H7" i="2"/>
  <c r="I7" i="2" s="1"/>
  <c r="H8" i="2"/>
  <c r="I8" i="2" s="1"/>
  <c r="H9" i="2"/>
  <c r="I9" i="2" s="1"/>
  <c r="H11" i="2"/>
  <c r="I11" i="2" s="1"/>
  <c r="H12" i="2"/>
  <c r="I12" i="2" s="1"/>
  <c r="H13" i="2"/>
  <c r="H14" i="2"/>
  <c r="H15" i="2"/>
  <c r="H16" i="2"/>
  <c r="I16" i="2" s="1"/>
  <c r="H17" i="2"/>
  <c r="I17" i="2" s="1"/>
  <c r="A7" i="2"/>
  <c r="A9" i="2" s="1"/>
  <c r="A13" i="2" s="1"/>
  <c r="D4" i="2"/>
  <c r="D5" i="2"/>
  <c r="D7" i="2"/>
  <c r="D8" i="2"/>
  <c r="D9" i="2"/>
  <c r="D11" i="2"/>
  <c r="D12" i="2"/>
  <c r="D13" i="2"/>
  <c r="D14" i="2"/>
  <c r="D15" i="2"/>
  <c r="D16" i="2"/>
  <c r="D17" i="2"/>
  <c r="D3" i="2"/>
  <c r="AB30" i="2" l="1"/>
  <c r="AB31" i="2"/>
  <c r="W28" i="2"/>
  <c r="W30" i="2"/>
  <c r="W31" i="2"/>
  <c r="R35" i="2"/>
  <c r="I15" i="2"/>
  <c r="X31" i="2"/>
  <c r="X36" i="2" s="1"/>
  <c r="Y36" i="2" s="1"/>
  <c r="M29" i="2"/>
  <c r="Y3" i="2"/>
  <c r="Y7" i="2" s="1"/>
  <c r="Y9" i="2" s="1"/>
  <c r="Y13" i="2" s="1"/>
  <c r="AC14" i="2"/>
  <c r="R29" i="2"/>
  <c r="AB28" i="2"/>
  <c r="AB29" i="2"/>
  <c r="W29" i="2"/>
  <c r="R28" i="2"/>
  <c r="M28" i="2"/>
  <c r="H28" i="2"/>
  <c r="D29" i="2"/>
  <c r="H29" i="2"/>
  <c r="D28" i="2"/>
  <c r="X34" i="2" l="1"/>
  <c r="Y34" i="2" s="1"/>
  <c r="X35" i="2"/>
  <c r="Y35" i="2" s="1"/>
  <c r="X37" i="2"/>
  <c r="Y37" i="2" s="1"/>
  <c r="AC31" i="2"/>
  <c r="AC30" i="2"/>
  <c r="AC34" i="2" s="1"/>
  <c r="AD34" i="2" s="1"/>
  <c r="AC36" i="2" l="1"/>
  <c r="AD36" i="2" s="1"/>
  <c r="AC37" i="2"/>
  <c r="AD37" i="2" s="1"/>
  <c r="AC35" i="2"/>
  <c r="AD35" i="2" s="1"/>
</calcChain>
</file>

<file path=xl/sharedStrings.xml><?xml version="1.0" encoding="utf-8"?>
<sst xmlns="http://schemas.openxmlformats.org/spreadsheetml/2006/main" count="99" uniqueCount="28">
  <si>
    <t>Slope</t>
  </si>
  <si>
    <t>Intercept</t>
  </si>
  <si>
    <t>Linear Fit</t>
  </si>
  <si>
    <t>Setting (uSecs)</t>
  </si>
  <si>
    <t>GPIO Out Toggle Hi to Lo Period</t>
  </si>
  <si>
    <t>SYS_CLK (MHz)</t>
  </si>
  <si>
    <t>SYS_CLK Prescaler</t>
  </si>
  <si>
    <t>Periph_CLK (MHz)</t>
  </si>
  <si>
    <t>Timer Prescaler</t>
  </si>
  <si>
    <t>Timer Clock</t>
  </si>
  <si>
    <t>Delay Actual (uSecs)</t>
  </si>
  <si>
    <t>OSC (MHz)</t>
  </si>
  <si>
    <t>INA2180 (200x Gain) Current Sensor</t>
  </si>
  <si>
    <t>Delta V (1Ohm, mV)</t>
  </si>
  <si>
    <t>Current (mA)</t>
  </si>
  <si>
    <t>Power (mW)</t>
  </si>
  <si>
    <t>Delay Actual (secs)</t>
  </si>
  <si>
    <t>Slope Inverse</t>
  </si>
  <si>
    <t>Intercept Inverse</t>
  </si>
  <si>
    <t>Actual Setting</t>
  </si>
  <si>
    <t>Intended Seconds</t>
  </si>
  <si>
    <t>Checking for possibility of 32b Representation</t>
  </si>
  <si>
    <t xml:space="preserve">0.9V OVR HFIO with Prescaler Settings </t>
  </si>
  <si>
    <t>1.1V OVR HFIO Clock with Default Settings</t>
  </si>
  <si>
    <t>Nano Clock (80kHz) with Default Settings</t>
  </si>
  <si>
    <t>0.9V OVR HFIO with Prescaler with Power Down Continuous Timer</t>
  </si>
  <si>
    <t>0.9V OVR Nano Clock (80kHz) with Prescaler and Power Down Continuous Timer</t>
  </si>
  <si>
    <t>0.9V OVR Nano Clock (80kHz) with Prescaler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</si>
</sst>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164" fontId="0" fillId="0" borderId="0" xfId="1" applyNumberFormat="1" applyFont="1"/>
    <xf numFmtId="164" fontId="4" fillId="0" borderId="0" xfId="1" applyNumberFormat="1" applyFont="1"/>
    <xf numFmtId="0" fontId="0" fillId="0" borderId="1" xfId="0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0" fillId="0" borderId="4" xfId="0" applyBorder="1"/>
    <xf numFmtId="0" fontId="4" fillId="0" borderId="4" xfId="0" applyFont="1" applyBorder="1"/>
    <xf numFmtId="0" fontId="4" fillId="0" borderId="5" xfId="0" applyFont="1" applyBorder="1"/>
    <xf numFmtId="0" fontId="0" fillId="0" borderId="6" xfId="0" applyBorder="1"/>
    <xf numFmtId="0" fontId="4" fillId="0" borderId="6" xfId="0" applyFont="1" applyBorder="1"/>
    <xf numFmtId="0" fontId="0" fillId="0" borderId="7" xfId="0" applyBorder="1"/>
    <xf numFmtId="0" fontId="4" fillId="0" borderId="8" xfId="0" applyFont="1" applyBorder="1"/>
    <xf numFmtId="0" fontId="3" fillId="0" borderId="0" xfId="0" applyFont="1"/>
    <xf numFmtId="0" fontId="3" fillId="0" borderId="2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8" xfId="0" applyBorder="1"/>
    <xf numFmtId="0" fontId="0" fillId="0" borderId="5" xfId="0" applyBorder="1"/>
    <xf numFmtId="0" fontId="3" fillId="0" borderId="4" xfId="0" applyFont="1" applyBorder="1"/>
    <xf numFmtId="0" fontId="1" fillId="3" borderId="2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6"/>
          </c:marker>
          <c:xVal>
            <c:numRef>
              <c:f>'mxc_delay(...) Clock'!$B$3:$B$14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</c:numCache>
            </c:numRef>
          </c:xVal>
          <c:yVal>
            <c:numRef>
              <c:f>'mxc_delay(...) Clock'!$D$3:$D$14</c:f>
              <c:numCache>
                <c:formatCode>General</c:formatCode>
                <c:ptCount val="12"/>
                <c:pt idx="0">
                  <c:v>2.4135</c:v>
                </c:pt>
                <c:pt idx="1">
                  <c:v>11.68</c:v>
                </c:pt>
                <c:pt idx="2">
                  <c:v>13.074999999999999</c:v>
                </c:pt>
                <c:pt idx="4">
                  <c:v>15.865</c:v>
                </c:pt>
                <c:pt idx="5">
                  <c:v>20.045000000000002</c:v>
                </c:pt>
                <c:pt idx="6">
                  <c:v>29.805</c:v>
                </c:pt>
                <c:pt idx="8">
                  <c:v>60.1</c:v>
                </c:pt>
                <c:pt idx="9">
                  <c:v>110.3</c:v>
                </c:pt>
                <c:pt idx="10">
                  <c:v>209.25</c:v>
                </c:pt>
                <c:pt idx="11">
                  <c:v>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834-4726-B8CE-A413D9CEE3CA}"/>
            </c:ext>
          </c:extLst>
        </c:ser>
        <c:ser>
          <c:idx val="4"/>
          <c:order val="1"/>
          <c:spPr>
            <a:ln>
              <a:noFill/>
            </a:ln>
          </c:spPr>
          <c:marker>
            <c:symbol val="triangle"/>
            <c:size val="6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'mxc_delay(...) Clock'!$F$3:$F$14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</c:numCache>
            </c:numRef>
          </c:xVal>
          <c:yVal>
            <c:numRef>
              <c:f>'mxc_delay(...) Clock'!$H$3:$H$14</c:f>
              <c:numCache>
                <c:formatCode>General</c:formatCode>
                <c:ptCount val="12"/>
                <c:pt idx="0">
                  <c:v>18.425000000000001</c:v>
                </c:pt>
                <c:pt idx="1">
                  <c:v>79.05</c:v>
                </c:pt>
                <c:pt idx="2">
                  <c:v>79.05</c:v>
                </c:pt>
                <c:pt idx="3">
                  <c:v>79.05</c:v>
                </c:pt>
                <c:pt idx="4">
                  <c:v>89.8</c:v>
                </c:pt>
                <c:pt idx="5">
                  <c:v>89.8</c:v>
                </c:pt>
                <c:pt idx="6">
                  <c:v>100.6</c:v>
                </c:pt>
                <c:pt idx="7">
                  <c:v>111.4</c:v>
                </c:pt>
                <c:pt idx="8">
                  <c:v>132.94999999999999</c:v>
                </c:pt>
                <c:pt idx="9">
                  <c:v>176.05</c:v>
                </c:pt>
                <c:pt idx="10">
                  <c:v>289.55</c:v>
                </c:pt>
                <c:pt idx="11">
                  <c:v>572.5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834-4726-B8CE-A413D9CE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83335"/>
        <c:axId val="1564364532"/>
      </c:scatterChart>
      <c:valAx>
        <c:axId val="5098833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4364532"/>
        <c:crosses val="autoZero"/>
        <c:crossBetween val="midCat"/>
      </c:valAx>
      <c:valAx>
        <c:axId val="156436453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988333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7"/>
          <c:order val="0"/>
          <c:spPr>
            <a:ln>
              <a:noFill/>
            </a:ln>
          </c:spPr>
          <c:marker>
            <c:symbol val="triangle"/>
            <c:size val="6"/>
            <c:spPr>
              <a:ln>
                <a:solidFill>
                  <a:srgbClr val="C00000"/>
                </a:solidFill>
              </a:ln>
            </c:spPr>
          </c:marker>
          <c:xVal>
            <c:numRef>
              <c:f>'mxc_delay(...) Clock'!$P$20:$P$27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5000000</c:v>
                </c:pt>
                <c:pt idx="7">
                  <c:v>10000000</c:v>
                </c:pt>
              </c:numCache>
            </c:numRef>
          </c:xVal>
          <c:yVal>
            <c:numRef>
              <c:f>'mxc_delay(...) Clock'!$R$20:$R$27</c:f>
              <c:numCache>
                <c:formatCode>General</c:formatCode>
                <c:ptCount val="8"/>
                <c:pt idx="0">
                  <c:v>13465</c:v>
                </c:pt>
                <c:pt idx="1">
                  <c:v>16400</c:v>
                </c:pt>
                <c:pt idx="2">
                  <c:v>22955</c:v>
                </c:pt>
                <c:pt idx="3">
                  <c:v>42610</c:v>
                </c:pt>
                <c:pt idx="4">
                  <c:v>75400</c:v>
                </c:pt>
                <c:pt idx="5">
                  <c:v>139500</c:v>
                </c:pt>
                <c:pt idx="6">
                  <c:v>336100</c:v>
                </c:pt>
                <c:pt idx="7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EF-4FAD-BBDD-4DD2BDD41C3E}"/>
            </c:ext>
          </c:extLst>
        </c:ser>
        <c:ser>
          <c:idx val="0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'mxc_delay(...) Clock'!$K$3:$K$27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10000</c:v>
                </c:pt>
                <c:pt idx="16">
                  <c:v>20000</c:v>
                </c:pt>
                <c:pt idx="17">
                  <c:v>50000</c:v>
                </c:pt>
                <c:pt idx="18">
                  <c:v>100000</c:v>
                </c:pt>
                <c:pt idx="19">
                  <c:v>200000</c:v>
                </c:pt>
                <c:pt idx="20">
                  <c:v>500000</c:v>
                </c:pt>
                <c:pt idx="21">
                  <c:v>1000000</c:v>
                </c:pt>
                <c:pt idx="22">
                  <c:v>2000000</c:v>
                </c:pt>
                <c:pt idx="23">
                  <c:v>5000000</c:v>
                </c:pt>
                <c:pt idx="24">
                  <c:v>10000000</c:v>
                </c:pt>
              </c:numCache>
            </c:numRef>
          </c:xVal>
          <c:yVal>
            <c:numRef>
              <c:f>'mxc_delay(...) Clock'!$M$3:$M$27</c:f>
              <c:numCache>
                <c:formatCode>General</c:formatCode>
                <c:ptCount val="25"/>
                <c:pt idx="0">
                  <c:v>2069.5</c:v>
                </c:pt>
                <c:pt idx="1">
                  <c:v>7890</c:v>
                </c:pt>
                <c:pt idx="2">
                  <c:v>7890</c:v>
                </c:pt>
                <c:pt idx="3">
                  <c:v>7890</c:v>
                </c:pt>
                <c:pt idx="4">
                  <c:v>7890</c:v>
                </c:pt>
                <c:pt idx="5">
                  <c:v>7890</c:v>
                </c:pt>
                <c:pt idx="6">
                  <c:v>7890</c:v>
                </c:pt>
                <c:pt idx="7">
                  <c:v>7890</c:v>
                </c:pt>
                <c:pt idx="8">
                  <c:v>7890</c:v>
                </c:pt>
                <c:pt idx="9">
                  <c:v>7890</c:v>
                </c:pt>
                <c:pt idx="10">
                  <c:v>7890</c:v>
                </c:pt>
                <c:pt idx="11">
                  <c:v>8020</c:v>
                </c:pt>
                <c:pt idx="12">
                  <c:v>8020</c:v>
                </c:pt>
                <c:pt idx="13">
                  <c:v>8020</c:v>
                </c:pt>
                <c:pt idx="14">
                  <c:v>8020</c:v>
                </c:pt>
                <c:pt idx="15">
                  <c:v>9080</c:v>
                </c:pt>
                <c:pt idx="16">
                  <c:v>9080</c:v>
                </c:pt>
                <c:pt idx="17">
                  <c:v>11200</c:v>
                </c:pt>
                <c:pt idx="18">
                  <c:v>14530</c:v>
                </c:pt>
                <c:pt idx="19">
                  <c:v>20985</c:v>
                </c:pt>
                <c:pt idx="20">
                  <c:v>40350</c:v>
                </c:pt>
                <c:pt idx="21">
                  <c:v>73450</c:v>
                </c:pt>
                <c:pt idx="22">
                  <c:v>138000</c:v>
                </c:pt>
                <c:pt idx="23">
                  <c:v>333800</c:v>
                </c:pt>
                <c:pt idx="24">
                  <c:v>660000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BEF-4FAD-BBDD-4DD2BDD41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83335"/>
        <c:axId val="1564364532"/>
      </c:scatterChart>
      <c:valAx>
        <c:axId val="5098833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4364532"/>
        <c:crosses val="autoZero"/>
        <c:crossBetween val="midCat"/>
      </c:valAx>
      <c:valAx>
        <c:axId val="156436453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988333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7"/>
          <c:order val="0"/>
          <c:spPr>
            <a:ln>
              <a:noFill/>
            </a:ln>
          </c:spPr>
          <c:marker>
            <c:symbol val="triangle"/>
            <c:size val="6"/>
            <c:spPr>
              <a:ln>
                <a:solidFill>
                  <a:srgbClr val="C00000"/>
                </a:solidFill>
              </a:ln>
            </c:spPr>
          </c:marker>
          <c:xVal>
            <c:numRef>
              <c:f>'mxc_delay(...) Clock'!$Z$14:$Z$23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500000</c:v>
                </c:pt>
              </c:numCache>
            </c:numRef>
          </c:xVal>
          <c:yVal>
            <c:numRef>
              <c:f>'mxc_delay(...) Clock'!$AB$14:$AB$23</c:f>
              <c:numCache>
                <c:formatCode>General</c:formatCode>
                <c:ptCount val="10"/>
                <c:pt idx="0">
                  <c:v>36045</c:v>
                </c:pt>
                <c:pt idx="1">
                  <c:v>52350</c:v>
                </c:pt>
                <c:pt idx="2">
                  <c:v>85000</c:v>
                </c:pt>
                <c:pt idx="3">
                  <c:v>183000</c:v>
                </c:pt>
                <c:pt idx="4">
                  <c:v>346250</c:v>
                </c:pt>
                <c:pt idx="5">
                  <c:v>672500</c:v>
                </c:pt>
                <c:pt idx="6">
                  <c:v>1652500</c:v>
                </c:pt>
                <c:pt idx="7">
                  <c:v>3284500</c:v>
                </c:pt>
                <c:pt idx="8">
                  <c:v>6550000</c:v>
                </c:pt>
                <c:pt idx="9">
                  <c:v>16345000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E-46B1-AC68-183D32EA12C4}"/>
            </c:ext>
          </c:extLst>
        </c:ser>
        <c:ser>
          <c:idx val="0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'mxc_delay(...) Clock'!$U$15:$U$27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  <c:pt idx="9">
                  <c:v>1000000</c:v>
                </c:pt>
                <c:pt idx="10">
                  <c:v>2000000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'mxc_delay(...) Clock'!$W$15:$W$27</c:f>
              <c:numCache>
                <c:formatCode>General</c:formatCode>
                <c:ptCount val="13"/>
                <c:pt idx="0">
                  <c:v>297.55</c:v>
                </c:pt>
                <c:pt idx="1">
                  <c:v>463.5</c:v>
                </c:pt>
                <c:pt idx="2">
                  <c:v>961.5</c:v>
                </c:pt>
                <c:pt idx="3">
                  <c:v>1791.5</c:v>
                </c:pt>
                <c:pt idx="4">
                  <c:v>3451.5</c:v>
                </c:pt>
                <c:pt idx="5">
                  <c:v>8430</c:v>
                </c:pt>
                <c:pt idx="6">
                  <c:v>16725</c:v>
                </c:pt>
                <c:pt idx="7">
                  <c:v>33330</c:v>
                </c:pt>
                <c:pt idx="8">
                  <c:v>83100</c:v>
                </c:pt>
                <c:pt idx="9">
                  <c:v>166050</c:v>
                </c:pt>
                <c:pt idx="10">
                  <c:v>332100</c:v>
                </c:pt>
                <c:pt idx="11">
                  <c:v>830000</c:v>
                </c:pt>
                <c:pt idx="12">
                  <c:v>1659500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5E-46B1-AC68-183D32EA1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83335"/>
        <c:axId val="1564364532"/>
      </c:scatterChart>
      <c:valAx>
        <c:axId val="5098833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4364532"/>
        <c:crosses val="autoZero"/>
        <c:crossBetween val="midCat"/>
      </c:valAx>
      <c:valAx>
        <c:axId val="156436453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988333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38</xdr:row>
      <xdr:rowOff>161925</xdr:rowOff>
    </xdr:from>
    <xdr:ext cx="4343400" cy="2886075"/>
    <xdr:graphicFrame macro="">
      <xdr:nvGraphicFramePr>
        <xdr:cNvPr id="497421457" name="Chart 2">
          <a:extLst>
            <a:ext uri="{FF2B5EF4-FFF2-40B4-BE49-F238E27FC236}">
              <a16:creationId xmlns:a16="http://schemas.microsoft.com/office/drawing/2014/main" id="{00000000-0008-0000-0100-0000910CA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247650</xdr:colOff>
      <xdr:row>37</xdr:row>
      <xdr:rowOff>38100</xdr:rowOff>
    </xdr:from>
    <xdr:ext cx="4343400" cy="288607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EF4916E-6DE4-483C-861E-167E78C44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19</xdr:col>
      <xdr:colOff>409575</xdr:colOff>
      <xdr:row>45</xdr:row>
      <xdr:rowOff>28575</xdr:rowOff>
    </xdr:from>
    <xdr:ext cx="4343400" cy="28860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05A2D5-36FC-4554-B4C1-BD706CF7C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24"/>
  <sheetViews>
    <sheetView tabSelected="1" topLeftCell="J1" workbookViewId="0">
      <selection activeCell="T1" sqref="T1:X1"/>
    </sheetView>
  </sheetViews>
  <sheetFormatPr defaultColWidth="14.42578125" defaultRowHeight="15" customHeight="1" x14ac:dyDescent="0.25"/>
  <cols>
    <col min="2" max="4" width="8.7109375" customWidth="1"/>
    <col min="5" max="5" width="16.85546875" style="6" bestFit="1" customWidth="1"/>
    <col min="6" max="6" width="8.7109375" style="2" customWidth="1"/>
    <col min="7" max="8" width="8.7109375" customWidth="1"/>
    <col min="9" max="9" width="8.7109375" style="9" customWidth="1"/>
    <col min="10" max="10" width="16.85546875" style="6" bestFit="1" customWidth="1"/>
    <col min="11" max="11" width="8.7109375" style="2" customWidth="1"/>
    <col min="12" max="12" width="8.7109375" customWidth="1"/>
    <col min="13" max="13" width="8.7109375" style="9" customWidth="1"/>
    <col min="14" max="14" width="8.7109375" customWidth="1"/>
    <col min="15" max="15" width="16.85546875" style="6" bestFit="1" customWidth="1"/>
    <col min="16" max="16" width="8.7109375" style="2" customWidth="1"/>
    <col min="17" max="18" width="8.7109375" customWidth="1"/>
    <col min="19" max="19" width="8.7109375" style="9" customWidth="1"/>
    <col min="20" max="23" width="8.7109375" customWidth="1"/>
    <col min="24" max="24" width="8.7109375" style="9" customWidth="1"/>
    <col min="25" max="28" width="8.7109375" customWidth="1"/>
    <col min="29" max="29" width="8.7109375" style="9" customWidth="1"/>
    <col min="30" max="30" width="8.7109375" customWidth="1"/>
  </cols>
  <sheetData>
    <row r="1" spans="1:29" s="19" customFormat="1" ht="30" customHeight="1" x14ac:dyDescent="0.25">
      <c r="A1" s="25" t="s">
        <v>23</v>
      </c>
      <c r="B1" s="26"/>
      <c r="C1" s="26"/>
      <c r="D1" s="27"/>
      <c r="E1" s="31" t="s">
        <v>22</v>
      </c>
      <c r="F1" s="32"/>
      <c r="G1" s="32"/>
      <c r="H1" s="32"/>
      <c r="I1" s="33"/>
      <c r="J1" s="34" t="s">
        <v>24</v>
      </c>
      <c r="K1" s="35"/>
      <c r="L1" s="35"/>
      <c r="M1" s="35"/>
      <c r="N1" s="36"/>
      <c r="O1" s="28" t="s">
        <v>27</v>
      </c>
      <c r="P1" s="29"/>
      <c r="Q1" s="29"/>
      <c r="R1" s="29"/>
      <c r="S1" s="30"/>
      <c r="T1" s="34" t="s">
        <v>25</v>
      </c>
      <c r="U1" s="35"/>
      <c r="V1" s="35"/>
      <c r="W1" s="35"/>
      <c r="X1" s="36"/>
      <c r="Y1" s="23" t="s">
        <v>26</v>
      </c>
      <c r="Z1" s="24"/>
      <c r="AA1" s="24"/>
      <c r="AB1" s="24"/>
      <c r="AC1" s="24"/>
    </row>
    <row r="2" spans="1:29" x14ac:dyDescent="0.25">
      <c r="A2" s="16" t="s">
        <v>11</v>
      </c>
      <c r="B2" s="1" t="s">
        <v>3</v>
      </c>
      <c r="C2" s="1" t="s">
        <v>4</v>
      </c>
      <c r="D2" t="s">
        <v>10</v>
      </c>
      <c r="E2" s="17" t="s">
        <v>11</v>
      </c>
      <c r="F2" s="1" t="s">
        <v>3</v>
      </c>
      <c r="G2" s="1" t="s">
        <v>4</v>
      </c>
      <c r="H2" t="s">
        <v>10</v>
      </c>
      <c r="J2" s="17" t="s">
        <v>11</v>
      </c>
      <c r="K2" s="1" t="s">
        <v>3</v>
      </c>
      <c r="L2" s="1" t="s">
        <v>4</v>
      </c>
      <c r="M2" s="9" t="s">
        <v>10</v>
      </c>
      <c r="O2" s="17" t="s">
        <v>11</v>
      </c>
      <c r="P2" s="1" t="s">
        <v>3</v>
      </c>
      <c r="Q2" s="1" t="s">
        <v>4</v>
      </c>
      <c r="R2" t="s">
        <v>10</v>
      </c>
      <c r="S2" s="16" t="s">
        <v>16</v>
      </c>
      <c r="T2" s="16" t="s">
        <v>11</v>
      </c>
      <c r="U2" s="1" t="s">
        <v>3</v>
      </c>
      <c r="V2" s="1" t="s">
        <v>4</v>
      </c>
      <c r="W2" t="s">
        <v>10</v>
      </c>
      <c r="Y2" s="16" t="s">
        <v>11</v>
      </c>
      <c r="Z2" s="1" t="s">
        <v>3</v>
      </c>
      <c r="AA2" s="1" t="s">
        <v>4</v>
      </c>
      <c r="AB2" t="s">
        <v>10</v>
      </c>
    </row>
    <row r="3" spans="1:29" x14ac:dyDescent="0.25">
      <c r="A3">
        <v>96</v>
      </c>
      <c r="B3" s="1">
        <v>0</v>
      </c>
      <c r="C3" s="1">
        <v>4.827</v>
      </c>
      <c r="D3" s="1">
        <f>C3/2</f>
        <v>2.4135</v>
      </c>
      <c r="E3" s="6">
        <f>A3/4</f>
        <v>24</v>
      </c>
      <c r="F3" s="1">
        <v>0</v>
      </c>
      <c r="G3">
        <v>36.85</v>
      </c>
      <c r="H3" s="1">
        <f>G3/2</f>
        <v>18.425000000000001</v>
      </c>
      <c r="I3" s="10">
        <f>H3/10^6</f>
        <v>1.8425000000000001E-5</v>
      </c>
      <c r="J3" s="6">
        <v>0.08</v>
      </c>
      <c r="K3" s="1">
        <v>0</v>
      </c>
      <c r="L3">
        <v>4139</v>
      </c>
      <c r="M3" s="10">
        <f>L3/2</f>
        <v>2069.5</v>
      </c>
      <c r="N3" s="1">
        <f>M3/10^6</f>
        <v>2.0695000000000002E-3</v>
      </c>
      <c r="O3" s="6">
        <f>J3/4</f>
        <v>0.02</v>
      </c>
      <c r="P3" s="1">
        <v>0</v>
      </c>
      <c r="Q3" s="16">
        <v>4.5640000000000001</v>
      </c>
      <c r="R3" s="1">
        <f>Q3/2</f>
        <v>2.282</v>
      </c>
      <c r="S3" s="10">
        <f>R3/10^6</f>
        <v>2.2819999999999999E-6</v>
      </c>
      <c r="T3">
        <f>A3/4</f>
        <v>24</v>
      </c>
      <c r="U3" s="1"/>
      <c r="V3" s="16"/>
      <c r="W3" s="1"/>
      <c r="X3" s="10">
        <f>W3/10^6</f>
        <v>0</v>
      </c>
      <c r="Y3">
        <f>E3/4</f>
        <v>6</v>
      </c>
      <c r="Z3" s="1"/>
      <c r="AA3" s="16"/>
      <c r="AB3" s="1"/>
    </row>
    <row r="4" spans="1:29" x14ac:dyDescent="0.25">
      <c r="A4" t="s">
        <v>6</v>
      </c>
      <c r="B4" s="1">
        <v>1</v>
      </c>
      <c r="C4" s="1">
        <v>23.36</v>
      </c>
      <c r="D4" s="1">
        <f t="shared" ref="D4:D18" si="0">C4/2</f>
        <v>11.68</v>
      </c>
      <c r="E4" s="6" t="s">
        <v>6</v>
      </c>
      <c r="F4" s="1">
        <v>1</v>
      </c>
      <c r="G4">
        <v>158.1</v>
      </c>
      <c r="H4" s="1">
        <f t="shared" ref="H4:H18" si="1">G4/2</f>
        <v>79.05</v>
      </c>
      <c r="I4" s="10">
        <f t="shared" ref="I4:I18" si="2">H4/10^6</f>
        <v>7.9049999999999997E-5</v>
      </c>
      <c r="J4" s="6" t="s">
        <v>6</v>
      </c>
      <c r="K4" s="1">
        <v>1</v>
      </c>
      <c r="L4">
        <v>15780</v>
      </c>
      <c r="M4" s="10">
        <f t="shared" ref="M4:M27" si="3">L4/2</f>
        <v>7890</v>
      </c>
      <c r="N4" s="1">
        <f t="shared" ref="N4:N27" si="4">M4/10^6</f>
        <v>7.8899999999999994E-3</v>
      </c>
      <c r="O4" s="6" t="s">
        <v>6</v>
      </c>
      <c r="P4" s="1">
        <v>1</v>
      </c>
      <c r="Q4">
        <v>20150</v>
      </c>
      <c r="R4" s="1">
        <f t="shared" ref="R4:R27" si="5">Q4/2</f>
        <v>10075</v>
      </c>
      <c r="S4" s="10">
        <f t="shared" ref="S4:S27" si="6">R4/10^6</f>
        <v>1.0075000000000001E-2</v>
      </c>
      <c r="T4" t="s">
        <v>6</v>
      </c>
      <c r="U4" s="1"/>
      <c r="W4" s="1"/>
      <c r="X4" s="10">
        <f t="shared" ref="X4:X27" si="7">W4/10^6</f>
        <v>0</v>
      </c>
      <c r="Y4" t="s">
        <v>6</v>
      </c>
      <c r="Z4" s="1"/>
      <c r="AB4" s="1"/>
    </row>
    <row r="5" spans="1:29" x14ac:dyDescent="0.25">
      <c r="A5">
        <v>0</v>
      </c>
      <c r="B5" s="1">
        <v>2</v>
      </c>
      <c r="C5" s="1">
        <v>26.15</v>
      </c>
      <c r="D5" s="1">
        <f t="shared" si="0"/>
        <v>13.074999999999999</v>
      </c>
      <c r="E5" s="6">
        <v>1</v>
      </c>
      <c r="F5" s="1">
        <v>2</v>
      </c>
      <c r="G5">
        <v>158.1</v>
      </c>
      <c r="H5" s="1">
        <f t="shared" si="1"/>
        <v>79.05</v>
      </c>
      <c r="I5" s="10">
        <f t="shared" si="2"/>
        <v>7.9049999999999997E-5</v>
      </c>
      <c r="J5" s="6">
        <v>0</v>
      </c>
      <c r="K5" s="1">
        <v>2</v>
      </c>
      <c r="L5">
        <v>15780</v>
      </c>
      <c r="M5" s="10">
        <f t="shared" si="3"/>
        <v>7890</v>
      </c>
      <c r="N5" s="1">
        <f t="shared" si="4"/>
        <v>7.8899999999999994E-3</v>
      </c>
      <c r="O5" s="6">
        <v>1</v>
      </c>
      <c r="P5" s="1">
        <v>2</v>
      </c>
      <c r="Q5">
        <v>20150</v>
      </c>
      <c r="R5" s="1">
        <f t="shared" si="5"/>
        <v>10075</v>
      </c>
      <c r="S5" s="10">
        <f t="shared" si="6"/>
        <v>1.0075000000000001E-2</v>
      </c>
      <c r="T5">
        <v>1</v>
      </c>
      <c r="U5" s="1"/>
      <c r="W5" s="1"/>
      <c r="X5" s="10">
        <f t="shared" si="7"/>
        <v>0</v>
      </c>
      <c r="Y5">
        <v>1</v>
      </c>
      <c r="Z5" s="1"/>
      <c r="AB5" s="1"/>
    </row>
    <row r="6" spans="1:29" x14ac:dyDescent="0.25">
      <c r="A6" t="s">
        <v>5</v>
      </c>
      <c r="B6" s="1"/>
      <c r="C6" s="1"/>
      <c r="D6" s="1"/>
      <c r="E6" s="6" t="s">
        <v>5</v>
      </c>
      <c r="F6">
        <v>3</v>
      </c>
      <c r="G6">
        <v>158.1</v>
      </c>
      <c r="H6" s="1">
        <f t="shared" si="1"/>
        <v>79.05</v>
      </c>
      <c r="I6" s="10">
        <f t="shared" si="2"/>
        <v>7.9049999999999997E-5</v>
      </c>
      <c r="J6" s="6" t="s">
        <v>5</v>
      </c>
      <c r="K6">
        <v>3</v>
      </c>
      <c r="L6">
        <v>15780</v>
      </c>
      <c r="M6" s="10">
        <f t="shared" si="3"/>
        <v>7890</v>
      </c>
      <c r="N6" s="1">
        <f t="shared" si="4"/>
        <v>7.8899999999999994E-3</v>
      </c>
      <c r="O6" s="6" t="s">
        <v>5</v>
      </c>
      <c r="P6">
        <v>3</v>
      </c>
      <c r="Q6">
        <v>20150</v>
      </c>
      <c r="R6" s="1">
        <f t="shared" si="5"/>
        <v>10075</v>
      </c>
      <c r="S6" s="10">
        <f t="shared" si="6"/>
        <v>1.0075000000000001E-2</v>
      </c>
      <c r="T6" t="s">
        <v>5</v>
      </c>
      <c r="W6" s="1"/>
      <c r="X6" s="10">
        <f t="shared" si="7"/>
        <v>0</v>
      </c>
      <c r="Y6" t="s">
        <v>5</v>
      </c>
      <c r="AB6" s="1"/>
    </row>
    <row r="7" spans="1:29" x14ac:dyDescent="0.25">
      <c r="A7">
        <f>A3/2^A5</f>
        <v>96</v>
      </c>
      <c r="B7">
        <v>5</v>
      </c>
      <c r="C7" s="1">
        <v>31.73</v>
      </c>
      <c r="D7" s="1">
        <f t="shared" si="0"/>
        <v>15.865</v>
      </c>
      <c r="E7" s="6">
        <f>E3/2^E5</f>
        <v>12</v>
      </c>
      <c r="F7">
        <v>5</v>
      </c>
      <c r="G7">
        <v>179.6</v>
      </c>
      <c r="H7" s="1">
        <f t="shared" si="1"/>
        <v>89.8</v>
      </c>
      <c r="I7" s="10">
        <f t="shared" si="2"/>
        <v>8.9800000000000001E-5</v>
      </c>
      <c r="J7" s="6">
        <f>J3/2^J5</f>
        <v>0.08</v>
      </c>
      <c r="K7">
        <v>5</v>
      </c>
      <c r="L7">
        <v>15780</v>
      </c>
      <c r="M7" s="10">
        <f t="shared" si="3"/>
        <v>7890</v>
      </c>
      <c r="N7" s="1">
        <f t="shared" si="4"/>
        <v>7.8899999999999994E-3</v>
      </c>
      <c r="O7" s="6">
        <f>O3/2^O5</f>
        <v>0.01</v>
      </c>
      <c r="P7">
        <v>5</v>
      </c>
      <c r="Q7">
        <v>20150</v>
      </c>
      <c r="R7" s="1">
        <f t="shared" si="5"/>
        <v>10075</v>
      </c>
      <c r="S7" s="10">
        <f t="shared" si="6"/>
        <v>1.0075000000000001E-2</v>
      </c>
      <c r="T7">
        <f>T3/2^T5</f>
        <v>12</v>
      </c>
      <c r="W7" s="1"/>
      <c r="X7" s="10">
        <f t="shared" si="7"/>
        <v>0</v>
      </c>
      <c r="Y7">
        <f>Y3/2^Y5</f>
        <v>3</v>
      </c>
      <c r="AB7" s="1"/>
    </row>
    <row r="8" spans="1:29" x14ac:dyDescent="0.25">
      <c r="A8" t="s">
        <v>7</v>
      </c>
      <c r="B8">
        <v>10</v>
      </c>
      <c r="C8" s="1">
        <v>40.090000000000003</v>
      </c>
      <c r="D8" s="1">
        <f t="shared" si="0"/>
        <v>20.045000000000002</v>
      </c>
      <c r="E8" s="6" t="s">
        <v>7</v>
      </c>
      <c r="F8">
        <v>10</v>
      </c>
      <c r="G8">
        <v>179.6</v>
      </c>
      <c r="H8" s="1">
        <f t="shared" si="1"/>
        <v>89.8</v>
      </c>
      <c r="I8" s="10">
        <f t="shared" si="2"/>
        <v>8.9800000000000001E-5</v>
      </c>
      <c r="J8" s="6" t="s">
        <v>7</v>
      </c>
      <c r="K8">
        <v>10</v>
      </c>
      <c r="L8">
        <v>15780</v>
      </c>
      <c r="M8" s="10">
        <f t="shared" si="3"/>
        <v>7890</v>
      </c>
      <c r="N8" s="1">
        <f t="shared" si="4"/>
        <v>7.8899999999999994E-3</v>
      </c>
      <c r="O8" s="6" t="s">
        <v>7</v>
      </c>
      <c r="P8">
        <v>10</v>
      </c>
      <c r="Q8">
        <v>20150</v>
      </c>
      <c r="R8" s="1">
        <f t="shared" si="5"/>
        <v>10075</v>
      </c>
      <c r="S8" s="10">
        <f t="shared" si="6"/>
        <v>1.0075000000000001E-2</v>
      </c>
      <c r="T8" t="s">
        <v>7</v>
      </c>
      <c r="W8" s="1"/>
      <c r="X8" s="10">
        <f t="shared" si="7"/>
        <v>0</v>
      </c>
      <c r="Y8" t="s">
        <v>7</v>
      </c>
      <c r="AB8" s="1"/>
    </row>
    <row r="9" spans="1:29" x14ac:dyDescent="0.25">
      <c r="A9">
        <f>A7/2</f>
        <v>48</v>
      </c>
      <c r="B9">
        <v>20</v>
      </c>
      <c r="C9" s="1">
        <v>59.61</v>
      </c>
      <c r="D9" s="1">
        <f t="shared" si="0"/>
        <v>29.805</v>
      </c>
      <c r="E9" s="6">
        <f>E7/2</f>
        <v>6</v>
      </c>
      <c r="F9">
        <v>20</v>
      </c>
      <c r="G9">
        <v>201.2</v>
      </c>
      <c r="H9" s="1">
        <f t="shared" si="1"/>
        <v>100.6</v>
      </c>
      <c r="I9" s="10">
        <f t="shared" si="2"/>
        <v>1.0059999999999999E-4</v>
      </c>
      <c r="J9" s="6">
        <f>J7/2</f>
        <v>0.04</v>
      </c>
      <c r="K9">
        <v>20</v>
      </c>
      <c r="L9">
        <v>15780</v>
      </c>
      <c r="M9" s="10">
        <f t="shared" si="3"/>
        <v>7890</v>
      </c>
      <c r="N9" s="1">
        <f t="shared" si="4"/>
        <v>7.8899999999999994E-3</v>
      </c>
      <c r="O9" s="6">
        <f>O7/2</f>
        <v>5.0000000000000001E-3</v>
      </c>
      <c r="P9">
        <v>20</v>
      </c>
      <c r="Q9">
        <v>20150</v>
      </c>
      <c r="R9" s="1">
        <f t="shared" si="5"/>
        <v>10075</v>
      </c>
      <c r="S9" s="10">
        <f t="shared" si="6"/>
        <v>1.0075000000000001E-2</v>
      </c>
      <c r="T9">
        <f>T7/2</f>
        <v>6</v>
      </c>
      <c r="W9" s="1"/>
      <c r="X9" s="10">
        <f t="shared" si="7"/>
        <v>0</v>
      </c>
      <c r="Y9">
        <f>Y7/2</f>
        <v>1.5</v>
      </c>
      <c r="AB9" s="1"/>
    </row>
    <row r="10" spans="1:29" x14ac:dyDescent="0.25">
      <c r="A10" t="s">
        <v>8</v>
      </c>
      <c r="C10" s="1"/>
      <c r="D10" s="1"/>
      <c r="E10" s="6" t="s">
        <v>8</v>
      </c>
      <c r="F10">
        <v>30</v>
      </c>
      <c r="G10">
        <v>222.8</v>
      </c>
      <c r="H10">
        <f t="shared" si="1"/>
        <v>111.4</v>
      </c>
      <c r="I10" s="10">
        <f t="shared" si="2"/>
        <v>1.1140000000000001E-4</v>
      </c>
      <c r="J10" s="6" t="s">
        <v>8</v>
      </c>
      <c r="K10">
        <v>30</v>
      </c>
      <c r="L10">
        <v>15780</v>
      </c>
      <c r="M10" s="10">
        <f t="shared" si="3"/>
        <v>7890</v>
      </c>
      <c r="N10" s="1">
        <f t="shared" si="4"/>
        <v>7.8899999999999994E-3</v>
      </c>
      <c r="O10" s="6" t="s">
        <v>8</v>
      </c>
      <c r="P10">
        <v>30</v>
      </c>
      <c r="Q10">
        <v>20150</v>
      </c>
      <c r="R10" s="1">
        <f t="shared" si="5"/>
        <v>10075</v>
      </c>
      <c r="S10" s="10">
        <f t="shared" si="6"/>
        <v>1.0075000000000001E-2</v>
      </c>
      <c r="T10" t="s">
        <v>8</v>
      </c>
      <c r="W10" s="1"/>
      <c r="X10" s="10">
        <f t="shared" si="7"/>
        <v>0</v>
      </c>
      <c r="Y10" t="s">
        <v>8</v>
      </c>
      <c r="AB10" s="1"/>
    </row>
    <row r="11" spans="1:29" x14ac:dyDescent="0.25">
      <c r="A11">
        <v>1</v>
      </c>
      <c r="B11">
        <v>50</v>
      </c>
      <c r="C11" s="1">
        <v>120.2</v>
      </c>
      <c r="D11" s="1">
        <f t="shared" si="0"/>
        <v>60.1</v>
      </c>
      <c r="E11" s="6">
        <v>1</v>
      </c>
      <c r="F11">
        <v>50</v>
      </c>
      <c r="G11">
        <v>265.89999999999998</v>
      </c>
      <c r="H11" s="1">
        <f t="shared" si="1"/>
        <v>132.94999999999999</v>
      </c>
      <c r="I11" s="10">
        <f t="shared" si="2"/>
        <v>1.3294999999999998E-4</v>
      </c>
      <c r="J11" s="6">
        <v>1</v>
      </c>
      <c r="K11">
        <v>50</v>
      </c>
      <c r="L11">
        <v>15780</v>
      </c>
      <c r="M11" s="10">
        <f t="shared" si="3"/>
        <v>7890</v>
      </c>
      <c r="N11" s="1">
        <f t="shared" si="4"/>
        <v>7.8899999999999994E-3</v>
      </c>
      <c r="O11" s="6">
        <v>1</v>
      </c>
      <c r="P11">
        <v>50</v>
      </c>
      <c r="Q11">
        <v>20150</v>
      </c>
      <c r="R11" s="1">
        <f t="shared" si="5"/>
        <v>10075</v>
      </c>
      <c r="S11" s="10">
        <f t="shared" si="6"/>
        <v>1.0075000000000001E-2</v>
      </c>
      <c r="T11">
        <v>1</v>
      </c>
      <c r="W11" s="1"/>
      <c r="X11" s="10">
        <f t="shared" si="7"/>
        <v>0</v>
      </c>
      <c r="Y11">
        <v>1</v>
      </c>
      <c r="AB11" s="1"/>
    </row>
    <row r="12" spans="1:29" x14ac:dyDescent="0.25">
      <c r="A12" t="s">
        <v>9</v>
      </c>
      <c r="B12">
        <v>100</v>
      </c>
      <c r="C12" s="1">
        <v>220.6</v>
      </c>
      <c r="D12" s="1">
        <f t="shared" si="0"/>
        <v>110.3</v>
      </c>
      <c r="E12" s="6" t="s">
        <v>9</v>
      </c>
      <c r="F12">
        <v>100</v>
      </c>
      <c r="G12">
        <v>352.1</v>
      </c>
      <c r="H12" s="1">
        <f t="shared" si="1"/>
        <v>176.05</v>
      </c>
      <c r="I12" s="10">
        <f t="shared" si="2"/>
        <v>1.7605000000000002E-4</v>
      </c>
      <c r="J12" s="6" t="s">
        <v>9</v>
      </c>
      <c r="K12">
        <v>100</v>
      </c>
      <c r="L12">
        <v>15780</v>
      </c>
      <c r="M12" s="10">
        <f t="shared" si="3"/>
        <v>7890</v>
      </c>
      <c r="N12" s="1">
        <f t="shared" si="4"/>
        <v>7.8899999999999994E-3</v>
      </c>
      <c r="O12" s="6" t="s">
        <v>9</v>
      </c>
      <c r="P12">
        <v>100</v>
      </c>
      <c r="Q12">
        <v>20150</v>
      </c>
      <c r="R12" s="1">
        <f t="shared" si="5"/>
        <v>10075</v>
      </c>
      <c r="S12" s="10">
        <f t="shared" si="6"/>
        <v>1.0075000000000001E-2</v>
      </c>
      <c r="T12" t="s">
        <v>9</v>
      </c>
      <c r="W12" s="1"/>
      <c r="X12" s="10">
        <f t="shared" si="7"/>
        <v>0</v>
      </c>
      <c r="Y12" t="s">
        <v>9</v>
      </c>
      <c r="AB12" s="1"/>
    </row>
    <row r="13" spans="1:29" x14ac:dyDescent="0.25">
      <c r="A13">
        <f>A9/A11</f>
        <v>48</v>
      </c>
      <c r="B13">
        <v>200</v>
      </c>
      <c r="C13" s="1">
        <v>418.5</v>
      </c>
      <c r="D13" s="1">
        <f t="shared" si="0"/>
        <v>209.25</v>
      </c>
      <c r="E13" s="6">
        <f>E9/E11</f>
        <v>6</v>
      </c>
      <c r="F13">
        <v>200</v>
      </c>
      <c r="G13">
        <v>579.1</v>
      </c>
      <c r="H13" s="1">
        <f t="shared" si="1"/>
        <v>289.55</v>
      </c>
      <c r="I13" s="10">
        <f t="shared" si="2"/>
        <v>2.8955000000000002E-4</v>
      </c>
      <c r="J13" s="6">
        <f>J9/J11</f>
        <v>0.04</v>
      </c>
      <c r="K13">
        <v>200</v>
      </c>
      <c r="L13">
        <v>15780</v>
      </c>
      <c r="M13" s="10">
        <f t="shared" si="3"/>
        <v>7890</v>
      </c>
      <c r="N13" s="1">
        <f t="shared" si="4"/>
        <v>7.8899999999999994E-3</v>
      </c>
      <c r="O13" s="6">
        <f>O9/O11</f>
        <v>5.0000000000000001E-3</v>
      </c>
      <c r="P13">
        <v>200</v>
      </c>
      <c r="Q13">
        <v>20150</v>
      </c>
      <c r="R13" s="1">
        <f t="shared" si="5"/>
        <v>10075</v>
      </c>
      <c r="S13" s="10">
        <f t="shared" si="6"/>
        <v>1.0075000000000001E-2</v>
      </c>
      <c r="T13">
        <f>T9/T11</f>
        <v>6</v>
      </c>
      <c r="W13" s="1"/>
      <c r="X13" s="10">
        <f t="shared" si="7"/>
        <v>0</v>
      </c>
      <c r="Y13">
        <f>Y9/Y11</f>
        <v>1.5</v>
      </c>
      <c r="AB13" s="1"/>
    </row>
    <row r="14" spans="1:29" x14ac:dyDescent="0.25">
      <c r="B14">
        <v>500</v>
      </c>
      <c r="C14">
        <v>1018</v>
      </c>
      <c r="D14" s="1">
        <f t="shared" si="0"/>
        <v>509</v>
      </c>
      <c r="F14">
        <v>500</v>
      </c>
      <c r="G14">
        <v>1145</v>
      </c>
      <c r="H14" s="1">
        <f t="shared" si="1"/>
        <v>572.5</v>
      </c>
      <c r="I14" s="10">
        <f t="shared" si="2"/>
        <v>5.7249999999999998E-4</v>
      </c>
      <c r="K14">
        <v>500</v>
      </c>
      <c r="L14">
        <v>16040</v>
      </c>
      <c r="M14" s="10">
        <f t="shared" si="3"/>
        <v>8020</v>
      </c>
      <c r="N14" s="1">
        <f t="shared" si="4"/>
        <v>8.0199999999999994E-3</v>
      </c>
      <c r="P14">
        <v>500</v>
      </c>
      <c r="Q14">
        <v>20150</v>
      </c>
      <c r="R14" s="1">
        <f t="shared" si="5"/>
        <v>10075</v>
      </c>
      <c r="S14" s="10">
        <f t="shared" si="6"/>
        <v>1.0075000000000001E-2</v>
      </c>
      <c r="W14" s="1"/>
      <c r="X14" s="10">
        <f t="shared" si="7"/>
        <v>0</v>
      </c>
      <c r="Z14">
        <v>500</v>
      </c>
      <c r="AA14">
        <v>72090</v>
      </c>
      <c r="AB14" s="1">
        <f t="shared" ref="AB14:AB23" si="8">AA14/2</f>
        <v>36045</v>
      </c>
      <c r="AC14" s="9">
        <f>AB14/10^6</f>
        <v>3.6045000000000001E-2</v>
      </c>
    </row>
    <row r="15" spans="1:29" x14ac:dyDescent="0.25">
      <c r="B15">
        <v>1000</v>
      </c>
      <c r="C15">
        <v>2019</v>
      </c>
      <c r="D15" s="1">
        <f t="shared" si="0"/>
        <v>1009.5</v>
      </c>
      <c r="F15">
        <v>1000</v>
      </c>
      <c r="G15">
        <v>2136</v>
      </c>
      <c r="H15" s="1">
        <f t="shared" si="1"/>
        <v>1068</v>
      </c>
      <c r="I15" s="10">
        <f t="shared" si="2"/>
        <v>1.0679999999999999E-3</v>
      </c>
      <c r="K15">
        <v>1000</v>
      </c>
      <c r="L15">
        <v>16040</v>
      </c>
      <c r="M15" s="10">
        <f t="shared" si="3"/>
        <v>8020</v>
      </c>
      <c r="N15" s="1">
        <f t="shared" si="4"/>
        <v>8.0199999999999994E-3</v>
      </c>
      <c r="P15">
        <v>1000</v>
      </c>
      <c r="Q15">
        <v>20150</v>
      </c>
      <c r="R15" s="1">
        <f t="shared" si="5"/>
        <v>10075</v>
      </c>
      <c r="S15" s="10">
        <f t="shared" si="6"/>
        <v>1.0075000000000001E-2</v>
      </c>
      <c r="U15">
        <v>1000</v>
      </c>
      <c r="V15">
        <v>595.1</v>
      </c>
      <c r="W15" s="1">
        <f t="shared" ref="W15:W27" si="9">V15/2</f>
        <v>297.55</v>
      </c>
      <c r="X15" s="10">
        <f t="shared" si="7"/>
        <v>2.9755E-4</v>
      </c>
      <c r="Z15">
        <v>1000</v>
      </c>
      <c r="AA15">
        <v>104700</v>
      </c>
      <c r="AB15" s="1">
        <f t="shared" si="8"/>
        <v>52350</v>
      </c>
      <c r="AC15" s="9">
        <f t="shared" ref="AC15:AC23" si="10">AB15/10^6</f>
        <v>5.2350000000000001E-2</v>
      </c>
    </row>
    <row r="16" spans="1:29" x14ac:dyDescent="0.25">
      <c r="B16">
        <v>2000</v>
      </c>
      <c r="C16">
        <v>4016</v>
      </c>
      <c r="D16" s="1">
        <f t="shared" si="0"/>
        <v>2008</v>
      </c>
      <c r="F16">
        <v>2000</v>
      </c>
      <c r="G16">
        <v>4144</v>
      </c>
      <c r="H16" s="1">
        <f t="shared" si="1"/>
        <v>2072</v>
      </c>
      <c r="I16" s="10">
        <f t="shared" si="2"/>
        <v>2.0720000000000001E-3</v>
      </c>
      <c r="K16">
        <v>2000</v>
      </c>
      <c r="L16">
        <v>16040</v>
      </c>
      <c r="M16" s="10">
        <f t="shared" si="3"/>
        <v>8020</v>
      </c>
      <c r="N16" s="1">
        <f t="shared" si="4"/>
        <v>8.0199999999999994E-3</v>
      </c>
      <c r="P16">
        <v>2000</v>
      </c>
      <c r="Q16">
        <v>20150</v>
      </c>
      <c r="R16" s="1">
        <f t="shared" si="5"/>
        <v>10075</v>
      </c>
      <c r="S16" s="10">
        <f t="shared" si="6"/>
        <v>1.0075000000000001E-2</v>
      </c>
      <c r="U16">
        <v>2000</v>
      </c>
      <c r="V16">
        <v>927</v>
      </c>
      <c r="W16" s="1">
        <f t="shared" si="9"/>
        <v>463.5</v>
      </c>
      <c r="X16" s="10">
        <f t="shared" si="7"/>
        <v>4.6349999999999999E-4</v>
      </c>
      <c r="Z16">
        <v>2000</v>
      </c>
      <c r="AA16">
        <v>170000</v>
      </c>
      <c r="AB16" s="1">
        <f t="shared" si="8"/>
        <v>85000</v>
      </c>
      <c r="AC16" s="9">
        <f t="shared" si="10"/>
        <v>8.5000000000000006E-2</v>
      </c>
    </row>
    <row r="17" spans="2:29" x14ac:dyDescent="0.25">
      <c r="B17">
        <v>5000</v>
      </c>
      <c r="C17">
        <v>10010</v>
      </c>
      <c r="D17" s="1">
        <f t="shared" si="0"/>
        <v>5005</v>
      </c>
      <c r="F17">
        <v>5000</v>
      </c>
      <c r="G17">
        <v>10130</v>
      </c>
      <c r="H17" s="1">
        <f t="shared" si="1"/>
        <v>5065</v>
      </c>
      <c r="I17" s="10">
        <f t="shared" si="2"/>
        <v>5.0650000000000001E-3</v>
      </c>
      <c r="K17">
        <v>5000</v>
      </c>
      <c r="L17">
        <v>16040</v>
      </c>
      <c r="M17" s="10">
        <f t="shared" si="3"/>
        <v>8020</v>
      </c>
      <c r="N17" s="1">
        <f t="shared" si="4"/>
        <v>8.0199999999999994E-3</v>
      </c>
      <c r="P17">
        <v>5000</v>
      </c>
      <c r="Q17">
        <v>20150</v>
      </c>
      <c r="R17" s="1">
        <f t="shared" si="5"/>
        <v>10075</v>
      </c>
      <c r="S17" s="10">
        <f t="shared" si="6"/>
        <v>1.0075000000000001E-2</v>
      </c>
      <c r="U17">
        <v>5000</v>
      </c>
      <c r="V17">
        <v>1923</v>
      </c>
      <c r="W17" s="1">
        <f t="shared" si="9"/>
        <v>961.5</v>
      </c>
      <c r="X17" s="10">
        <f t="shared" si="7"/>
        <v>9.6150000000000001E-4</v>
      </c>
      <c r="Z17">
        <v>5000</v>
      </c>
      <c r="AA17">
        <v>366000</v>
      </c>
      <c r="AB17" s="1">
        <f t="shared" si="8"/>
        <v>183000</v>
      </c>
      <c r="AC17" s="9">
        <f t="shared" si="10"/>
        <v>0.183</v>
      </c>
    </row>
    <row r="18" spans="2:29" x14ac:dyDescent="0.25">
      <c r="B18">
        <v>10000</v>
      </c>
      <c r="C18">
        <v>20000</v>
      </c>
      <c r="D18" s="1">
        <f t="shared" si="0"/>
        <v>10000</v>
      </c>
      <c r="F18">
        <v>10000</v>
      </c>
      <c r="G18">
        <v>20080</v>
      </c>
      <c r="H18" s="1">
        <f t="shared" si="1"/>
        <v>10040</v>
      </c>
      <c r="I18" s="10">
        <f t="shared" si="2"/>
        <v>1.004E-2</v>
      </c>
      <c r="K18">
        <v>10000</v>
      </c>
      <c r="L18">
        <v>18160</v>
      </c>
      <c r="M18" s="10">
        <f t="shared" si="3"/>
        <v>9080</v>
      </c>
      <c r="N18" s="1">
        <f t="shared" si="4"/>
        <v>9.0799999999999995E-3</v>
      </c>
      <c r="P18">
        <v>10000</v>
      </c>
      <c r="Q18">
        <v>22430</v>
      </c>
      <c r="R18" s="1">
        <f t="shared" si="5"/>
        <v>11215</v>
      </c>
      <c r="S18" s="10">
        <f t="shared" si="6"/>
        <v>1.1214999999999999E-2</v>
      </c>
      <c r="U18">
        <v>10000</v>
      </c>
      <c r="V18">
        <v>3583</v>
      </c>
      <c r="W18" s="1">
        <f t="shared" si="9"/>
        <v>1791.5</v>
      </c>
      <c r="X18" s="10">
        <f t="shared" si="7"/>
        <v>1.7914999999999999E-3</v>
      </c>
      <c r="Z18">
        <v>10000</v>
      </c>
      <c r="AA18">
        <v>692500</v>
      </c>
      <c r="AB18" s="1">
        <f t="shared" si="8"/>
        <v>346250</v>
      </c>
      <c r="AC18" s="9">
        <f t="shared" si="10"/>
        <v>0.34625</v>
      </c>
    </row>
    <row r="19" spans="2:29" x14ac:dyDescent="0.25">
      <c r="D19" s="1"/>
      <c r="F19"/>
      <c r="H19" s="1"/>
      <c r="I19" s="10"/>
      <c r="K19">
        <v>20000</v>
      </c>
      <c r="L19">
        <v>18160</v>
      </c>
      <c r="M19" s="10">
        <f t="shared" si="3"/>
        <v>9080</v>
      </c>
      <c r="N19" s="1">
        <f>M19/10^6</f>
        <v>9.0799999999999995E-3</v>
      </c>
      <c r="P19">
        <v>20000</v>
      </c>
      <c r="Q19">
        <v>22430</v>
      </c>
      <c r="R19" s="1">
        <f t="shared" si="5"/>
        <v>11215</v>
      </c>
      <c r="S19" s="10">
        <f>R19/10^6</f>
        <v>1.1214999999999999E-2</v>
      </c>
      <c r="U19">
        <v>20000</v>
      </c>
      <c r="V19">
        <v>6903</v>
      </c>
      <c r="W19" s="1">
        <f t="shared" si="9"/>
        <v>3451.5</v>
      </c>
      <c r="X19" s="10">
        <f>W19/10^6</f>
        <v>3.4515000000000001E-3</v>
      </c>
      <c r="Z19">
        <v>20000</v>
      </c>
      <c r="AA19">
        <v>1345000</v>
      </c>
      <c r="AB19" s="1">
        <f t="shared" si="8"/>
        <v>672500</v>
      </c>
      <c r="AC19" s="9">
        <f t="shared" si="10"/>
        <v>0.67249999999999999</v>
      </c>
    </row>
    <row r="20" spans="2:29" x14ac:dyDescent="0.25">
      <c r="D20" s="1"/>
      <c r="F20"/>
      <c r="H20" s="1"/>
      <c r="I20" s="10"/>
      <c r="K20">
        <v>50000</v>
      </c>
      <c r="L20">
        <v>22400</v>
      </c>
      <c r="M20" s="10">
        <f t="shared" si="3"/>
        <v>11200</v>
      </c>
      <c r="N20" s="1">
        <f t="shared" si="4"/>
        <v>1.12E-2</v>
      </c>
      <c r="P20">
        <v>50000</v>
      </c>
      <c r="Q20">
        <v>26930</v>
      </c>
      <c r="R20" s="1">
        <f t="shared" si="5"/>
        <v>13465</v>
      </c>
      <c r="S20" s="10">
        <f t="shared" si="6"/>
        <v>1.3465E-2</v>
      </c>
      <c r="U20">
        <v>50000</v>
      </c>
      <c r="V20">
        <v>16860</v>
      </c>
      <c r="W20" s="1">
        <f t="shared" si="9"/>
        <v>8430</v>
      </c>
      <c r="X20" s="10">
        <f t="shared" si="7"/>
        <v>8.43E-3</v>
      </c>
      <c r="Z20">
        <v>50000</v>
      </c>
      <c r="AA20">
        <v>3305000</v>
      </c>
      <c r="AB20" s="1">
        <f t="shared" si="8"/>
        <v>1652500</v>
      </c>
      <c r="AC20" s="9">
        <f t="shared" si="10"/>
        <v>1.6525000000000001</v>
      </c>
    </row>
    <row r="21" spans="2:29" x14ac:dyDescent="0.25">
      <c r="D21" s="1"/>
      <c r="F21"/>
      <c r="H21" s="1"/>
      <c r="I21" s="10"/>
      <c r="K21">
        <v>100000</v>
      </c>
      <c r="L21">
        <v>29060</v>
      </c>
      <c r="M21" s="10">
        <f t="shared" si="3"/>
        <v>14530</v>
      </c>
      <c r="N21" s="1">
        <f t="shared" si="4"/>
        <v>1.453E-2</v>
      </c>
      <c r="P21">
        <v>100000</v>
      </c>
      <c r="Q21">
        <v>32800</v>
      </c>
      <c r="R21" s="1">
        <f t="shared" si="5"/>
        <v>16400</v>
      </c>
      <c r="S21" s="10">
        <f t="shared" si="6"/>
        <v>1.6400000000000001E-2</v>
      </c>
      <c r="U21">
        <v>100000</v>
      </c>
      <c r="V21">
        <v>33450</v>
      </c>
      <c r="W21" s="1">
        <f t="shared" si="9"/>
        <v>16725</v>
      </c>
      <c r="X21" s="10">
        <f t="shared" si="7"/>
        <v>1.6725E-2</v>
      </c>
      <c r="Z21">
        <v>100000</v>
      </c>
      <c r="AA21">
        <v>6569000</v>
      </c>
      <c r="AB21" s="1">
        <f t="shared" si="8"/>
        <v>3284500</v>
      </c>
      <c r="AC21" s="9">
        <f t="shared" si="10"/>
        <v>3.2845</v>
      </c>
    </row>
    <row r="22" spans="2:29" x14ac:dyDescent="0.25">
      <c r="D22" s="1"/>
      <c r="F22"/>
      <c r="H22" s="1"/>
      <c r="I22" s="10"/>
      <c r="K22">
        <v>200000</v>
      </c>
      <c r="L22">
        <v>41970</v>
      </c>
      <c r="M22" s="10">
        <f t="shared" si="3"/>
        <v>20985</v>
      </c>
      <c r="N22" s="1">
        <f t="shared" si="4"/>
        <v>2.0985E-2</v>
      </c>
      <c r="P22">
        <v>200000</v>
      </c>
      <c r="Q22">
        <v>45910</v>
      </c>
      <c r="R22" s="1">
        <f t="shared" si="5"/>
        <v>22955</v>
      </c>
      <c r="S22" s="10">
        <f t="shared" si="6"/>
        <v>2.2955E-2</v>
      </c>
      <c r="U22">
        <v>200000</v>
      </c>
      <c r="V22">
        <v>66660</v>
      </c>
      <c r="W22" s="1">
        <f t="shared" si="9"/>
        <v>33330</v>
      </c>
      <c r="X22" s="10">
        <f t="shared" si="7"/>
        <v>3.3329999999999999E-2</v>
      </c>
      <c r="Z22">
        <v>200000</v>
      </c>
      <c r="AA22">
        <v>13100000</v>
      </c>
      <c r="AB22" s="1">
        <f t="shared" si="8"/>
        <v>6550000</v>
      </c>
      <c r="AC22" s="9">
        <f t="shared" si="10"/>
        <v>6.55</v>
      </c>
    </row>
    <row r="23" spans="2:29" x14ac:dyDescent="0.25">
      <c r="D23" s="1"/>
      <c r="F23"/>
      <c r="H23" s="1"/>
      <c r="I23" s="10"/>
      <c r="K23">
        <v>500000</v>
      </c>
      <c r="L23">
        <v>80700</v>
      </c>
      <c r="M23" s="10">
        <f t="shared" si="3"/>
        <v>40350</v>
      </c>
      <c r="N23" s="1">
        <f t="shared" si="4"/>
        <v>4.0349999999999997E-2</v>
      </c>
      <c r="P23">
        <v>500000</v>
      </c>
      <c r="Q23">
        <v>85220</v>
      </c>
      <c r="R23" s="1">
        <f t="shared" si="5"/>
        <v>42610</v>
      </c>
      <c r="S23" s="10">
        <f t="shared" si="6"/>
        <v>4.2610000000000002E-2</v>
      </c>
      <c r="U23">
        <v>500000</v>
      </c>
      <c r="V23">
        <v>166200</v>
      </c>
      <c r="W23" s="1">
        <f t="shared" si="9"/>
        <v>83100</v>
      </c>
      <c r="X23" s="10">
        <f t="shared" si="7"/>
        <v>8.3099999999999993E-2</v>
      </c>
      <c r="Z23">
        <v>500000</v>
      </c>
      <c r="AA23">
        <v>32690000</v>
      </c>
      <c r="AB23" s="1">
        <f t="shared" si="8"/>
        <v>16345000</v>
      </c>
      <c r="AC23" s="9">
        <f t="shared" si="10"/>
        <v>16.344999999999999</v>
      </c>
    </row>
    <row r="24" spans="2:29" x14ac:dyDescent="0.25">
      <c r="D24" s="1"/>
      <c r="F24"/>
      <c r="H24" s="1"/>
      <c r="I24" s="10"/>
      <c r="K24">
        <v>1000000</v>
      </c>
      <c r="L24">
        <v>146900</v>
      </c>
      <c r="M24" s="10">
        <f t="shared" si="3"/>
        <v>73450</v>
      </c>
      <c r="N24" s="1">
        <f t="shared" si="4"/>
        <v>7.3450000000000001E-2</v>
      </c>
      <c r="P24">
        <v>1000000</v>
      </c>
      <c r="Q24">
        <v>150800</v>
      </c>
      <c r="R24" s="1">
        <f t="shared" si="5"/>
        <v>75400</v>
      </c>
      <c r="S24" s="10">
        <f t="shared" si="6"/>
        <v>7.5399999999999995E-2</v>
      </c>
      <c r="U24">
        <v>1000000</v>
      </c>
      <c r="V24">
        <v>332100</v>
      </c>
      <c r="W24" s="1">
        <f t="shared" si="9"/>
        <v>166050</v>
      </c>
      <c r="X24" s="10">
        <f t="shared" si="7"/>
        <v>0.16605</v>
      </c>
      <c r="AB24" s="1"/>
    </row>
    <row r="25" spans="2:29" x14ac:dyDescent="0.25">
      <c r="D25" s="1"/>
      <c r="F25"/>
      <c r="H25" s="1"/>
      <c r="I25" s="10"/>
      <c r="K25">
        <v>2000000</v>
      </c>
      <c r="L25">
        <v>276000</v>
      </c>
      <c r="M25" s="10">
        <f t="shared" si="3"/>
        <v>138000</v>
      </c>
      <c r="N25" s="1">
        <f t="shared" si="4"/>
        <v>0.13800000000000001</v>
      </c>
      <c r="P25">
        <v>2000000</v>
      </c>
      <c r="Q25">
        <v>279000</v>
      </c>
      <c r="R25" s="1">
        <f t="shared" si="5"/>
        <v>139500</v>
      </c>
      <c r="S25" s="10">
        <f t="shared" si="6"/>
        <v>0.13950000000000001</v>
      </c>
      <c r="U25">
        <v>2000000</v>
      </c>
      <c r="V25">
        <v>664200</v>
      </c>
      <c r="W25" s="1">
        <f t="shared" si="9"/>
        <v>332100</v>
      </c>
      <c r="X25" s="10">
        <f t="shared" si="7"/>
        <v>0.33210000000000001</v>
      </c>
      <c r="AB25" s="1"/>
    </row>
    <row r="26" spans="2:29" x14ac:dyDescent="0.25">
      <c r="D26" s="1"/>
      <c r="F26"/>
      <c r="H26" s="1"/>
      <c r="I26" s="10"/>
      <c r="K26">
        <v>5000000</v>
      </c>
      <c r="L26">
        <v>667600</v>
      </c>
      <c r="M26" s="10">
        <f t="shared" si="3"/>
        <v>333800</v>
      </c>
      <c r="N26" s="1">
        <f t="shared" si="4"/>
        <v>0.33379999999999999</v>
      </c>
      <c r="P26">
        <v>5000000</v>
      </c>
      <c r="Q26">
        <v>672200</v>
      </c>
      <c r="R26" s="1">
        <f t="shared" si="5"/>
        <v>336100</v>
      </c>
      <c r="S26" s="10">
        <f t="shared" si="6"/>
        <v>0.33610000000000001</v>
      </c>
      <c r="U26">
        <v>5000000</v>
      </c>
      <c r="V26">
        <v>1660000</v>
      </c>
      <c r="W26" s="1">
        <f t="shared" si="9"/>
        <v>830000</v>
      </c>
      <c r="X26" s="10">
        <f t="shared" si="7"/>
        <v>0.83</v>
      </c>
      <c r="AB26" s="1"/>
    </row>
    <row r="27" spans="2:29" x14ac:dyDescent="0.25">
      <c r="D27" s="1"/>
      <c r="F27"/>
      <c r="H27" s="1"/>
      <c r="I27" s="10"/>
      <c r="K27">
        <v>10000000</v>
      </c>
      <c r="L27">
        <v>1320000</v>
      </c>
      <c r="M27" s="10">
        <f t="shared" si="3"/>
        <v>660000</v>
      </c>
      <c r="N27" s="1">
        <f t="shared" si="4"/>
        <v>0.66</v>
      </c>
      <c r="P27">
        <v>10000000</v>
      </c>
      <c r="Q27">
        <v>1323000</v>
      </c>
      <c r="R27" s="1">
        <f t="shared" si="5"/>
        <v>661500</v>
      </c>
      <c r="S27" s="10">
        <f t="shared" si="6"/>
        <v>0.66149999999999998</v>
      </c>
      <c r="U27">
        <v>10000000</v>
      </c>
      <c r="V27">
        <v>3319000</v>
      </c>
      <c r="W27" s="1">
        <f t="shared" si="9"/>
        <v>1659500</v>
      </c>
      <c r="X27" s="10">
        <f t="shared" si="7"/>
        <v>1.6595</v>
      </c>
      <c r="AB27" s="1"/>
    </row>
    <row r="28" spans="2:29" s="12" customFormat="1" x14ac:dyDescent="0.25">
      <c r="B28" s="12" t="s">
        <v>2</v>
      </c>
      <c r="C28" s="13" t="s">
        <v>0</v>
      </c>
      <c r="D28" s="13">
        <f>SLOPE(D4:D12,B4:B12)</f>
        <v>0.99519161923173305</v>
      </c>
      <c r="E28" s="14"/>
      <c r="F28" s="12" t="s">
        <v>2</v>
      </c>
      <c r="G28" s="13" t="s">
        <v>0</v>
      </c>
      <c r="H28" s="13">
        <f>SLOPE(H8:H16,F8:F16)</f>
        <v>0.99373553795420222</v>
      </c>
      <c r="I28" s="15"/>
      <c r="J28" s="14"/>
      <c r="K28" s="12" t="s">
        <v>2</v>
      </c>
      <c r="L28" s="13" t="s">
        <v>0</v>
      </c>
      <c r="M28" s="15">
        <f>SLOPE(M8:M16,K8:K16)</f>
        <v>7.920917188029708E-2</v>
      </c>
      <c r="N28" s="13"/>
      <c r="O28" s="14"/>
      <c r="P28" s="12" t="s">
        <v>2</v>
      </c>
      <c r="Q28" s="13" t="s">
        <v>0</v>
      </c>
      <c r="R28" s="13">
        <f>SLOPE(R20:R27,P20:P27)</f>
        <v>6.5158719832338202E-2</v>
      </c>
      <c r="S28" s="15"/>
      <c r="U28" s="12" t="s">
        <v>2</v>
      </c>
      <c r="V28" s="13" t="s">
        <v>0</v>
      </c>
      <c r="W28" s="13">
        <f>SLOPE(W20:W27,U20:U27)</f>
        <v>0.16594209737337132</v>
      </c>
      <c r="X28" s="15"/>
      <c r="Z28" s="12" t="s">
        <v>2</v>
      </c>
      <c r="AA28" s="13" t="s">
        <v>0</v>
      </c>
      <c r="AB28" s="13">
        <f>SLOPE(AB14:AB23,Z14:Z23)</f>
        <v>32.650654535888457</v>
      </c>
      <c r="AC28" s="20"/>
    </row>
    <row r="29" spans="2:29" s="4" customFormat="1" ht="15" customHeight="1" x14ac:dyDescent="0.25">
      <c r="C29" s="5" t="s">
        <v>1</v>
      </c>
      <c r="D29" s="5">
        <f>INTERCEPT(D4:D12,B4:B12)</f>
        <v>10.539139369204882</v>
      </c>
      <c r="E29" s="7"/>
      <c r="G29" s="5" t="s">
        <v>1</v>
      </c>
      <c r="H29" s="5">
        <f>INTERCEPT(H4:H12,F4:F12)</f>
        <v>79.960232998303084</v>
      </c>
      <c r="I29" s="11"/>
      <c r="J29" s="7"/>
      <c r="L29" s="5" t="s">
        <v>1</v>
      </c>
      <c r="M29" s="11">
        <f>INTERCEPT(M20:M27,K20:K27)</f>
        <v>7912.6114379691426</v>
      </c>
      <c r="N29" s="5"/>
      <c r="O29" s="7"/>
      <c r="Q29" s="5" t="s">
        <v>1</v>
      </c>
      <c r="R29" s="5">
        <f>INTERCEPT(R20:R27,P20:P27)</f>
        <v>9961.0163950530987</v>
      </c>
      <c r="S29" s="11"/>
      <c r="V29" s="5" t="s">
        <v>1</v>
      </c>
      <c r="W29" s="5">
        <f>INTERCEPT(W20:W27,U20:U27)</f>
        <v>153.30806399381254</v>
      </c>
      <c r="X29" s="11"/>
      <c r="AA29" s="5" t="s">
        <v>1</v>
      </c>
      <c r="AB29" s="5">
        <f>INTERCEPT(AB20:AB27,Z20:Z27)</f>
        <v>19776.923076922074</v>
      </c>
      <c r="AC29" s="21"/>
    </row>
    <row r="30" spans="2:29" ht="15" customHeight="1" x14ac:dyDescent="0.25">
      <c r="C30" s="1"/>
      <c r="D30" s="1"/>
      <c r="F30"/>
      <c r="G30" s="16" t="s">
        <v>17</v>
      </c>
      <c r="H30" s="13">
        <f>SLOPE(F9:F18,H9:H18)</f>
        <v>1.0039144669225057</v>
      </c>
      <c r="I30" s="10"/>
      <c r="K30"/>
      <c r="L30" s="1"/>
      <c r="M30" s="10"/>
      <c r="N30" s="1"/>
      <c r="P30"/>
      <c r="Q30" s="1"/>
      <c r="R30" s="1"/>
      <c r="S30" s="10"/>
      <c r="V30" s="16" t="s">
        <v>17</v>
      </c>
      <c r="W30" s="13">
        <f>SLOPE(U15:U24,W15:W24)</f>
        <v>6.0269790542060901</v>
      </c>
      <c r="X30" s="15">
        <f>SLOPE(U15:U24,X15:X24)</f>
        <v>6026979.0542060919</v>
      </c>
      <c r="AA30" s="16" t="s">
        <v>17</v>
      </c>
      <c r="AB30" s="13">
        <f>SLOPE(Z14:Z23,AB14:AB23)</f>
        <v>3.0627257348728103E-2</v>
      </c>
      <c r="AC30" s="15">
        <f>SLOPE(Z14:Z23,AC14:AC23)</f>
        <v>30627.257348728108</v>
      </c>
    </row>
    <row r="31" spans="2:29" ht="15" customHeight="1" x14ac:dyDescent="0.25">
      <c r="G31" s="16" t="s">
        <v>18</v>
      </c>
      <c r="H31" s="1">
        <f>INTERCEPT(F9:F18,H9:H18)</f>
        <v>-80.488335247828672</v>
      </c>
      <c r="V31" s="16" t="s">
        <v>18</v>
      </c>
      <c r="W31" s="1">
        <f>INTERCEPT(U15:U24,W15:W24)</f>
        <v>-809.09252917158301</v>
      </c>
      <c r="X31" s="10">
        <f>INTERCEPT(U14:U23,X14:X23)</f>
        <v>-800.17992186252377</v>
      </c>
      <c r="AA31" s="16" t="s">
        <v>18</v>
      </c>
      <c r="AB31" s="1">
        <f>INTERCEPT(Z14:Z23,AB14:AB23)</f>
        <v>-603.47463366172451</v>
      </c>
      <c r="AC31" s="10">
        <f>INTERCEPT(Z14:Z23,AC14:AC23)</f>
        <v>-603.47463366173906</v>
      </c>
    </row>
    <row r="32" spans="2:29" ht="15" customHeight="1" x14ac:dyDescent="0.25">
      <c r="V32" s="16"/>
      <c r="X32" s="10"/>
      <c r="AA32" s="16"/>
      <c r="AB32" s="1"/>
      <c r="AC32" s="10"/>
    </row>
    <row r="33" spans="5:30" ht="15" customHeight="1" x14ac:dyDescent="0.25">
      <c r="Q33" t="s">
        <v>14</v>
      </c>
      <c r="R33" t="s">
        <v>15</v>
      </c>
      <c r="V33" s="16" t="s">
        <v>20</v>
      </c>
      <c r="X33" s="22" t="s">
        <v>19</v>
      </c>
      <c r="Y33" s="16" t="s">
        <v>21</v>
      </c>
      <c r="AA33" s="16" t="s">
        <v>20</v>
      </c>
      <c r="AC33" s="22" t="s">
        <v>19</v>
      </c>
      <c r="AD33" s="16" t="s">
        <v>21</v>
      </c>
    </row>
    <row r="34" spans="5:30" ht="15" customHeight="1" x14ac:dyDescent="0.25">
      <c r="G34" s="16" t="s">
        <v>20</v>
      </c>
      <c r="I34" s="22" t="s">
        <v>19</v>
      </c>
      <c r="Q34">
        <v>0.37</v>
      </c>
      <c r="R34">
        <f>Q34*3.3</f>
        <v>1.2209999999999999</v>
      </c>
      <c r="V34">
        <f>1/1.5*10^6</f>
        <v>666666.66666666663</v>
      </c>
      <c r="X34" s="9">
        <f>V34*$X$30+$X$31</f>
        <v>4017986035337.2148</v>
      </c>
      <c r="Y34">
        <f>X34/2^32</f>
        <v>935.51027479982349</v>
      </c>
      <c r="AA34">
        <f>1/1.5</f>
        <v>0.66666666666666663</v>
      </c>
      <c r="AC34" s="9">
        <f>AA34*$AC$30+$AC$31</f>
        <v>19814.696932157</v>
      </c>
      <c r="AD34">
        <f>AC34/2^32</f>
        <v>4.6134686405204701E-6</v>
      </c>
    </row>
    <row r="35" spans="5:30" x14ac:dyDescent="0.25">
      <c r="G35">
        <v>1000</v>
      </c>
      <c r="I35" s="9">
        <f>G35*$H$30+$H$31</f>
        <v>923.42613167467709</v>
      </c>
      <c r="K35" s="3"/>
      <c r="P35" s="3"/>
      <c r="R35">
        <f>R34/H39</f>
        <v>0.27924528301886792</v>
      </c>
      <c r="V35">
        <f>1/0.3</f>
        <v>3.3333333333333335</v>
      </c>
      <c r="X35" s="9">
        <f t="shared" ref="X35:X37" si="11">V35*$X$30+$X$31</f>
        <v>20089130.000765111</v>
      </c>
      <c r="Y35">
        <f t="shared" ref="Y35:Y37" si="12">X35/2^32</f>
        <v>4.6773650685244033E-3</v>
      </c>
      <c r="AA35">
        <f>1/0.3</f>
        <v>3.3333333333333335</v>
      </c>
      <c r="AC35" s="9">
        <f>AA35*$AC$30+$AC$31</f>
        <v>101487.38319543196</v>
      </c>
      <c r="AD35">
        <f t="shared" ref="AD35:AD37" si="13">AC35/2^32</f>
        <v>2.3629372752139336E-5</v>
      </c>
    </row>
    <row r="36" spans="5:30" x14ac:dyDescent="0.25">
      <c r="G36">
        <f>1/0.3</f>
        <v>3.3333333333333335</v>
      </c>
      <c r="I36" s="9">
        <f t="shared" ref="I36" si="14">G36*$X$30+$X$31</f>
        <v>20089130.000765111</v>
      </c>
      <c r="J36" s="8"/>
      <c r="M36" s="10"/>
      <c r="N36" s="1"/>
      <c r="O36" s="8"/>
      <c r="R36" s="1"/>
      <c r="S36" s="10"/>
      <c r="V36">
        <v>60</v>
      </c>
      <c r="X36" s="9">
        <f t="shared" si="11"/>
        <v>361617943.07244366</v>
      </c>
      <c r="Y36">
        <f t="shared" si="12"/>
        <v>8.4195738442345444E-2</v>
      </c>
      <c r="AA36">
        <v>60</v>
      </c>
      <c r="AC36" s="9">
        <f t="shared" ref="AC36:AC37" si="15">AA36*$AC$30+$AC$31</f>
        <v>1837031.9662900246</v>
      </c>
      <c r="AD36">
        <f t="shared" si="13"/>
        <v>4.2771733512404016E-4</v>
      </c>
    </row>
    <row r="37" spans="5:30" x14ac:dyDescent="0.25">
      <c r="J37" s="8"/>
      <c r="M37" s="10"/>
      <c r="N37" s="1"/>
      <c r="O37" s="8"/>
      <c r="R37" s="1"/>
      <c r="S37" s="10"/>
      <c r="V37">
        <v>3600</v>
      </c>
      <c r="X37" s="9">
        <f t="shared" si="11"/>
        <v>21697123794.962009</v>
      </c>
      <c r="Y37">
        <f t="shared" si="12"/>
        <v>5.0517552986186951</v>
      </c>
      <c r="AA37">
        <v>3600</v>
      </c>
      <c r="AC37" s="9">
        <f t="shared" si="15"/>
        <v>110257522.98078753</v>
      </c>
      <c r="AD37">
        <f t="shared" si="13"/>
        <v>2.5671330043298083E-2</v>
      </c>
    </row>
    <row r="38" spans="5:30" x14ac:dyDescent="0.25">
      <c r="E38" s="6" t="s">
        <v>12</v>
      </c>
      <c r="F38" s="2" t="s">
        <v>13</v>
      </c>
      <c r="G38" t="s">
        <v>14</v>
      </c>
      <c r="H38" t="s">
        <v>15</v>
      </c>
      <c r="J38" s="8"/>
      <c r="M38" s="10"/>
      <c r="N38" s="1"/>
      <c r="O38" s="8"/>
      <c r="R38" s="1"/>
      <c r="S38" s="10"/>
    </row>
    <row r="39" spans="5:30" x14ac:dyDescent="0.25">
      <c r="F39" s="18">
        <v>265</v>
      </c>
      <c r="G39">
        <f>F39/200</f>
        <v>1.325</v>
      </c>
      <c r="H39">
        <f>G39*3.3</f>
        <v>4.3724999999999996</v>
      </c>
      <c r="J39" s="8"/>
      <c r="M39" s="10"/>
      <c r="N39" s="1"/>
      <c r="O39" s="8"/>
      <c r="R39" s="1"/>
      <c r="S39" s="10"/>
    </row>
    <row r="40" spans="5:30" x14ac:dyDescent="0.25">
      <c r="F40" s="3"/>
      <c r="J40" s="8"/>
      <c r="M40" s="10"/>
      <c r="N40" s="1"/>
      <c r="O40" s="8"/>
      <c r="R40" s="1"/>
      <c r="S40" s="10"/>
    </row>
    <row r="41" spans="5:30" x14ac:dyDescent="0.25">
      <c r="E41" s="8"/>
      <c r="H41" s="1">
        <v>1.0033876004606901</v>
      </c>
      <c r="I41" s="10"/>
      <c r="J41" s="8"/>
      <c r="M41" s="10"/>
      <c r="N41" s="1"/>
      <c r="O41" s="8"/>
      <c r="R41" s="1"/>
      <c r="S41" s="10"/>
    </row>
    <row r="42" spans="5:30" x14ac:dyDescent="0.25">
      <c r="E42" s="8"/>
      <c r="H42" s="1">
        <v>-76.70169260133116</v>
      </c>
      <c r="I42" s="10"/>
      <c r="J42" s="8"/>
      <c r="M42" s="10"/>
      <c r="N42" s="1"/>
      <c r="O42" s="8"/>
      <c r="R42" s="1"/>
      <c r="S42" s="10"/>
    </row>
    <row r="43" spans="5:30" x14ac:dyDescent="0.25">
      <c r="E43" s="8"/>
      <c r="H43" s="1"/>
      <c r="I43" s="10"/>
    </row>
    <row r="44" spans="5:30" x14ac:dyDescent="0.25">
      <c r="E44" s="8"/>
      <c r="H44" s="1"/>
      <c r="I44" s="10"/>
    </row>
    <row r="45" spans="5:30" ht="15.75" customHeight="1" x14ac:dyDescent="0.25">
      <c r="E45" s="8"/>
      <c r="H45" s="1"/>
      <c r="I45" s="10"/>
    </row>
    <row r="46" spans="5:30" ht="15.75" customHeight="1" x14ac:dyDescent="0.25">
      <c r="E46" s="8"/>
      <c r="H46" s="1"/>
      <c r="I46" s="10"/>
    </row>
    <row r="47" spans="5:30" ht="15.75" customHeight="1" x14ac:dyDescent="0.25">
      <c r="E47" s="8"/>
      <c r="H47" s="1"/>
      <c r="I47" s="10"/>
    </row>
    <row r="48" spans="5:3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</sheetData>
  <mergeCells count="6">
    <mergeCell ref="Y1:AC1"/>
    <mergeCell ref="A1:D1"/>
    <mergeCell ref="O1:S1"/>
    <mergeCell ref="E1:I1"/>
    <mergeCell ref="J1:N1"/>
    <mergeCell ref="T1:X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mxc_delay(...) 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2022-09-11T22:01:08Z</dcterms:created>
  <dcterms:modified xsi:type="dcterms:W3CDTF">2022-10-31T01:17:11Z</dcterms:modified>
</cp:coreProperties>
</file>